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src\Github\TruthData\CovidDeaths\"/>
    </mc:Choice>
  </mc:AlternateContent>
  <xr:revisionPtr revIDLastSave="0" documentId="13_ncr:1_{F363A894-5881-4AFF-A261-43D39FE12668}" xr6:coauthVersionLast="47" xr6:coauthVersionMax="47" xr10:uidLastSave="{00000000-0000-0000-0000-000000000000}"/>
  <bookViews>
    <workbookView xWindow="-120" yWindow="-120" windowWidth="29040" windowHeight="15990" activeTab="1" xr2:uid="{28F4FA7A-80AD-43D1-99E7-705B1B15EF35}"/>
  </bookViews>
  <sheets>
    <sheet name="DISCLAIMER" sheetId="23" r:id="rId1"/>
    <sheet name="DataAnalysis" sheetId="18" r:id="rId2"/>
    <sheet name="Monthly_Provisional_Counts_of_D" sheetId="16" r:id="rId3"/>
    <sheet name="2020_Census_Pop_Data" sheetId="15" r:id="rId4"/>
    <sheet name="CDC_CovidDeaths_ByAge" sheetId="21" r:id="rId5"/>
    <sheet name="OtherCausesOfDeath" sheetId="22" r:id="rId6"/>
  </sheets>
  <definedNames>
    <definedName name="AGE_POP">Table1[#All]</definedName>
    <definedName name="CausesOfDeath">Table64[]</definedName>
    <definedName name="CDC_ANUALIZATION_FACTOR">DataAnalysis!$S$3</definedName>
    <definedName name="COVID_DATA">Table4[]</definedName>
    <definedName name="ExternalData_2" localSheetId="4" hidden="1">CDC_CovidDeaths_ByAge!$A$1:$I$9</definedName>
    <definedName name="POP">#REF!</definedName>
    <definedName name="RX">#REF!</definedName>
    <definedName name="TREATMENT_REDUCTION_FACTOR">DataAnalysis!$S$4</definedName>
    <definedName name="US_POP">Table1[[#Totals],[Pop]]</definedName>
    <definedName name="VAX_PPM">#REF!</definedName>
    <definedName name="VAX5_PPM">#REF!</definedName>
    <definedName name="WITHB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2" i="18" l="1"/>
  <c r="E342" i="18"/>
  <c r="F342" i="18" s="1"/>
  <c r="F292" i="18"/>
  <c r="H292" i="18" s="1"/>
  <c r="J292" i="18"/>
  <c r="I292" i="18"/>
  <c r="E292" i="18"/>
  <c r="E42" i="18"/>
  <c r="E41" i="18"/>
  <c r="E51" i="18"/>
  <c r="E52" i="18"/>
  <c r="E53" i="18"/>
  <c r="J342" i="18" l="1"/>
  <c r="H342" i="18"/>
  <c r="I342" i="18"/>
  <c r="E341" i="18"/>
  <c r="I341" i="18" s="1"/>
  <c r="I340" i="18"/>
  <c r="J340" i="18" s="1"/>
  <c r="K340" i="18" s="1"/>
  <c r="I339" i="18"/>
  <c r="J339" i="18" s="1"/>
  <c r="K339" i="18" s="1"/>
  <c r="I338" i="18"/>
  <c r="J338" i="18" s="1"/>
  <c r="K338" i="18" s="1"/>
  <c r="I337" i="18"/>
  <c r="J337" i="18" s="1"/>
  <c r="K337" i="18" s="1"/>
  <c r="I336" i="18"/>
  <c r="J336" i="18" s="1"/>
  <c r="K336" i="18" s="1"/>
  <c r="I335" i="18"/>
  <c r="J335" i="18" s="1"/>
  <c r="K335" i="18" s="1"/>
  <c r="I334" i="18"/>
  <c r="J334" i="18" s="1"/>
  <c r="K334" i="18" s="1"/>
  <c r="I333" i="18"/>
  <c r="J333" i="18" s="1"/>
  <c r="K333" i="18" s="1"/>
  <c r="I332" i="18"/>
  <c r="J332" i="18" s="1"/>
  <c r="K332" i="18" s="1"/>
  <c r="I331" i="18"/>
  <c r="J331" i="18" s="1"/>
  <c r="K331" i="18" s="1"/>
  <c r="I330" i="18"/>
  <c r="J330" i="18" s="1"/>
  <c r="K330" i="18" s="1"/>
  <c r="I329" i="18"/>
  <c r="J329" i="18" s="1"/>
  <c r="K329" i="18" s="1"/>
  <c r="I328" i="18"/>
  <c r="J328" i="18" s="1"/>
  <c r="K328" i="18" s="1"/>
  <c r="I327" i="18"/>
  <c r="J327" i="18" s="1"/>
  <c r="K327" i="18" s="1"/>
  <c r="J326" i="18"/>
  <c r="I326" i="18"/>
  <c r="H326" i="18"/>
  <c r="K326" i="18" s="1"/>
  <c r="J325" i="18"/>
  <c r="I325" i="18"/>
  <c r="H325" i="18"/>
  <c r="K325" i="18" s="1"/>
  <c r="J324" i="18"/>
  <c r="I324" i="18"/>
  <c r="H324" i="18"/>
  <c r="K324" i="18" s="1"/>
  <c r="J323" i="18"/>
  <c r="I323" i="18"/>
  <c r="H323" i="18"/>
  <c r="K323" i="18" s="1"/>
  <c r="J322" i="18"/>
  <c r="I322" i="18"/>
  <c r="H322" i="18"/>
  <c r="K322" i="18" s="1"/>
  <c r="E321" i="18"/>
  <c r="F321" i="18" s="1"/>
  <c r="E320" i="18"/>
  <c r="I320" i="18" s="1"/>
  <c r="I319" i="18"/>
  <c r="F319" i="18"/>
  <c r="J319" i="18" s="1"/>
  <c r="E318" i="18"/>
  <c r="D318" i="18"/>
  <c r="E317" i="18"/>
  <c r="D317" i="18"/>
  <c r="E316" i="18"/>
  <c r="D316" i="18"/>
  <c r="E315" i="18"/>
  <c r="D315" i="18"/>
  <c r="E314" i="18"/>
  <c r="D314" i="18"/>
  <c r="E313" i="18"/>
  <c r="D313" i="18"/>
  <c r="E312" i="18"/>
  <c r="D312" i="18"/>
  <c r="E311" i="18"/>
  <c r="D311" i="18"/>
  <c r="F309" i="18"/>
  <c r="D309" i="18"/>
  <c r="I309" i="18" s="1"/>
  <c r="E291" i="18"/>
  <c r="I291" i="18" s="1"/>
  <c r="I290" i="18"/>
  <c r="J290" i="18" s="1"/>
  <c r="K290" i="18" s="1"/>
  <c r="I289" i="18"/>
  <c r="J289" i="18" s="1"/>
  <c r="K289" i="18" s="1"/>
  <c r="I288" i="18"/>
  <c r="J288" i="18" s="1"/>
  <c r="K288" i="18" s="1"/>
  <c r="I287" i="18"/>
  <c r="J287" i="18" s="1"/>
  <c r="K287" i="18" s="1"/>
  <c r="I286" i="18"/>
  <c r="J286" i="18" s="1"/>
  <c r="K286" i="18" s="1"/>
  <c r="I285" i="18"/>
  <c r="J285" i="18" s="1"/>
  <c r="K285" i="18" s="1"/>
  <c r="I284" i="18"/>
  <c r="J284" i="18" s="1"/>
  <c r="K284" i="18" s="1"/>
  <c r="I283" i="18"/>
  <c r="J283" i="18" s="1"/>
  <c r="K283" i="18" s="1"/>
  <c r="I282" i="18"/>
  <c r="J282" i="18" s="1"/>
  <c r="K282" i="18" s="1"/>
  <c r="I281" i="18"/>
  <c r="J281" i="18" s="1"/>
  <c r="K281" i="18" s="1"/>
  <c r="I280" i="18"/>
  <c r="J280" i="18" s="1"/>
  <c r="K280" i="18" s="1"/>
  <c r="I279" i="18"/>
  <c r="J279" i="18" s="1"/>
  <c r="K279" i="18" s="1"/>
  <c r="I278" i="18"/>
  <c r="J278" i="18" s="1"/>
  <c r="K278" i="18" s="1"/>
  <c r="I277" i="18"/>
  <c r="J277" i="18" s="1"/>
  <c r="K277" i="18" s="1"/>
  <c r="J276" i="18"/>
  <c r="I276" i="18"/>
  <c r="H276" i="18"/>
  <c r="K276" i="18" s="1"/>
  <c r="J275" i="18"/>
  <c r="I275" i="18"/>
  <c r="H275" i="18"/>
  <c r="K275" i="18" s="1"/>
  <c r="J274" i="18"/>
  <c r="I274" i="18"/>
  <c r="H274" i="18"/>
  <c r="K274" i="18" s="1"/>
  <c r="J273" i="18"/>
  <c r="I273" i="18"/>
  <c r="H273" i="18"/>
  <c r="K273" i="18" s="1"/>
  <c r="J272" i="18"/>
  <c r="I272" i="18"/>
  <c r="H272" i="18"/>
  <c r="K272" i="18" s="1"/>
  <c r="E271" i="18"/>
  <c r="F271" i="18" s="1"/>
  <c r="E270" i="18"/>
  <c r="I270" i="18" s="1"/>
  <c r="I269" i="18"/>
  <c r="F269" i="18"/>
  <c r="H269" i="18" s="1"/>
  <c r="E268" i="18"/>
  <c r="D268" i="18"/>
  <c r="E267" i="18"/>
  <c r="D267" i="18"/>
  <c r="E266" i="18"/>
  <c r="D266" i="18"/>
  <c r="E265" i="18"/>
  <c r="D265" i="18"/>
  <c r="E264" i="18"/>
  <c r="D264" i="18"/>
  <c r="E263" i="18"/>
  <c r="D263" i="18"/>
  <c r="E262" i="18"/>
  <c r="D262" i="18"/>
  <c r="E261" i="18"/>
  <c r="D261" i="18"/>
  <c r="F259" i="18"/>
  <c r="D259" i="18"/>
  <c r="I259" i="18" s="1"/>
  <c r="I101" i="18"/>
  <c r="J101" i="18" s="1"/>
  <c r="K101" i="18" s="1"/>
  <c r="I100" i="18"/>
  <c r="J100" i="18" s="1"/>
  <c r="K100" i="18" s="1"/>
  <c r="I99" i="18"/>
  <c r="J99" i="18" s="1"/>
  <c r="K99" i="18" s="1"/>
  <c r="I98" i="18"/>
  <c r="J98" i="18" s="1"/>
  <c r="K98" i="18" s="1"/>
  <c r="I97" i="18"/>
  <c r="J97" i="18" s="1"/>
  <c r="K97" i="18" s="1"/>
  <c r="I96" i="18"/>
  <c r="J96" i="18" s="1"/>
  <c r="K96" i="18" s="1"/>
  <c r="I95" i="18"/>
  <c r="J95" i="18" s="1"/>
  <c r="K95" i="18" s="1"/>
  <c r="I94" i="18"/>
  <c r="J94" i="18" s="1"/>
  <c r="K94" i="18" s="1"/>
  <c r="I93" i="18"/>
  <c r="J93" i="18" s="1"/>
  <c r="K93" i="18" s="1"/>
  <c r="I92" i="18"/>
  <c r="J92" i="18" s="1"/>
  <c r="K92" i="18" s="1"/>
  <c r="I91" i="18"/>
  <c r="J91" i="18" s="1"/>
  <c r="K91" i="18" s="1"/>
  <c r="I90" i="18"/>
  <c r="J90" i="18" s="1"/>
  <c r="K90" i="18" s="1"/>
  <c r="I89" i="18"/>
  <c r="J89" i="18" s="1"/>
  <c r="K89" i="18" s="1"/>
  <c r="I88" i="18"/>
  <c r="J88" i="18" s="1"/>
  <c r="K88" i="18" s="1"/>
  <c r="J87" i="18"/>
  <c r="I87" i="18"/>
  <c r="H87" i="18"/>
  <c r="K87" i="18" s="1"/>
  <c r="J86" i="18"/>
  <c r="I86" i="18"/>
  <c r="H86" i="18"/>
  <c r="K86" i="18" s="1"/>
  <c r="J85" i="18"/>
  <c r="I85" i="18"/>
  <c r="H85" i="18"/>
  <c r="K85" i="18" s="1"/>
  <c r="J84" i="18"/>
  <c r="I84" i="18"/>
  <c r="H84" i="18"/>
  <c r="K84" i="18" s="1"/>
  <c r="J83" i="18"/>
  <c r="I83" i="18"/>
  <c r="H83" i="18"/>
  <c r="K83" i="18" s="1"/>
  <c r="E82" i="18"/>
  <c r="F82" i="18" s="1"/>
  <c r="E81" i="18"/>
  <c r="I81" i="18" s="1"/>
  <c r="I80" i="18"/>
  <c r="F80" i="18"/>
  <c r="J80" i="18" s="1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F70" i="18"/>
  <c r="G70" i="18" s="1"/>
  <c r="H70" i="18" s="1"/>
  <c r="D70" i="18"/>
  <c r="I70" i="18" s="1"/>
  <c r="E290" i="18" l="1"/>
  <c r="F290" i="18" s="1"/>
  <c r="H290" i="18" s="1"/>
  <c r="J309" i="18"/>
  <c r="I265" i="18"/>
  <c r="I268" i="18"/>
  <c r="E284" i="18"/>
  <c r="F284" i="18" s="1"/>
  <c r="H284" i="18" s="1"/>
  <c r="I317" i="18"/>
  <c r="E333" i="18"/>
  <c r="F333" i="18" s="1"/>
  <c r="H333" i="18" s="1"/>
  <c r="E339" i="18"/>
  <c r="F339" i="18" s="1"/>
  <c r="H339" i="18" s="1"/>
  <c r="E281" i="18"/>
  <c r="F281" i="18" s="1"/>
  <c r="H281" i="18" s="1"/>
  <c r="E330" i="18"/>
  <c r="F330" i="18" s="1"/>
  <c r="H330" i="18" s="1"/>
  <c r="I311" i="18"/>
  <c r="E327" i="18"/>
  <c r="F327" i="18" s="1"/>
  <c r="H327" i="18" s="1"/>
  <c r="E336" i="18"/>
  <c r="F336" i="18" s="1"/>
  <c r="H336" i="18" s="1"/>
  <c r="D310" i="18"/>
  <c r="I313" i="18"/>
  <c r="I316" i="18"/>
  <c r="I314" i="18"/>
  <c r="F320" i="18"/>
  <c r="H320" i="18" s="1"/>
  <c r="E328" i="18"/>
  <c r="F328" i="18" s="1"/>
  <c r="H328" i="18" s="1"/>
  <c r="E331" i="18"/>
  <c r="F331" i="18" s="1"/>
  <c r="H331" i="18" s="1"/>
  <c r="E334" i="18"/>
  <c r="F334" i="18" s="1"/>
  <c r="H334" i="18" s="1"/>
  <c r="E337" i="18"/>
  <c r="F337" i="18" s="1"/>
  <c r="H337" i="18" s="1"/>
  <c r="E340" i="18"/>
  <c r="F340" i="18" s="1"/>
  <c r="H340" i="18" s="1"/>
  <c r="I321" i="18"/>
  <c r="E329" i="18"/>
  <c r="F329" i="18" s="1"/>
  <c r="H329" i="18" s="1"/>
  <c r="E332" i="18"/>
  <c r="F332" i="18" s="1"/>
  <c r="H332" i="18" s="1"/>
  <c r="E335" i="18"/>
  <c r="F335" i="18" s="1"/>
  <c r="H335" i="18" s="1"/>
  <c r="E338" i="18"/>
  <c r="F338" i="18" s="1"/>
  <c r="H338" i="18" s="1"/>
  <c r="H321" i="18"/>
  <c r="K321" i="18" s="1"/>
  <c r="J321" i="18"/>
  <c r="I264" i="18"/>
  <c r="F341" i="18"/>
  <c r="E310" i="18"/>
  <c r="H319" i="18"/>
  <c r="I312" i="18"/>
  <c r="I315" i="18"/>
  <c r="I318" i="18"/>
  <c r="G309" i="18"/>
  <c r="H309" i="18" s="1"/>
  <c r="K309" i="18" s="1"/>
  <c r="J259" i="18"/>
  <c r="I266" i="18"/>
  <c r="F270" i="18"/>
  <c r="G259" i="18"/>
  <c r="H259" i="18" s="1"/>
  <c r="K259" i="18" s="1"/>
  <c r="I261" i="18"/>
  <c r="I267" i="18"/>
  <c r="E260" i="18"/>
  <c r="E278" i="18"/>
  <c r="F278" i="18" s="1"/>
  <c r="H278" i="18" s="1"/>
  <c r="E287" i="18"/>
  <c r="F287" i="18" s="1"/>
  <c r="H287" i="18" s="1"/>
  <c r="D260" i="18"/>
  <c r="E279" i="18"/>
  <c r="F279" i="18" s="1"/>
  <c r="H279" i="18" s="1"/>
  <c r="E282" i="18"/>
  <c r="F282" i="18" s="1"/>
  <c r="H282" i="18" s="1"/>
  <c r="E285" i="18"/>
  <c r="F285" i="18" s="1"/>
  <c r="H285" i="18" s="1"/>
  <c r="E288" i="18"/>
  <c r="F288" i="18" s="1"/>
  <c r="H288" i="18" s="1"/>
  <c r="I262" i="18"/>
  <c r="J269" i="18"/>
  <c r="I271" i="18"/>
  <c r="E277" i="18"/>
  <c r="F277" i="18" s="1"/>
  <c r="H277" i="18" s="1"/>
  <c r="E280" i="18"/>
  <c r="F280" i="18" s="1"/>
  <c r="H280" i="18" s="1"/>
  <c r="E283" i="18"/>
  <c r="F283" i="18" s="1"/>
  <c r="H283" i="18" s="1"/>
  <c r="E286" i="18"/>
  <c r="F286" i="18" s="1"/>
  <c r="H286" i="18" s="1"/>
  <c r="E289" i="18"/>
  <c r="F289" i="18" s="1"/>
  <c r="H289" i="18" s="1"/>
  <c r="F291" i="18"/>
  <c r="H271" i="18"/>
  <c r="K271" i="18" s="1"/>
  <c r="J271" i="18"/>
  <c r="I263" i="18"/>
  <c r="K115" i="18"/>
  <c r="K116" i="18"/>
  <c r="K113" i="18"/>
  <c r="K70" i="18"/>
  <c r="K109" i="18"/>
  <c r="K110" i="18"/>
  <c r="K112" i="18" s="1"/>
  <c r="J70" i="18"/>
  <c r="E88" i="18"/>
  <c r="F88" i="18" s="1"/>
  <c r="H88" i="18" s="1"/>
  <c r="J82" i="18"/>
  <c r="H82" i="18"/>
  <c r="K82" i="18" s="1"/>
  <c r="I82" i="18"/>
  <c r="E99" i="18"/>
  <c r="F99" i="18" s="1"/>
  <c r="H99" i="18" s="1"/>
  <c r="I77" i="18"/>
  <c r="E91" i="18"/>
  <c r="F91" i="18" s="1"/>
  <c r="H91" i="18" s="1"/>
  <c r="E96" i="18"/>
  <c r="F96" i="18" s="1"/>
  <c r="H96" i="18" s="1"/>
  <c r="F81" i="18"/>
  <c r="J81" i="18" s="1"/>
  <c r="E93" i="18"/>
  <c r="F93" i="18" s="1"/>
  <c r="H93" i="18" s="1"/>
  <c r="E100" i="18"/>
  <c r="F100" i="18" s="1"/>
  <c r="H100" i="18" s="1"/>
  <c r="I79" i="18"/>
  <c r="E90" i="18"/>
  <c r="F90" i="18" s="1"/>
  <c r="H90" i="18" s="1"/>
  <c r="E97" i="18"/>
  <c r="F97" i="18" s="1"/>
  <c r="H97" i="18" s="1"/>
  <c r="I72" i="18"/>
  <c r="E94" i="18"/>
  <c r="F94" i="18" s="1"/>
  <c r="H94" i="18" s="1"/>
  <c r="I73" i="18"/>
  <c r="H80" i="18"/>
  <c r="K80" i="18" s="1"/>
  <c r="D71" i="18"/>
  <c r="I78" i="18"/>
  <c r="I75" i="18"/>
  <c r="E71" i="18"/>
  <c r="I74" i="18"/>
  <c r="I76" i="18"/>
  <c r="E89" i="18"/>
  <c r="F89" i="18" s="1"/>
  <c r="H89" i="18" s="1"/>
  <c r="E92" i="18"/>
  <c r="F92" i="18" s="1"/>
  <c r="H92" i="18" s="1"/>
  <c r="E95" i="18"/>
  <c r="F95" i="18" s="1"/>
  <c r="H95" i="18" s="1"/>
  <c r="E98" i="18"/>
  <c r="F98" i="18" s="1"/>
  <c r="H98" i="18" s="1"/>
  <c r="E101" i="18"/>
  <c r="F101" i="18" s="1"/>
  <c r="H101" i="18" s="1"/>
  <c r="I260" i="18" l="1"/>
  <c r="J320" i="18"/>
  <c r="J341" i="18"/>
  <c r="H341" i="18"/>
  <c r="K341" i="18" s="1"/>
  <c r="I310" i="18"/>
  <c r="J270" i="18"/>
  <c r="H270" i="18"/>
  <c r="J291" i="18"/>
  <c r="H291" i="18"/>
  <c r="K291" i="18" s="1"/>
  <c r="K106" i="18"/>
  <c r="H81" i="18"/>
  <c r="K81" i="18" s="1"/>
  <c r="I71" i="18"/>
  <c r="H22" i="18" l="1"/>
  <c r="K22" i="18" s="1"/>
  <c r="I22" i="18"/>
  <c r="J22" i="18"/>
  <c r="D236" i="18" s="1"/>
  <c r="C15" i="22"/>
  <c r="I36" i="18" s="1"/>
  <c r="J36" i="18" s="1"/>
  <c r="K36" i="18" s="1"/>
  <c r="C14" i="22"/>
  <c r="I35" i="18" s="1"/>
  <c r="J35" i="18" s="1"/>
  <c r="K35" i="18" s="1"/>
  <c r="C13" i="22"/>
  <c r="I34" i="18" s="1"/>
  <c r="J34" i="18" s="1"/>
  <c r="K34" i="18" s="1"/>
  <c r="C12" i="22"/>
  <c r="I33" i="18" s="1"/>
  <c r="C11" i="22"/>
  <c r="I32" i="18" s="1"/>
  <c r="E32" i="18" s="1"/>
  <c r="F32" i="18" s="1"/>
  <c r="H32" i="18" s="1"/>
  <c r="C3" i="22"/>
  <c r="I24" i="18" s="1"/>
  <c r="J24" i="18" s="1"/>
  <c r="K24" i="18" s="1"/>
  <c r="C4" i="22"/>
  <c r="I25" i="18" s="1"/>
  <c r="J25" i="18" s="1"/>
  <c r="K25" i="18" s="1"/>
  <c r="C10" i="22"/>
  <c r="I31" i="18" s="1"/>
  <c r="J31" i="18" s="1"/>
  <c r="K31" i="18" s="1"/>
  <c r="C6" i="22"/>
  <c r="I27" i="18" s="1"/>
  <c r="E27" i="18" s="1"/>
  <c r="F27" i="18" s="1"/>
  <c r="H27" i="18" s="1"/>
  <c r="C9" i="22"/>
  <c r="I30" i="18" s="1"/>
  <c r="J30" i="18" s="1"/>
  <c r="K30" i="18" s="1"/>
  <c r="C8" i="22"/>
  <c r="I29" i="18" s="1"/>
  <c r="J29" i="18" s="1"/>
  <c r="K29" i="18" s="1"/>
  <c r="C7" i="22"/>
  <c r="I28" i="18" s="1"/>
  <c r="J28" i="18" s="1"/>
  <c r="K28" i="18" s="1"/>
  <c r="C5" i="22"/>
  <c r="I26" i="18" s="1"/>
  <c r="J26" i="18" s="1"/>
  <c r="K26" i="18" s="1"/>
  <c r="C2" i="22"/>
  <c r="I23" i="18" s="1"/>
  <c r="J23" i="18" s="1"/>
  <c r="K23" i="18" s="1"/>
  <c r="H18" i="18"/>
  <c r="K18" i="18" s="1"/>
  <c r="I18" i="18"/>
  <c r="J18" i="18"/>
  <c r="H19" i="18"/>
  <c r="K19" i="18" s="1"/>
  <c r="I19" i="18"/>
  <c r="J19" i="18"/>
  <c r="H20" i="18"/>
  <c r="K20" i="18" s="1"/>
  <c r="I20" i="18"/>
  <c r="J20" i="18"/>
  <c r="H21" i="18"/>
  <c r="K21" i="18" s="1"/>
  <c r="I21" i="18"/>
  <c r="J21" i="18"/>
  <c r="E17" i="18"/>
  <c r="F17" i="18" s="1"/>
  <c r="H17" i="18" s="1"/>
  <c r="K17" i="18" s="1"/>
  <c r="D240" i="18" s="1"/>
  <c r="E16" i="18"/>
  <c r="I16" i="18" s="1"/>
  <c r="I15" i="18"/>
  <c r="F15" i="18"/>
  <c r="J15" i="18" s="1"/>
  <c r="D4" i="18"/>
  <c r="D8" i="18"/>
  <c r="D9" i="18"/>
  <c r="D10" i="18"/>
  <c r="D11" i="18"/>
  <c r="D12" i="18"/>
  <c r="D13" i="18"/>
  <c r="D14" i="18"/>
  <c r="D7" i="18"/>
  <c r="E8" i="18"/>
  <c r="E9" i="18"/>
  <c r="E10" i="18"/>
  <c r="E11" i="18"/>
  <c r="E12" i="18"/>
  <c r="E13" i="18"/>
  <c r="E14" i="18"/>
  <c r="E7" i="18"/>
  <c r="F4" i="18"/>
  <c r="Z26" i="16"/>
  <c r="Y26" i="16"/>
  <c r="Z25" i="16"/>
  <c r="Y25" i="16"/>
  <c r="J10" i="15"/>
  <c r="I13" i="15"/>
  <c r="J13" i="15" s="1"/>
  <c r="I12" i="15"/>
  <c r="I11" i="15"/>
  <c r="I10" i="15"/>
  <c r="I9" i="15"/>
  <c r="J9" i="15" s="1"/>
  <c r="I8" i="15"/>
  <c r="J8" i="15" s="1"/>
  <c r="I7" i="15"/>
  <c r="I6" i="15"/>
  <c r="D190" i="18" l="1"/>
  <c r="E6" i="18"/>
  <c r="D6" i="18"/>
  <c r="E5" i="18"/>
  <c r="D5" i="18"/>
  <c r="I9" i="18"/>
  <c r="I8" i="18"/>
  <c r="I14" i="18"/>
  <c r="I12" i="18"/>
  <c r="F16" i="18"/>
  <c r="H16" i="18" s="1"/>
  <c r="K16" i="18" s="1"/>
  <c r="J33" i="18"/>
  <c r="K33" i="18" s="1"/>
  <c r="E33" i="18"/>
  <c r="F33" i="18" s="1"/>
  <c r="H33" i="18" s="1"/>
  <c r="J32" i="18"/>
  <c r="K32" i="18" s="1"/>
  <c r="J27" i="18"/>
  <c r="K27" i="18" s="1"/>
  <c r="E26" i="18"/>
  <c r="F26" i="18" s="1"/>
  <c r="H26" i="18" s="1"/>
  <c r="I17" i="18"/>
  <c r="E31" i="18"/>
  <c r="F31" i="18" s="1"/>
  <c r="H31" i="18" s="1"/>
  <c r="H15" i="18"/>
  <c r="K15" i="18" s="1"/>
  <c r="E36" i="18"/>
  <c r="F36" i="18" s="1"/>
  <c r="H36" i="18" s="1"/>
  <c r="E30" i="18"/>
  <c r="F30" i="18" s="1"/>
  <c r="H30" i="18" s="1"/>
  <c r="E24" i="18"/>
  <c r="F24" i="18" s="1"/>
  <c r="H24" i="18" s="1"/>
  <c r="E23" i="18"/>
  <c r="F23" i="18" s="1"/>
  <c r="H23" i="18" s="1"/>
  <c r="E25" i="18"/>
  <c r="F25" i="18" s="1"/>
  <c r="H25" i="18" s="1"/>
  <c r="I11" i="18"/>
  <c r="I13" i="18"/>
  <c r="E35" i="18"/>
  <c r="F35" i="18" s="1"/>
  <c r="H35" i="18" s="1"/>
  <c r="E29" i="18"/>
  <c r="F29" i="18" s="1"/>
  <c r="H29" i="18" s="1"/>
  <c r="S3" i="18"/>
  <c r="I10" i="18"/>
  <c r="E34" i="18"/>
  <c r="F34" i="18" s="1"/>
  <c r="H34" i="18" s="1"/>
  <c r="E28" i="18"/>
  <c r="F28" i="18" s="1"/>
  <c r="H28" i="18" s="1"/>
  <c r="J17" i="18"/>
  <c r="I7" i="18"/>
  <c r="J4" i="18"/>
  <c r="G4" i="18"/>
  <c r="H4" i="18" s="1"/>
  <c r="K4" i="18" s="1"/>
  <c r="J7" i="15"/>
  <c r="J6" i="15"/>
  <c r="J12" i="15"/>
  <c r="J11" i="15"/>
  <c r="F52" i="18" l="1"/>
  <c r="F41" i="18"/>
  <c r="E371" i="18"/>
  <c r="F51" i="18"/>
  <c r="D241" i="18"/>
  <c r="E383" i="18"/>
  <c r="F315" i="18"/>
  <c r="F316" i="18"/>
  <c r="F311" i="18"/>
  <c r="F317" i="18"/>
  <c r="F314" i="18"/>
  <c r="F318" i="18"/>
  <c r="F312" i="18"/>
  <c r="F313" i="18"/>
  <c r="F310" i="18"/>
  <c r="F265" i="18"/>
  <c r="F264" i="18"/>
  <c r="F263" i="18"/>
  <c r="F260" i="18"/>
  <c r="F267" i="18"/>
  <c r="F266" i="18"/>
  <c r="F261" i="18"/>
  <c r="F262" i="18"/>
  <c r="F268" i="18"/>
  <c r="E138" i="18"/>
  <c r="D235" i="18"/>
  <c r="E222" i="18"/>
  <c r="E148" i="18"/>
  <c r="F6" i="18"/>
  <c r="I6" i="18"/>
  <c r="D189" i="18"/>
  <c r="E212" i="18"/>
  <c r="J16" i="18"/>
  <c r="D193" i="18"/>
  <c r="D178" i="18"/>
  <c r="F75" i="18"/>
  <c r="F76" i="18"/>
  <c r="F77" i="18"/>
  <c r="F79" i="18"/>
  <c r="F73" i="18"/>
  <c r="F78" i="18"/>
  <c r="F72" i="18"/>
  <c r="F74" i="18"/>
  <c r="F71" i="18"/>
  <c r="D176" i="18"/>
  <c r="F7" i="18"/>
  <c r="J7" i="18" s="1"/>
  <c r="I4" i="18"/>
  <c r="I5" i="18"/>
  <c r="F5" i="18"/>
  <c r="F9" i="18"/>
  <c r="J9" i="18" s="1"/>
  <c r="F11" i="18"/>
  <c r="J11" i="18" s="1"/>
  <c r="F12" i="18"/>
  <c r="J12" i="18" s="1"/>
  <c r="F13" i="18"/>
  <c r="J13" i="18" s="1"/>
  <c r="F8" i="18"/>
  <c r="J8" i="18" s="1"/>
  <c r="F10" i="18"/>
  <c r="J10" i="18" s="1"/>
  <c r="F14" i="18"/>
  <c r="J14" i="18" s="1"/>
  <c r="J14" i="15"/>
  <c r="F53" i="18" l="1"/>
  <c r="F42" i="18"/>
  <c r="D242" i="18"/>
  <c r="E387" i="18"/>
  <c r="J314" i="18"/>
  <c r="G314" i="18"/>
  <c r="H314" i="18" s="1"/>
  <c r="K314" i="18" s="1"/>
  <c r="G317" i="18"/>
  <c r="H317" i="18" s="1"/>
  <c r="K317" i="18" s="1"/>
  <c r="J317" i="18"/>
  <c r="G311" i="18"/>
  <c r="H311" i="18" s="1"/>
  <c r="K311" i="18" s="1"/>
  <c r="J311" i="18"/>
  <c r="J313" i="18"/>
  <c r="G313" i="18"/>
  <c r="H313" i="18" s="1"/>
  <c r="K313" i="18" s="1"/>
  <c r="J316" i="18"/>
  <c r="G316" i="18"/>
  <c r="H316" i="18" s="1"/>
  <c r="K316" i="18" s="1"/>
  <c r="J318" i="18"/>
  <c r="G318" i="18"/>
  <c r="H318" i="18" s="1"/>
  <c r="K318" i="18" s="1"/>
  <c r="G310" i="18"/>
  <c r="H310" i="18" s="1"/>
  <c r="K310" i="18" s="1"/>
  <c r="J310" i="18"/>
  <c r="J312" i="18"/>
  <c r="G312" i="18"/>
  <c r="H312" i="18" s="1"/>
  <c r="K312" i="18" s="1"/>
  <c r="J315" i="18"/>
  <c r="G315" i="18"/>
  <c r="H315" i="18" s="1"/>
  <c r="K315" i="18" s="1"/>
  <c r="G267" i="18"/>
  <c r="H267" i="18" s="1"/>
  <c r="K267" i="18" s="1"/>
  <c r="J267" i="18"/>
  <c r="J268" i="18"/>
  <c r="G268" i="18"/>
  <c r="H268" i="18" s="1"/>
  <c r="K268" i="18" s="1"/>
  <c r="G262" i="18"/>
  <c r="H262" i="18" s="1"/>
  <c r="K262" i="18" s="1"/>
  <c r="J262" i="18"/>
  <c r="J264" i="18"/>
  <c r="G264" i="18"/>
  <c r="H264" i="18" s="1"/>
  <c r="K264" i="18" s="1"/>
  <c r="J266" i="18"/>
  <c r="G266" i="18"/>
  <c r="H266" i="18" s="1"/>
  <c r="K266" i="18" s="1"/>
  <c r="J260" i="18"/>
  <c r="G260" i="18"/>
  <c r="H260" i="18" s="1"/>
  <c r="K260" i="18" s="1"/>
  <c r="J263" i="18"/>
  <c r="G263" i="18"/>
  <c r="H263" i="18" s="1"/>
  <c r="K263" i="18" s="1"/>
  <c r="J261" i="18"/>
  <c r="G261" i="18"/>
  <c r="H261" i="18" s="1"/>
  <c r="K261" i="18" s="1"/>
  <c r="J265" i="18"/>
  <c r="G265" i="18"/>
  <c r="H265" i="18" s="1"/>
  <c r="K265" i="18" s="1"/>
  <c r="E225" i="18"/>
  <c r="E151" i="18"/>
  <c r="L116" i="18"/>
  <c r="J6" i="18"/>
  <c r="E375" i="18" s="1"/>
  <c r="G6" i="18"/>
  <c r="H6" i="18" s="1"/>
  <c r="K6" i="18" s="1"/>
  <c r="E366" i="18" s="1"/>
  <c r="J77" i="18"/>
  <c r="G77" i="18"/>
  <c r="H77" i="18" s="1"/>
  <c r="K77" i="18" s="1"/>
  <c r="J74" i="18"/>
  <c r="G74" i="18"/>
  <c r="H74" i="18" s="1"/>
  <c r="K74" i="18" s="1"/>
  <c r="G78" i="18"/>
  <c r="H78" i="18" s="1"/>
  <c r="K78" i="18" s="1"/>
  <c r="J78" i="18"/>
  <c r="J72" i="18"/>
  <c r="G72" i="18"/>
  <c r="H72" i="18" s="1"/>
  <c r="K72" i="18" s="1"/>
  <c r="J73" i="18"/>
  <c r="G73" i="18"/>
  <c r="H73" i="18" s="1"/>
  <c r="K73" i="18" s="1"/>
  <c r="J71" i="18"/>
  <c r="G71" i="18"/>
  <c r="H71" i="18" s="1"/>
  <c r="K71" i="18" s="1"/>
  <c r="G76" i="18"/>
  <c r="H76" i="18" s="1"/>
  <c r="K76" i="18" s="1"/>
  <c r="J76" i="18"/>
  <c r="D179" i="18"/>
  <c r="D194" i="18"/>
  <c r="G75" i="18"/>
  <c r="H75" i="18" s="1"/>
  <c r="K75" i="18" s="1"/>
  <c r="J75" i="18"/>
  <c r="G79" i="18"/>
  <c r="H79" i="18" s="1"/>
  <c r="K79" i="18" s="1"/>
  <c r="J79" i="18"/>
  <c r="G7" i="18"/>
  <c r="H7" i="18" s="1"/>
  <c r="K7" i="18" s="1"/>
  <c r="J5" i="18"/>
  <c r="D237" i="18" s="1"/>
  <c r="G5" i="18"/>
  <c r="H5" i="18" s="1"/>
  <c r="K5" i="18" s="1"/>
  <c r="D233" i="18" s="1"/>
  <c r="G9" i="18"/>
  <c r="H9" i="18" s="1"/>
  <c r="K9" i="18" s="1"/>
  <c r="G13" i="18"/>
  <c r="H13" i="18" s="1"/>
  <c r="K13" i="18" s="1"/>
  <c r="G14" i="18"/>
  <c r="H14" i="18" s="1"/>
  <c r="K14" i="18" s="1"/>
  <c r="G12" i="18"/>
  <c r="H12" i="18" s="1"/>
  <c r="K12" i="18" s="1"/>
  <c r="G10" i="18"/>
  <c r="H10" i="18" s="1"/>
  <c r="K10" i="18" s="1"/>
  <c r="G11" i="18"/>
  <c r="H11" i="18" s="1"/>
  <c r="K11" i="18" s="1"/>
  <c r="G8" i="18"/>
  <c r="H8" i="18" s="1"/>
  <c r="K8" i="18" s="1"/>
  <c r="E142" i="18" l="1"/>
  <c r="D238" i="18"/>
  <c r="E134" i="18"/>
  <c r="D232" i="18"/>
  <c r="M116" i="18"/>
  <c r="E216" i="18"/>
  <c r="D191" i="18"/>
  <c r="D177" i="18"/>
  <c r="L115" i="18"/>
  <c r="E208" i="18"/>
  <c r="D187" i="18"/>
  <c r="D174" i="18"/>
  <c r="D188" i="18"/>
  <c r="D192" i="18"/>
  <c r="L109" i="18"/>
  <c r="L110" i="18"/>
  <c r="L111" i="18"/>
  <c r="L112" i="18" s="1"/>
  <c r="D175" i="18"/>
  <c r="D17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</author>
  </authors>
  <commentList>
    <comment ref="I3" authorId="0" shapeId="0" xr:uid="{087C9572-35F0-4C1F-AB38-08CB201AECF3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3" authorId="0" shapeId="0" xr:uid="{89805B47-0C1E-4CE4-BF6A-13351CD1C596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69" authorId="0" shapeId="0" xr:uid="{D08B06EC-4657-4047-9C73-60D4F2A326BC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69" authorId="0" shapeId="0" xr:uid="{2E8A3FB7-3110-4E12-9026-3BFF88FC9C15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258" authorId="0" shapeId="0" xr:uid="{D7BADD8A-3762-4946-AE73-E5A8AAF5C57E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258" authorId="0" shapeId="0" xr:uid="{E9B0A7FC-091B-4738-90AE-1E3882592A1E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308" authorId="0" shapeId="0" xr:uid="{20AA8D43-4AA5-47BB-A6A0-55DF8522790A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308" authorId="0" shapeId="0" xr:uid="{79333E18-8E31-423B-A220-24C2448DDC44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1AFCE-F1B2-41F8-92C6-DD6C203D721F}" keepAlive="1" name="Query - CovidDeaths_ByAge" description="Connection to the 'CovidDeaths_ByAge' query in the workbook." type="5" refreshedVersion="7" background="1" saveData="1">
    <dbPr connection="Provider=Microsoft.Mashup.OleDb.1;Data Source=$Workbook$;Location=CovidDeaths_ByAge;Extended Properties=&quot;&quot;" command="SELECT * FROM [CovidDeaths_ByAge]"/>
  </connection>
</connections>
</file>

<file path=xl/sharedStrings.xml><?xml version="1.0" encoding="utf-8"?>
<sst xmlns="http://schemas.openxmlformats.org/spreadsheetml/2006/main" count="1046" uniqueCount="260">
  <si>
    <t>Population</t>
  </si>
  <si>
    <t>Deaths</t>
  </si>
  <si>
    <t>Diabetes Mellitus</t>
  </si>
  <si>
    <t>Influenza and Pneumonia</t>
  </si>
  <si>
    <t>Sources</t>
  </si>
  <si>
    <t>https://www.history.com/topics/middle-ages/pandemics-timeline</t>
  </si>
  <si>
    <t>https://www.washingtonpost.com/graphics/2020/local/retropolis/coronavirus-deadliest-pandemics/</t>
  </si>
  <si>
    <t>85+</t>
  </si>
  <si>
    <t>https://www.worldometers.info/world-population/world-population-by-year/</t>
  </si>
  <si>
    <t>Deaths/100K</t>
  </si>
  <si>
    <t>Deaths/ 1M</t>
  </si>
  <si>
    <t>Cardiovascular disease</t>
  </si>
  <si>
    <t>Cancer</t>
  </si>
  <si>
    <t>Smoking</t>
  </si>
  <si>
    <t>Obesity</t>
  </si>
  <si>
    <t>Alzheimer/Dementia</t>
  </si>
  <si>
    <t>Substance use disorders</t>
  </si>
  <si>
    <t>Air pollution</t>
  </si>
  <si>
    <t>Suicides</t>
  </si>
  <si>
    <t>Traffic Injuries</t>
  </si>
  <si>
    <t>Cause</t>
  </si>
  <si>
    <t>Influenza 2017-2018 season</t>
  </si>
  <si>
    <t>https://www.cdc.gov/flu/about/burden/past-seasons.html</t>
  </si>
  <si>
    <t>https://ourworldindata.org/country/united-states</t>
  </si>
  <si>
    <t>Year</t>
  </si>
  <si>
    <t>Month</t>
  </si>
  <si>
    <t>Start Date</t>
  </si>
  <si>
    <t>All Cause</t>
  </si>
  <si>
    <t>Natural Cause</t>
  </si>
  <si>
    <t>Septicemia</t>
  </si>
  <si>
    <t>Malignant Neoplasms</t>
  </si>
  <si>
    <t>Alzheimer Disease</t>
  </si>
  <si>
    <t>Chronic Lower Respiratory Diseases</t>
  </si>
  <si>
    <t>Other Diseases of Respiratory System</t>
  </si>
  <si>
    <t>Nephritis, Nephrotic Syndrome and Nephrosis</t>
  </si>
  <si>
    <t>Symptoms, Signs and Abnormal Clinical and Laboratory Findings, Not Elsewhere Classified</t>
  </si>
  <si>
    <t>Diseases of Heart</t>
  </si>
  <si>
    <t>Cerebrovascular Diseases</t>
  </si>
  <si>
    <t>Accidents (Unintentional Injuries)</t>
  </si>
  <si>
    <t>Motor Vehicle Accidents</t>
  </si>
  <si>
    <t>Intentional Self-Harm (Suicide)</t>
  </si>
  <si>
    <t>Assault (Homicide)</t>
  </si>
  <si>
    <t>Drug Overdose</t>
  </si>
  <si>
    <t>COVID-19 (Multiple Cause of Death)</t>
  </si>
  <si>
    <t>COVID-19 (Underlying Cause of Death)</t>
  </si>
  <si>
    <t>Total</t>
  </si>
  <si>
    <t>https://data.cdc.gov/NCHS/Monthly-Provisional-Counts-of-Deaths-by-Select-Cau/9dzk-mvmi</t>
  </si>
  <si>
    <t>Data As Of</t>
  </si>
  <si>
    <t>End Date</t>
  </si>
  <si>
    <t>Jurisdiction of Occurrence</t>
  </si>
  <si>
    <t>United States</t>
  </si>
  <si>
    <t>0-17 years</t>
  </si>
  <si>
    <t>18-29 years</t>
  </si>
  <si>
    <t>30-39 years</t>
  </si>
  <si>
    <t>40-49 years</t>
  </si>
  <si>
    <t>50-64 years</t>
  </si>
  <si>
    <t>65-74 years</t>
  </si>
  <si>
    <t>75-84 years</t>
  </si>
  <si>
    <t>85 years and over</t>
  </si>
  <si>
    <t>Table 1. Total U.S. Resident Population by Age, Sex, and Series:    April 1, 2020 (In thousands)</t>
  </si>
  <si>
    <t>Sex and Age on  April 1, 2020</t>
  </si>
  <si>
    <t>Year of birth</t>
  </si>
  <si>
    <t>Series</t>
  </si>
  <si>
    <t>Low</t>
  </si>
  <si>
    <t>Middle</t>
  </si>
  <si>
    <t>High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</si>
  <si>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</si>
  <si>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</si>
  <si>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</si>
  <si>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</si>
  <si>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</si>
  <si>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</si>
  <si>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</si>
  <si>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</si>
  <si>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</si>
  <si>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</si>
  <si>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</si>
  <si>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</si>
  <si>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</si>
  <si>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</si>
  <si>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</si>
  <si>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</si>
  <si>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</si>
  <si>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</si>
  <si>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</si>
  <si>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</si>
  <si>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</si>
  <si>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</si>
  <si>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</si>
  <si>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</si>
  <si>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</si>
  <si>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</si>
  <si>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</si>
  <si>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</si>
  <si>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</si>
  <si>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</si>
  <si>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</si>
  <si>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</si>
  <si>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</si>
  <si>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</si>
  <si>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</si>
  <si>
    <t>1984-1985</t>
  </si>
  <si>
    <t>1983-1984</t>
  </si>
  <si>
    <t>1982-1983</t>
  </si>
  <si>
    <t>1981-1982</t>
  </si>
  <si>
    <t>1980-1981</t>
  </si>
  <si>
    <t>1979-1980</t>
  </si>
  <si>
    <t>1978-1979</t>
  </si>
  <si>
    <t>1977-1978</t>
  </si>
  <si>
    <t>1976-1977</t>
  </si>
  <si>
    <t>1975-1976</t>
  </si>
  <si>
    <t>1974-1975</t>
  </si>
  <si>
    <t>1973-1974</t>
  </si>
  <si>
    <t>1972-1973</t>
  </si>
  <si>
    <t>1971-1972</t>
  </si>
  <si>
    <t>1970-1971</t>
  </si>
  <si>
    <t>1969-1970</t>
  </si>
  <si>
    <t>1968-1969</t>
  </si>
  <si>
    <t>1967-1968</t>
  </si>
  <si>
    <t>1966-1967</t>
  </si>
  <si>
    <t>1965-1966</t>
  </si>
  <si>
    <t>1964-1965</t>
  </si>
  <si>
    <t>1963-1964</t>
  </si>
  <si>
    <t>1962-1963</t>
  </si>
  <si>
    <t>1961-1962</t>
  </si>
  <si>
    <t>1960-1961</t>
  </si>
  <si>
    <t>1959-1960</t>
  </si>
  <si>
    <t>1958-1959</t>
  </si>
  <si>
    <t>1957-1958</t>
  </si>
  <si>
    <t>1956-1957</t>
  </si>
  <si>
    <t>1955-1956</t>
  </si>
  <si>
    <t>1954-1955</t>
  </si>
  <si>
    <t>1953-1954</t>
  </si>
  <si>
    <t>1952-1953</t>
  </si>
  <si>
    <t>1951-1952</t>
  </si>
  <si>
    <t>1950-1951</t>
  </si>
  <si>
    <t>1949-1950</t>
  </si>
  <si>
    <t>1948-1949</t>
  </si>
  <si>
    <t>1947-1948</t>
  </si>
  <si>
    <t>1946-1947</t>
  </si>
  <si>
    <t>1945-1946</t>
  </si>
  <si>
    <t>1944-1945</t>
  </si>
  <si>
    <t>1943-1944</t>
  </si>
  <si>
    <t>1942-1943</t>
  </si>
  <si>
    <t>1941-1942</t>
  </si>
  <si>
    <t>1940-1941</t>
  </si>
  <si>
    <t>1939-1940</t>
  </si>
  <si>
    <t>1938-1939</t>
  </si>
  <si>
    <t>1937-1938</t>
  </si>
  <si>
    <t>1936-1937</t>
  </si>
  <si>
    <t>1935-1936</t>
  </si>
  <si>
    <t>Before April 1935</t>
  </si>
  <si>
    <t>Male</t>
  </si>
  <si>
    <t>Female</t>
  </si>
  <si>
    <t xml:space="preserve">Notes: Estimates may not sum to totals shown because of rounding. Year of birth refers to events occurring between April 1 and March 31 of the indicated years. </t>
  </si>
  <si>
    <t>Source: U.S. Census Bureau, Population Division, 2020 Demographic Analysis (December 2020 release).</t>
  </si>
  <si>
    <t>https://www.census.gov/data/tables/2020/demo/popest/2020-demographic-analysis-tables.html</t>
  </si>
  <si>
    <t>Pop</t>
  </si>
  <si>
    <t>Pop_thousands</t>
  </si>
  <si>
    <t>Natural Disasters</t>
  </si>
  <si>
    <t>Drowning</t>
  </si>
  <si>
    <t>COVID</t>
  </si>
  <si>
    <t>ALL TIME:</t>
  </si>
  <si>
    <t>Last 12 Full Months:</t>
  </si>
  <si>
    <t>Spanish Flue 
( 1918)</t>
  </si>
  <si>
    <t>Plague of Justinian 
( 541)</t>
  </si>
  <si>
    <t>Black Death 
( 1347)</t>
  </si>
  <si>
    <t>New World smallpox 
( 1520)</t>
  </si>
  <si>
    <t>Age</t>
  </si>
  <si>
    <t>Category</t>
  </si>
  <si>
    <t>COVID_AGE</t>
  </si>
  <si>
    <t>VACCINE</t>
  </si>
  <si>
    <t>Source</t>
  </si>
  <si>
    <t>Deaths ANNUALIZED</t>
  </si>
  <si>
    <t>SourceID</t>
  </si>
  <si>
    <t>Date data gathered</t>
  </si>
  <si>
    <t>URL</t>
  </si>
  <si>
    <t xml:space="preserve">1, </t>
  </si>
  <si>
    <t>CDC  MonthlyProvisional Counts of Deaths</t>
  </si>
  <si>
    <t>Item</t>
  </si>
  <si>
    <t>Reduced by treatment</t>
  </si>
  <si>
    <t>Deaths If Treated</t>
  </si>
  <si>
    <t>Deaths Per 1M</t>
  </si>
  <si>
    <t>Calculation Constants</t>
  </si>
  <si>
    <t>age_group</t>
  </si>
  <si>
    <t>covid_19_deaths</t>
  </si>
  <si>
    <t>state</t>
  </si>
  <si>
    <t>group</t>
  </si>
  <si>
    <t>sex</t>
  </si>
  <si>
    <t>data_as_of</t>
  </si>
  <si>
    <t>end_date</t>
  </si>
  <si>
    <t>start_date</t>
  </si>
  <si>
    <t>month</t>
  </si>
  <si>
    <t>By Total</t>
  </si>
  <si>
    <t>All Sexes</t>
  </si>
  <si>
    <t>CDC Anualization Factor:</t>
  </si>
  <si>
    <t>Notes</t>
  </si>
  <si>
    <t>Number of deaths from covid in last 12 month period / Number of all time reported deaths "With Covid"</t>
  </si>
  <si>
    <t>Early Treatment Factor</t>
  </si>
  <si>
    <t>Value</t>
  </si>
  <si>
    <t>Description</t>
  </si>
  <si>
    <t>https://www.youtube.com/watch?v=QAHi3lX3oGM</t>
  </si>
  <si>
    <t>85% reduction in hosp &amp; death Peter A. McCullough Texas Senate hearing</t>
  </si>
  <si>
    <t>The hundreds of studies and population wide impacts of COVID treatment protocols cannot be ignored._x000B_https://covid19criticalcare.com/ivermectin-in-covid-19/epidemiologic-analyses-on-covid19-and-ivermectin/
https://c19protocols.com/
Individual drugs demonstrate in large trails a 75% reduction in mortality
https://c19early.com/_x000B__x000B_Multi-drug approaches reduce mortality by 85% in high-risk patients._x000B_https://www.youtube.com/watch?v=QAHi3lX3oGM
Some Doctors claim a 99%+ effectivity rate_x000B_https://www.covid-19forum.org/index.php?topic=18.0</t>
  </si>
  <si>
    <t>https://www.cdc.gov/nchs/nvss/vsrr/covid_weekly/index.htm#AgeAndSex</t>
  </si>
  <si>
    <t>CDC Covid deaths by sex &amp; age</t>
  </si>
  <si>
    <t>US Census - Age-based population</t>
  </si>
  <si>
    <t>3,4</t>
  </si>
  <si>
    <t>Under Age 75</t>
  </si>
  <si>
    <t>https://www.openvaers.com/covid-data</t>
  </si>
  <si>
    <t>VaccineAdverseEffectsReportingDatabase</t>
  </si>
  <si>
    <t>Vaccine x5</t>
  </si>
  <si>
    <t>Vaccine</t>
  </si>
  <si>
    <t>Page 41 of Case 2:21-cv-00702-CLM   filed 2021 Jul-19  in U.S. DISTRICT COURT N.D. OF ALABAMA</t>
  </si>
  <si>
    <t>https://covid.cdc.gov/covid-data-tracker/#vaccinations_vacc-total-admin-rate-total</t>
  </si>
  <si>
    <t>CDC Vaccination status</t>
  </si>
  <si>
    <t>Vaccine x10</t>
  </si>
  <si>
    <t>Pandemics</t>
  </si>
  <si>
    <t>Historical Pandemics</t>
  </si>
  <si>
    <t>7,8,9</t>
  </si>
  <si>
    <t>2,11</t>
  </si>
  <si>
    <t>OTHER CAUSES</t>
  </si>
  <si>
    <t>CDC Flue season data</t>
  </si>
  <si>
    <t>Unintentional Poisoning</t>
  </si>
  <si>
    <t>Fires and Burns</t>
  </si>
  <si>
    <t>Alcohol</t>
  </si>
  <si>
    <t>Other leading death rates (~2017)</t>
  </si>
  <si>
    <t>COVID As Reported</t>
  </si>
  <si>
    <t>Deaths Per 1 Million</t>
  </si>
  <si>
    <t>COVID Treated</t>
  </si>
  <si>
    <t>Data</t>
  </si>
  <si>
    <t>https://covid.cdc.gov/covid-data-tracker/#datatracker-home</t>
  </si>
  <si>
    <t>Current covid deaths</t>
  </si>
  <si>
    <t>COVID Deaths by AGE - Treated.</t>
  </si>
  <si>
    <t>COVID Age &lt; 75</t>
  </si>
  <si>
    <t>COVID Age &lt; 75 Treated</t>
  </si>
  <si>
    <t>COVID Deaths  vs Flue</t>
  </si>
  <si>
    <t>COVID Deaths  &lt;75 years + Treatment</t>
  </si>
  <si>
    <t>COVID Age &lt; 65</t>
  </si>
  <si>
    <t>COVID Age &lt; 65 Treated</t>
  </si>
  <si>
    <t>Under Age 65</t>
  </si>
  <si>
    <t xml:space="preserve"> Under 65</t>
  </si>
  <si>
    <t>Pop%</t>
  </si>
  <si>
    <t>Death%</t>
  </si>
  <si>
    <t>X 0-17</t>
  </si>
  <si>
    <t>65+</t>
  </si>
  <si>
    <t>Covid VS Historical Pandemics</t>
  </si>
  <si>
    <t>COVID Deaths  vs Vaccine</t>
  </si>
  <si>
    <t>Leading Causes of Death vs COVID  and COVID Vaccine – Deaths Per 1 Million</t>
  </si>
  <si>
    <t>Reported</t>
  </si>
  <si>
    <t>Treated</t>
  </si>
  <si>
    <t>VALUE - Deaths Per 1M</t>
  </si>
  <si>
    <t>Value Type</t>
  </si>
  <si>
    <t>Label</t>
  </si>
  <si>
    <t>Deaths Per Million</t>
  </si>
  <si>
    <t>Annualized</t>
  </si>
  <si>
    <t>TODO: update this to use references to above table.</t>
  </si>
  <si>
    <t>COVID Annualized</t>
  </si>
  <si>
    <t>Deaths Per 1M Annualized</t>
  </si>
  <si>
    <t>Deaths Per 1M Annualized &amp;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</si>
</sst>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08">
    <xf numFmtId="0" fontId="0" fillId="0" borderId="0" xfId="0"/>
    <xf numFmtId="9" fontId="0" fillId="0" borderId="0" xfId="2" applyFont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3"/>
    <xf numFmtId="164" fontId="0" fillId="0" borderId="0" xfId="0" applyNumberFormat="1"/>
    <xf numFmtId="0" fontId="2" fillId="0" borderId="0" xfId="0" applyFont="1" applyAlignment="1">
      <alignment horizontal="right"/>
    </xf>
    <xf numFmtId="3" fontId="0" fillId="0" borderId="0" xfId="0" applyNumberFormat="1"/>
    <xf numFmtId="0" fontId="4" fillId="0" borderId="0" xfId="0" applyFont="1" applyAlignment="1">
      <alignment horizontal="right"/>
    </xf>
    <xf numFmtId="165" fontId="0" fillId="0" borderId="0" xfId="0" applyNumberFormat="1"/>
    <xf numFmtId="0" fontId="5" fillId="0" borderId="0" xfId="4" applyAlignment="1">
      <alignment horizontal="left" vertical="top"/>
    </xf>
    <xf numFmtId="0" fontId="6" fillId="0" borderId="6" xfId="4" applyFont="1" applyBorder="1" applyAlignment="1">
      <alignment horizontal="center" wrapText="1"/>
    </xf>
    <xf numFmtId="164" fontId="7" fillId="2" borderId="7" xfId="5" applyNumberFormat="1" applyFont="1" applyFill="1" applyBorder="1" applyAlignment="1">
      <alignment horizontal="right"/>
    </xf>
    <xf numFmtId="164" fontId="7" fillId="2" borderId="8" xfId="5" applyNumberFormat="1" applyFont="1" applyFill="1" applyBorder="1" applyAlignment="1">
      <alignment horizontal="right"/>
    </xf>
    <xf numFmtId="164" fontId="7" fillId="2" borderId="9" xfId="5" applyNumberFormat="1" applyFont="1" applyFill="1" applyBorder="1" applyAlignment="1">
      <alignment horizontal="right"/>
    </xf>
    <xf numFmtId="1" fontId="8" fillId="0" borderId="4" xfId="4" applyNumberFormat="1" applyFont="1" applyBorder="1" applyAlignment="1">
      <alignment horizontal="left" vertical="top" shrinkToFit="1"/>
    </xf>
    <xf numFmtId="0" fontId="9" fillId="0" borderId="4" xfId="4" applyFont="1" applyBorder="1" applyAlignment="1">
      <alignment horizontal="right" vertical="top" wrapText="1"/>
    </xf>
    <xf numFmtId="3" fontId="8" fillId="0" borderId="4" xfId="4" applyNumberFormat="1" applyFont="1" applyBorder="1" applyAlignment="1">
      <alignment horizontal="right" vertical="top" shrinkToFit="1"/>
    </xf>
    <xf numFmtId="1" fontId="8" fillId="0" borderId="10" xfId="4" applyNumberFormat="1" applyFont="1" applyBorder="1" applyAlignment="1">
      <alignment horizontal="left" vertical="top" shrinkToFit="1"/>
    </xf>
    <xf numFmtId="0" fontId="9" fillId="0" borderId="10" xfId="4" applyFont="1" applyBorder="1" applyAlignment="1">
      <alignment horizontal="right" vertical="top" wrapText="1"/>
    </xf>
    <xf numFmtId="3" fontId="8" fillId="0" borderId="10" xfId="4" applyNumberFormat="1" applyFont="1" applyBorder="1" applyAlignment="1">
      <alignment horizontal="right" vertical="top" shrinkToFit="1"/>
    </xf>
    <xf numFmtId="3" fontId="8" fillId="0" borderId="5" xfId="4" applyNumberFormat="1" applyFont="1" applyBorder="1" applyAlignment="1">
      <alignment horizontal="right" vertical="top" shrinkToFit="1"/>
    </xf>
    <xf numFmtId="3" fontId="5" fillId="0" borderId="0" xfId="4" applyNumberForma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1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14" fontId="0" fillId="0" borderId="14" xfId="0" applyNumberFormat="1" applyBorder="1"/>
    <xf numFmtId="3" fontId="0" fillId="0" borderId="15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0" fontId="0" fillId="0" borderId="17" xfId="0" applyBorder="1"/>
    <xf numFmtId="3" fontId="0" fillId="0" borderId="17" xfId="0" applyNumberFormat="1" applyBorder="1"/>
    <xf numFmtId="3" fontId="0" fillId="0" borderId="18" xfId="0" applyNumberFormat="1" applyBorder="1"/>
    <xf numFmtId="3" fontId="4" fillId="0" borderId="0" xfId="0" applyNumberFormat="1" applyFont="1"/>
    <xf numFmtId="0" fontId="0" fillId="0" borderId="0" xfId="0" applyAlignment="1">
      <alignment wrapText="1"/>
    </xf>
    <xf numFmtId="0" fontId="10" fillId="0" borderId="0" xfId="4" applyFont="1" applyAlignment="1">
      <alignment horizontal="left" vertical="top"/>
    </xf>
    <xf numFmtId="0" fontId="0" fillId="4" borderId="19" xfId="0" applyFont="1" applyFill="1" applyBorder="1"/>
    <xf numFmtId="0" fontId="0" fillId="4" borderId="20" xfId="0" applyFont="1" applyFill="1" applyBorder="1"/>
    <xf numFmtId="0" fontId="0" fillId="0" borderId="19" xfId="0" applyFont="1" applyBorder="1"/>
    <xf numFmtId="0" fontId="0" fillId="0" borderId="20" xfId="0" applyFont="1" applyBorder="1"/>
    <xf numFmtId="2" fontId="0" fillId="0" borderId="0" xfId="0" applyNumberFormat="1"/>
    <xf numFmtId="16" fontId="0" fillId="0" borderId="0" xfId="0" applyNumberFormat="1"/>
    <xf numFmtId="0" fontId="3" fillId="0" borderId="0" xfId="3" applyAlignment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0" fillId="0" borderId="0" xfId="0" applyNumberFormat="1"/>
    <xf numFmtId="22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Font="1" applyBorder="1"/>
    <xf numFmtId="0" fontId="0" fillId="0" borderId="20" xfId="0" applyBorder="1"/>
    <xf numFmtId="164" fontId="0" fillId="4" borderId="20" xfId="1" applyNumberFormat="1" applyFont="1" applyFill="1" applyBorder="1"/>
    <xf numFmtId="164" fontId="0" fillId="4" borderId="20" xfId="0" applyNumberFormat="1" applyFont="1" applyFill="1" applyBorder="1"/>
    <xf numFmtId="165" fontId="0" fillId="4" borderId="20" xfId="1" applyNumberFormat="1" applyFont="1" applyFill="1" applyBorder="1"/>
    <xf numFmtId="164" fontId="0" fillId="0" borderId="20" xfId="1" applyNumberFormat="1" applyFont="1" applyBorder="1"/>
    <xf numFmtId="164" fontId="0" fillId="0" borderId="20" xfId="0" applyNumberFormat="1" applyFont="1" applyBorder="1"/>
    <xf numFmtId="165" fontId="0" fillId="0" borderId="20" xfId="1" applyNumberFormat="1" applyFont="1" applyBorder="1"/>
    <xf numFmtId="165" fontId="0" fillId="4" borderId="20" xfId="0" applyNumberFormat="1" applyFont="1" applyFill="1" applyBorder="1"/>
    <xf numFmtId="165" fontId="0" fillId="0" borderId="20" xfId="0" applyNumberFormat="1" applyFont="1" applyBorder="1"/>
    <xf numFmtId="0" fontId="0" fillId="0" borderId="19" xfId="0" applyBorder="1"/>
    <xf numFmtId="164" fontId="0" fillId="4" borderId="21" xfId="0" applyNumberFormat="1" applyFont="1" applyFill="1" applyBorder="1"/>
    <xf numFmtId="0" fontId="11" fillId="3" borderId="22" xfId="0" applyFont="1" applyFill="1" applyBorder="1"/>
    <xf numFmtId="0" fontId="0" fillId="0" borderId="23" xfId="0" applyFont="1" applyBorder="1"/>
    <xf numFmtId="165" fontId="0" fillId="0" borderId="23" xfId="0" applyNumberFormat="1" applyFont="1" applyBorder="1"/>
    <xf numFmtId="165" fontId="0" fillId="4" borderId="21" xfId="0" applyNumberFormat="1" applyFont="1" applyFill="1" applyBorder="1"/>
    <xf numFmtId="165" fontId="0" fillId="0" borderId="21" xfId="0" applyNumberFormat="1" applyFont="1" applyBorder="1"/>
    <xf numFmtId="164" fontId="0" fillId="0" borderId="23" xfId="0" applyNumberFormat="1" applyFont="1" applyBorder="1"/>
    <xf numFmtId="164" fontId="0" fillId="0" borderId="20" xfId="0" applyNumberFormat="1" applyBorder="1"/>
    <xf numFmtId="165" fontId="0" fillId="0" borderId="0" xfId="1" applyNumberFormat="1" applyFont="1" applyBorder="1"/>
    <xf numFmtId="0" fontId="0" fillId="4" borderId="23" xfId="0" applyFont="1" applyFill="1" applyBorder="1"/>
    <xf numFmtId="164" fontId="0" fillId="0" borderId="0" xfId="1" applyNumberFormat="1" applyFont="1" applyBorder="1"/>
    <xf numFmtId="164" fontId="0" fillId="4" borderId="23" xfId="0" applyNumberFormat="1" applyFont="1" applyFill="1" applyBorder="1"/>
    <xf numFmtId="0" fontId="13" fillId="0" borderId="0" xfId="0" applyFont="1" applyAlignment="1">
      <alignment horizontal="left" vertical="center" readingOrder="1"/>
    </xf>
    <xf numFmtId="0" fontId="6" fillId="0" borderId="1" xfId="4" applyFont="1" applyBorder="1" applyAlignment="1">
      <alignment horizontal="left" vertical="top" wrapText="1"/>
    </xf>
    <xf numFmtId="0" fontId="6" fillId="0" borderId="3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0" fontId="9" fillId="0" borderId="2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top" wrapText="1"/>
    </xf>
    <xf numFmtId="0" fontId="6" fillId="0" borderId="2" xfId="4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wrapText="1"/>
    </xf>
    <xf numFmtId="0" fontId="6" fillId="0" borderId="5" xfId="4" applyFont="1" applyBorder="1" applyAlignment="1">
      <alignment horizontal="center" wrapText="1"/>
    </xf>
    <xf numFmtId="0" fontId="6" fillId="0" borderId="1" xfId="4" applyFont="1" applyBorder="1" applyAlignment="1">
      <alignment horizontal="center" vertical="top" wrapText="1"/>
    </xf>
    <xf numFmtId="0" fontId="6" fillId="0" borderId="2" xfId="4" applyFont="1" applyBorder="1" applyAlignment="1">
      <alignment horizontal="center" vertical="top" wrapText="1"/>
    </xf>
    <xf numFmtId="0" fontId="6" fillId="0" borderId="3" xfId="4" applyFont="1" applyBorder="1" applyAlignment="1">
      <alignment horizontal="center" vertical="top" wrapText="1"/>
    </xf>
    <xf numFmtId="165" fontId="0" fillId="0" borderId="0" xfId="0" applyNumberFormat="1" applyBorder="1"/>
    <xf numFmtId="0" fontId="0" fillId="0" borderId="24" xfId="0" applyBorder="1"/>
    <xf numFmtId="0" fontId="0" fillId="0" borderId="25" xfId="0" applyBorder="1"/>
    <xf numFmtId="165" fontId="0" fillId="0" borderId="24" xfId="1" applyNumberFormat="1" applyFont="1" applyBorder="1"/>
    <xf numFmtId="165" fontId="0" fillId="0" borderId="25" xfId="1" applyNumberFormat="1" applyFont="1" applyBorder="1"/>
    <xf numFmtId="165" fontId="0" fillId="0" borderId="25" xfId="0" applyNumberFormat="1" applyBorder="1"/>
    <xf numFmtId="165" fontId="0" fillId="0" borderId="26" xfId="1" applyNumberFormat="1" applyFont="1" applyBorder="1"/>
    <xf numFmtId="165" fontId="0" fillId="0" borderId="27" xfId="0" applyNumberFormat="1" applyBorder="1"/>
    <xf numFmtId="165" fontId="0" fillId="0" borderId="28" xfId="0" applyNumberFormat="1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4" fillId="0" borderId="0" xfId="0" applyFont="1"/>
    <xf numFmtId="0" fontId="0" fillId="4" borderId="0" xfId="0" applyFont="1" applyFill="1" applyBorder="1"/>
  </cellXfs>
  <cellStyles count="6">
    <cellStyle name="Comma" xfId="1" builtinId="3"/>
    <cellStyle name="Comma 2" xfId="5" xr:uid="{8CE48D06-5F90-40AB-A2C7-E90950D6C7CD}"/>
    <cellStyle name="Hyperlink" xfId="3" builtinId="8"/>
    <cellStyle name="Normal" xfId="0" builtinId="0"/>
    <cellStyle name="Normal 2" xfId="4" xr:uid="{A45C6FB4-2BC8-4EEA-B4E2-7919C3CED159}"/>
    <cellStyle name="Percent" xfId="2" builtinId="5"/>
  </cellStyles>
  <dxfs count="93"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5" formatCode="_(* #,##0.0_);_(* \(#,##0.0\);_(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4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4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" formatCode="#,##0"/>
      <alignment horizontal="left" vertical="top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Anualized By Age 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DataAnalysis!$C$70:$C$101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DataAnalysis!$J$70:$J$101</c:f>
              <c:numCache>
                <c:formatCode>_(* #,##0.0_);_(* \(#,##0.0\);_(* "-"??_);_(@_)</c:formatCode>
                <c:ptCount val="8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E01-B2FC-CC728C8AA273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DataAnalysis!$C$70:$C$101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DataAnalysis!$K$70:$K$101</c:f>
              <c:numCache>
                <c:formatCode>_(* #,##0.0_);_(* \(#,##0.0\);_(* "-"??_);_(@_)</c:formatCode>
                <c:ptCount val="8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A-4E01-B2FC-CC728C8A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9520"/>
        <c:axId val="525469504"/>
      </c:barChart>
      <c:catAx>
        <c:axId val="5254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504"/>
        <c:crosses val="autoZero"/>
        <c:auto val="1"/>
        <c:lblAlgn val="ctr"/>
        <c:lblOffset val="100"/>
        <c:noMultiLvlLbl val="0"/>
      </c:catAx>
      <c:valAx>
        <c:axId val="525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Treatment - 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DataAnalysis!$F$50</c:f>
              <c:strCache>
                <c:ptCount val="1"/>
                <c:pt idx="0">
                  <c:v>Deaths Per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73-4B48-8B0D-C8A80D4B244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3-4B48-8B0D-C8A80D4B24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73-4B48-8B0D-C8A80D4B2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DataAnalysis!$E$51:$E$53</c:f>
              <c:strCache>
                <c:ptCount val="3"/>
                <c:pt idx="0">
                  <c:v>COVID Treated</c:v>
                </c:pt>
                <c:pt idx="1">
                  <c:v>COVID Annualized</c:v>
                </c:pt>
                <c:pt idx="2">
                  <c:v>COVID Reported</c:v>
                </c:pt>
              </c:strCache>
            </c:strRef>
          </c:cat>
          <c:val>
            <c:numRef>
              <c:f>DataAnalysis!$F$51:$F$53</c:f>
              <c:numCache>
                <c:formatCode>_(* #,##0_);_(* \(#,##0\);_(* "-"??_);_(@_)</c:formatCode>
                <c:ptCount val="3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B48-8B0D-C8A80D4B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5279"/>
        <c:axId val="114116111"/>
      </c:barChart>
      <c:catAx>
        <c:axId val="1141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111"/>
        <c:crosses val="autoZero"/>
        <c:auto val="1"/>
        <c:lblAlgn val="ctr"/>
        <c:lblOffset val="100"/>
        <c:noMultiLvlLbl val="0"/>
      </c:catAx>
      <c:valAx>
        <c:axId val="114116111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vs</a:t>
            </a:r>
            <a:r>
              <a:rPr lang="en-US" baseline="0"/>
              <a:t> Annualized - </a:t>
            </a:r>
            <a:r>
              <a:rPr lang="en-US"/>
              <a:t>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DataAnalysis!$F$40</c:f>
              <c:strCache>
                <c:ptCount val="1"/>
                <c:pt idx="0">
                  <c:v>Deaths Per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2D-4ABF-B96C-D5827FF1AF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D-4ABF-B96C-D5827FF1AF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DataAnalysis!$E$41:$E$42</c:f>
              <c:strCache>
                <c:ptCount val="2"/>
                <c:pt idx="0">
                  <c:v>COVID Annualized</c:v>
                </c:pt>
                <c:pt idx="1">
                  <c:v>COVID Reported</c:v>
                </c:pt>
              </c:strCache>
            </c:strRef>
          </c:cat>
          <c:val>
            <c:numRef>
              <c:f>DataAnalysis!$F$41:$F$42</c:f>
              <c:numCache>
                <c:formatCode>_(* #,##0_);_(* \(#,##0\);_(* "-"??_);_(@_)</c:formatCode>
                <c:ptCount val="2"/>
                <c:pt idx="0">
                  <c:v>1222.3638676003236</c:v>
                </c:pt>
                <c:pt idx="1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D-4ABF-B96C-D5827FF1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15087"/>
        <c:axId val="1976015503"/>
      </c:barChart>
      <c:catAx>
        <c:axId val="19760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15503"/>
        <c:crosses val="autoZero"/>
        <c:auto val="1"/>
        <c:lblAlgn val="ctr"/>
        <c:lblOffset val="100"/>
        <c:noMultiLvlLbl val="0"/>
      </c:catAx>
      <c:valAx>
        <c:axId val="1976015503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Deaths Per 1 Million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DataAnalysis!$D$172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B-4FD7-8196-37ADB79427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DataAnalysis!$C$173:$C$179</c:f>
              <c:strCache>
                <c:ptCount val="5"/>
                <c:pt idx="0">
                  <c:v>COVID Age &lt; 65 Treated</c:v>
                </c:pt>
                <c:pt idx="1">
                  <c:v>COVID Treated</c:v>
                </c:pt>
                <c:pt idx="2">
                  <c:v>COVID Age &lt; 65</c:v>
                </c:pt>
                <c:pt idx="3">
                  <c:v>COVID Annualized</c:v>
                </c:pt>
                <c:pt idx="4">
                  <c:v>COVID As Reported</c:v>
                </c:pt>
              </c:strCache>
            </c:strRef>
          </c:cat>
          <c:val>
            <c:numRef>
              <c:f>DataAnalysis!$D$173:$D$179</c:f>
              <c:numCache>
                <c:formatCode>_(* #,##0_);_(* \(#,##0\);_(* "-"??_);_(@_)</c:formatCode>
                <c:ptCount val="5"/>
                <c:pt idx="0">
                  <c:v>48.361666312641852</c:v>
                </c:pt>
                <c:pt idx="1">
                  <c:v>183.35458014004848</c:v>
                </c:pt>
                <c:pt idx="2">
                  <c:v>322.41110875094552</c:v>
                </c:pt>
                <c:pt idx="3">
                  <c:v>1222.3638676003236</c:v>
                </c:pt>
                <c:pt idx="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FD7-8196-37ADB794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23328"/>
        <c:axId val="1161427488"/>
      </c:barChart>
      <c:catAx>
        <c:axId val="11614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7488"/>
        <c:crosses val="autoZero"/>
        <c:auto val="1"/>
        <c:lblAlgn val="ctr"/>
        <c:lblOffset val="100"/>
        <c:noMultiLvlLbl val="0"/>
      </c:catAx>
      <c:valAx>
        <c:axId val="1161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DataAnalysis!$D$186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B-46E5-9ED0-2AF67C747E5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B-46E5-9ED0-2AF67C747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DataAnalysis!$C$187:$C$194</c:f>
              <c:strCache>
                <c:ptCount val="6"/>
                <c:pt idx="0">
                  <c:v>COVID Age &lt; 65 Treated</c:v>
                </c:pt>
                <c:pt idx="1">
                  <c:v>COVID Treated</c:v>
                </c:pt>
                <c:pt idx="2">
                  <c:v>Influenza 2017-2018 season</c:v>
                </c:pt>
                <c:pt idx="3">
                  <c:v>COVID Age &lt; 65</c:v>
                </c:pt>
                <c:pt idx="4">
                  <c:v>COVID Annualized</c:v>
                </c:pt>
                <c:pt idx="5">
                  <c:v>COVID As Reported</c:v>
                </c:pt>
              </c:strCache>
            </c:strRef>
          </c:cat>
          <c:val>
            <c:numRef>
              <c:f>DataAnalysis!$D$187:$D$194</c:f>
              <c:numCache>
                <c:formatCode>_(* #,##0_);_(* \(#,##0\);_(* "-"??_);_(@_)</c:formatCode>
                <c:ptCount val="6"/>
                <c:pt idx="0">
                  <c:v>48.361666312641852</c:v>
                </c:pt>
                <c:pt idx="1">
                  <c:v>183.35458014004848</c:v>
                </c:pt>
                <c:pt idx="2">
                  <c:v>186.43031784841074</c:v>
                </c:pt>
                <c:pt idx="3">
                  <c:v>322.41110875094552</c:v>
                </c:pt>
                <c:pt idx="4">
                  <c:v>1222.3638676003236</c:v>
                </c:pt>
                <c:pt idx="5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6E5-9ED0-2AF67C74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52032"/>
        <c:axId val="1161449120"/>
      </c:barChart>
      <c:catAx>
        <c:axId val="1161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9120"/>
        <c:crosses val="autoZero"/>
        <c:auto val="1"/>
        <c:lblAlgn val="ctr"/>
        <c:lblOffset val="100"/>
        <c:noMultiLvlLbl val="0"/>
      </c:catAx>
      <c:valAx>
        <c:axId val="11614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Causes of Death - Per 1Million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DataAnalysis!$E$202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A9-40E7-8D33-4B2517BECF2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9-40E7-8D33-4B2517BECF2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35-486C-BC75-7A6D6B2500F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A9-40E7-8D33-4B2517BECF2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A9-40E7-8D33-4B2517BECF2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35-486C-BC75-7A6D6B250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DataAnalysis!$D$203:$D$226</c:f>
              <c:strCache>
                <c:ptCount val="15"/>
                <c:pt idx="0">
                  <c:v>Alcohol</c:v>
                </c:pt>
                <c:pt idx="1">
                  <c:v>COVID Age &lt; 65 Treated</c:v>
                </c:pt>
                <c:pt idx="2">
                  <c:v>Traffic Injuries</c:v>
                </c:pt>
                <c:pt idx="3">
                  <c:v>Suicides</c:v>
                </c:pt>
                <c:pt idx="4">
                  <c:v>COVID Treated</c:v>
                </c:pt>
                <c:pt idx="5">
                  <c:v>Influenza 2017-2018 season</c:v>
                </c:pt>
                <c:pt idx="6">
                  <c:v>Substance use disorders</c:v>
                </c:pt>
                <c:pt idx="7">
                  <c:v>COVID Age &lt; 65</c:v>
                </c:pt>
                <c:pt idx="8">
                  <c:v>Alzheimer/Dementia</c:v>
                </c:pt>
                <c:pt idx="9">
                  <c:v>Obesity</c:v>
                </c:pt>
                <c:pt idx="10">
                  <c:v>Smoking</c:v>
                </c:pt>
                <c:pt idx="11">
                  <c:v>COVID Annualized</c:v>
                </c:pt>
                <c:pt idx="12">
                  <c:v>Cancer</c:v>
                </c:pt>
                <c:pt idx="13">
                  <c:v>Cardiovascular disease</c:v>
                </c:pt>
                <c:pt idx="14">
                  <c:v>COVID As Reported</c:v>
                </c:pt>
              </c:strCache>
            </c:strRef>
          </c:cat>
          <c:val>
            <c:numRef>
              <c:f>DataAnalysis!$E$203:$E$226</c:f>
              <c:numCache>
                <c:formatCode>_(* #,##0_);_(* \(#,##0\);_(* "-"??_);_(@_)</c:formatCode>
                <c:ptCount val="15"/>
                <c:pt idx="0" formatCode="_(* #,##0.0_);_(* \(#,##0.0\);_(* &quot;-&quot;??_);_(@_)">
                  <c:v>32.416792799828997</c:v>
                </c:pt>
                <c:pt idx="1">
                  <c:v>48.361666312641852</c:v>
                </c:pt>
                <c:pt idx="2" formatCode="_(* #,##0.0_);_(* \(#,##0.0\);_(* &quot;-&quot;??_);_(@_)">
                  <c:v>106</c:v>
                </c:pt>
                <c:pt idx="3" formatCode="_(* #,##0.0_);_(* \(#,##0.0\);_(* &quot;-&quot;??_);_(@_)">
                  <c:v>128.35756677948501</c:v>
                </c:pt>
                <c:pt idx="4">
                  <c:v>183.35458014004848</c:v>
                </c:pt>
                <c:pt idx="5" formatCode="_(* #,##0.0_);_(* \(#,##0.0\);_(* &quot;-&quot;??_);_(@_)">
                  <c:v>186.43031784841074</c:v>
                </c:pt>
                <c:pt idx="6" formatCode="_(* #,##0.0_);_(* \(#,##0.0\);_(* &quot;-&quot;??_);_(@_)">
                  <c:v>219.91618277837699</c:v>
                </c:pt>
                <c:pt idx="7">
                  <c:v>322.41110875094552</c:v>
                </c:pt>
                <c:pt idx="8" formatCode="_(* #,##0.0_);_(* \(#,##0.0\);_(* &quot;-&quot;??_);_(@_)">
                  <c:v>384.53960806413698</c:v>
                </c:pt>
                <c:pt idx="9" formatCode="_(* #,##0.0_);_(* \(#,##0.0\);_(* &quot;-&quot;??_);_(@_)">
                  <c:v>719.50580038431201</c:v>
                </c:pt>
                <c:pt idx="10" formatCode="_(* #,##0.0_);_(* \(#,##0.0\);_(* &quot;-&quot;??_);_(@_)">
                  <c:v>756.05502745915203</c:v>
                </c:pt>
                <c:pt idx="11">
                  <c:v>1222.3638676003236</c:v>
                </c:pt>
                <c:pt idx="12" formatCode="_(* #,##0.0_);_(* \(#,##0.0\);_(* &quot;-&quot;??_);_(@_)">
                  <c:v>1276.43625515697</c:v>
                </c:pt>
                <c:pt idx="13" formatCode="_(* #,##0.0_);_(* \(#,##0.0\);_(* &quot;-&quot;??_);_(@_)">
                  <c:v>1510.89491949177</c:v>
                </c:pt>
                <c:pt idx="1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5-486C-BC75-7A6D6B25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9552"/>
        <c:axId val="1224328720"/>
      </c:barChart>
      <c:catAx>
        <c:axId val="1224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8720"/>
        <c:crosses val="autoZero"/>
        <c:auto val="1"/>
        <c:lblAlgn val="ctr"/>
        <c:lblOffset val="100"/>
        <c:noMultiLvlLbl val="0"/>
      </c:catAx>
      <c:valAx>
        <c:axId val="1224328720"/>
        <c:scaling>
          <c:orientation val="minMax"/>
          <c:max val="20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COVID vs Historical Pandemics</a:t>
            </a:r>
            <a:r>
              <a:rPr lang="en-US" sz="1400" b="0" i="0" u="none" strike="noStrike" baseline="0"/>
              <a:t> -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DataAnalysis!$E$128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DataAnalysis!$D$129:$D$156</c:f>
              <c:strCache>
                <c:ptCount val="7"/>
                <c:pt idx="0">
                  <c:v>COVID Treated</c:v>
                </c:pt>
                <c:pt idx="1">
                  <c:v>COVID Annualized</c:v>
                </c:pt>
                <c:pt idx="2">
                  <c:v>COVID As Reported</c:v>
                </c:pt>
                <c:pt idx="3">
                  <c:v>Spanish Flue 
( 1918)</c:v>
                </c:pt>
                <c:pt idx="4">
                  <c:v>Plague of Justinian 
( 541)</c:v>
                </c:pt>
                <c:pt idx="5">
                  <c:v>Black Death 
( 1347)</c:v>
                </c:pt>
                <c:pt idx="6">
                  <c:v>New World smallpox 
( 1520)</c:v>
                </c:pt>
              </c:strCache>
            </c:strRef>
          </c:cat>
          <c:val>
            <c:numRef>
              <c:f>DataAnalysis!$E$129:$E$156</c:f>
              <c:numCache>
                <c:formatCode>_(* #,##0_);_(* \(#,##0\);_(* "-"??_);_(@_)</c:formatCode>
                <c:ptCount val="7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  <c:pt idx="3">
                  <c:v>27777.777777777777</c:v>
                </c:pt>
                <c:pt idx="4">
                  <c:v>250000</c:v>
                </c:pt>
                <c:pt idx="5">
                  <c:v>555555.55555555562</c:v>
                </c:pt>
                <c:pt idx="6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4-4CF4-BB50-B8BB76B7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17648"/>
        <c:axId val="133215984"/>
      </c:barChart>
      <c:catAx>
        <c:axId val="1332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5984"/>
        <c:crosses val="autoZero"/>
        <c:auto val="1"/>
        <c:lblAlgn val="ctr"/>
        <c:lblOffset val="100"/>
        <c:noMultiLvlLbl val="0"/>
      </c:catAx>
      <c:valAx>
        <c:axId val="13321598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vs COVID</a:t>
            </a:r>
            <a:r>
              <a:rPr lang="en-US" baseline="0"/>
              <a:t> Vaccine - </a:t>
            </a:r>
            <a:r>
              <a:rPr lang="en-US"/>
              <a:t>Deaths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DataAnalysis!$D$231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0-4573-976B-CF01DAECA1F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0-4573-976B-CF01DAECA1F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60-4573-976B-CF01DAECA1F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60-4573-976B-CF01DAECA1F2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60-4573-976B-CF01DAECA1F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81-4801-B8EB-734923894A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DataAnalysis!$C$232:$C$242</c:f>
              <c:strCache>
                <c:ptCount val="9"/>
                <c:pt idx="0">
                  <c:v>COVID Age &lt; 65 Treated</c:v>
                </c:pt>
                <c:pt idx="1">
                  <c:v>Vaccine</c:v>
                </c:pt>
                <c:pt idx="2">
                  <c:v>COVID Treated</c:v>
                </c:pt>
                <c:pt idx="3">
                  <c:v>Influenza 2017-2018 season</c:v>
                </c:pt>
                <c:pt idx="4">
                  <c:v>COVID Age &lt; 65</c:v>
                </c:pt>
                <c:pt idx="5">
                  <c:v>Vaccine x5</c:v>
                </c:pt>
                <c:pt idx="6">
                  <c:v>Vaccine x10</c:v>
                </c:pt>
                <c:pt idx="7">
                  <c:v>COVID Annualized</c:v>
                </c:pt>
                <c:pt idx="8">
                  <c:v>COVID As Reported</c:v>
                </c:pt>
              </c:strCache>
            </c:strRef>
          </c:cat>
          <c:val>
            <c:numRef>
              <c:f>DataAnalysis!$D$232:$D$242</c:f>
              <c:numCache>
                <c:formatCode>_(* #,##0_);_(* \(#,##0\);_(* "-"??_);_(@_)</c:formatCode>
                <c:ptCount val="9"/>
                <c:pt idx="0">
                  <c:v>48.361666312641852</c:v>
                </c:pt>
                <c:pt idx="1">
                  <c:v>100.68792466725216</c:v>
                </c:pt>
                <c:pt idx="2">
                  <c:v>183.35458014004848</c:v>
                </c:pt>
                <c:pt idx="3">
                  <c:v>186.43031784841074</c:v>
                </c:pt>
                <c:pt idx="4">
                  <c:v>322.41110875094552</c:v>
                </c:pt>
                <c:pt idx="5">
                  <c:v>503.43962333626081</c:v>
                </c:pt>
                <c:pt idx="6">
                  <c:v>1006.8792466725216</c:v>
                </c:pt>
                <c:pt idx="7">
                  <c:v>1222.3638676003236</c:v>
                </c:pt>
                <c:pt idx="8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573-976B-CF01DAEC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54960"/>
        <c:axId val="684844976"/>
      </c:barChart>
      <c:catAx>
        <c:axId val="684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4976"/>
        <c:crosses val="autoZero"/>
        <c:auto val="1"/>
        <c:lblAlgn val="ctr"/>
        <c:lblOffset val="100"/>
        <c:noMultiLvlLbl val="0"/>
      </c:catAx>
      <c:valAx>
        <c:axId val="684844976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</a:t>
            </a:r>
            <a:r>
              <a:rPr lang="en-US" baseline="0"/>
              <a:t> Age vs COVID Vaccine Deaths -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8-497A-B82A-E126531C94A4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AD-4B2C-83AF-4853E3FEA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DataAnalysis!$C$259:$C$292</c:f>
              <c:strCache>
                <c:ptCount val="11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  <c:pt idx="10">
                  <c:v>Vaccine x10</c:v>
                </c:pt>
              </c:strCache>
            </c:strRef>
          </c:cat>
          <c:val>
            <c:numRef>
              <c:f>DataAnalysis!$J$259:$J$292</c:f>
              <c:numCache>
                <c:formatCode>_(* #,##0.0_);_(* \(#,##0.0\);_(* "-"??_);_(@_)</c:formatCode>
                <c:ptCount val="11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  <c:pt idx="8">
                  <c:v>100.68792466725216</c:v>
                </c:pt>
                <c:pt idx="9">
                  <c:v>503.43962333626081</c:v>
                </c:pt>
                <c:pt idx="10">
                  <c:v>1006.8792466725216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97A-B82A-E126531C94A4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F8-497A-B82A-E126531C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DataAnalysis!$C$259:$C$292</c:f>
              <c:strCache>
                <c:ptCount val="11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  <c:pt idx="10">
                  <c:v>Vaccine x10</c:v>
                </c:pt>
              </c:strCache>
            </c:strRef>
          </c:cat>
          <c:val>
            <c:numRef>
              <c:f>DataAnalysis!$K$259:$K$292</c:f>
              <c:numCache>
                <c:formatCode>_(* #,##0.0_);_(* \(#,##0.0\);_(* "-"??_);_(@_)</c:formatCode>
                <c:ptCount val="11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97A-B82A-E126531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31136"/>
        <c:axId val="1161235712"/>
      </c:barChart>
      <c:catAx>
        <c:axId val="11612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5712"/>
        <c:crosses val="autoZero"/>
        <c:auto val="1"/>
        <c:lblAlgn val="ctr"/>
        <c:lblOffset val="100"/>
        <c:noMultiLvlLbl val="0"/>
      </c:catAx>
      <c:valAx>
        <c:axId val="1161235712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 Age vs COVID Vaccine Deaths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2-49B7-9577-BE9C316650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82-49B7-9577-BE9C316650E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CD-45D1-8338-54E7DAD70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DataAnalysis!$C$309:$C$342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  <c:pt idx="7">
                  <c:v>Vaccine x10</c:v>
                </c:pt>
              </c:strCache>
            </c:strRef>
          </c:cat>
          <c:val>
            <c:numRef>
              <c:f>DataAnalysis!$J$309:$J$342</c:f>
              <c:numCache>
                <c:formatCode>_(* #,##0.0_);_(* \(#,##0.0\);_(* "-"??_);_(@_)</c:formatCode>
                <c:ptCount val="8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100.68792466725216</c:v>
                </c:pt>
                <c:pt idx="6">
                  <c:v>503.43962333626081</c:v>
                </c:pt>
                <c:pt idx="7">
                  <c:v>1006.8792466725216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9B7-9577-BE9C316650E9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DataAnalysis!$C$309:$C$342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  <c:pt idx="7">
                  <c:v>Vaccine x10</c:v>
                </c:pt>
              </c:strCache>
            </c:strRef>
          </c:cat>
          <c:val>
            <c:numRef>
              <c:f>DataAnalysis!$K$309:$K$342</c:f>
              <c:numCache>
                <c:formatCode>_(* #,##0.0_);_(* \(#,##0.0\);_(* "-"??_);_(@_)</c:formatCode>
                <c:ptCount val="8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49B7-9577-BE9C3166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2032"/>
        <c:axId val="591267424"/>
      </c:barChart>
      <c:catAx>
        <c:axId val="5912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424"/>
        <c:crosses val="autoZero"/>
        <c:auto val="1"/>
        <c:lblAlgn val="ctr"/>
        <c:lblOffset val="100"/>
        <c:noMultiLvlLbl val="0"/>
      </c:catAx>
      <c:valAx>
        <c:axId val="59126742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Leading Causes of Death vs COVID  and COVID Vaccine – Deaths Per 1 Million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DataAnalysis!$E$360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9B-4C64-B0DE-9184D2366AE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9B-4C64-B0DE-9184D2366AE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B-4C64-B0DE-9184D2366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9B-4C64-B0DE-9184D2366AE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B-4C64-B0DE-9184D2366AE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9B-4C64-B0DE-9184D2366AE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B-4C64-B0DE-9184D2366AE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C-41F0-BC4F-53F193DE68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DataAnalysis!$D$361:$D$387</c:f>
              <c:strCache>
                <c:ptCount val="18"/>
                <c:pt idx="0">
                  <c:v>Alcohol</c:v>
                </c:pt>
                <c:pt idx="1">
                  <c:v>COVID Age &lt; 65 Treated</c:v>
                </c:pt>
                <c:pt idx="2">
                  <c:v>Vaccine</c:v>
                </c:pt>
                <c:pt idx="3">
                  <c:v>Traffic Injuries</c:v>
                </c:pt>
                <c:pt idx="4">
                  <c:v>Suicides</c:v>
                </c:pt>
                <c:pt idx="5">
                  <c:v>COVID Treated</c:v>
                </c:pt>
                <c:pt idx="6">
                  <c:v>Influenza 2017-2018 season</c:v>
                </c:pt>
                <c:pt idx="7">
                  <c:v>Substance use disorders</c:v>
                </c:pt>
                <c:pt idx="8">
                  <c:v>COVID Age &lt; 65</c:v>
                </c:pt>
                <c:pt idx="9">
                  <c:v>Alzheimer/Dementia</c:v>
                </c:pt>
                <c:pt idx="10">
                  <c:v>Vaccine x5</c:v>
                </c:pt>
                <c:pt idx="11">
                  <c:v>Obesity</c:v>
                </c:pt>
                <c:pt idx="12">
                  <c:v>Smoking</c:v>
                </c:pt>
                <c:pt idx="13">
                  <c:v>Vaccine x10</c:v>
                </c:pt>
                <c:pt idx="14">
                  <c:v>COVID Annualized</c:v>
                </c:pt>
                <c:pt idx="15">
                  <c:v>Cancer</c:v>
                </c:pt>
                <c:pt idx="16">
                  <c:v>Cardiovascular disease</c:v>
                </c:pt>
                <c:pt idx="17">
                  <c:v>COVID As Reported</c:v>
                </c:pt>
              </c:strCache>
            </c:strRef>
          </c:cat>
          <c:val>
            <c:numRef>
              <c:f>DataAnalysis!$E$361:$E$387</c:f>
              <c:numCache>
                <c:formatCode>_(* #,##0_);_(* \(#,##0\);_(* "-"??_);_(@_)</c:formatCode>
                <c:ptCount val="18"/>
                <c:pt idx="0">
                  <c:v>32.416792799828997</c:v>
                </c:pt>
                <c:pt idx="1">
                  <c:v>48.361666312641852</c:v>
                </c:pt>
                <c:pt idx="2">
                  <c:v>100.68792466725216</c:v>
                </c:pt>
                <c:pt idx="3">
                  <c:v>106</c:v>
                </c:pt>
                <c:pt idx="4">
                  <c:v>128.35756677948501</c:v>
                </c:pt>
                <c:pt idx="5">
                  <c:v>183.35458014004848</c:v>
                </c:pt>
                <c:pt idx="6">
                  <c:v>186.43031784841074</c:v>
                </c:pt>
                <c:pt idx="7">
                  <c:v>219.91618277837699</c:v>
                </c:pt>
                <c:pt idx="8">
                  <c:v>322.41110875094552</c:v>
                </c:pt>
                <c:pt idx="9">
                  <c:v>384.53960806413698</c:v>
                </c:pt>
                <c:pt idx="10">
                  <c:v>503.43962333626081</c:v>
                </c:pt>
                <c:pt idx="11">
                  <c:v>719.50580038431201</c:v>
                </c:pt>
                <c:pt idx="12">
                  <c:v>756.05502745915203</c:v>
                </c:pt>
                <c:pt idx="13" formatCode="_(* #,##0.0_);_(* \(#,##0.0\);_(* &quot;-&quot;??_);_(@_)">
                  <c:v>1006.8792466725216</c:v>
                </c:pt>
                <c:pt idx="14">
                  <c:v>1222.3638676003236</c:v>
                </c:pt>
                <c:pt idx="15">
                  <c:v>1276.43625515697</c:v>
                </c:pt>
                <c:pt idx="16">
                  <c:v>1510.89491949177</c:v>
                </c:pt>
                <c:pt idx="17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C64-B0DE-9184D236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62432"/>
        <c:axId val="591267840"/>
      </c:barChart>
      <c:catAx>
        <c:axId val="5912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840"/>
        <c:crosses val="autoZero"/>
        <c:auto val="1"/>
        <c:lblAlgn val="ctr"/>
        <c:lblOffset val="100"/>
        <c:noMultiLvlLbl val="0"/>
      </c:catAx>
      <c:valAx>
        <c:axId val="591267840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161925</xdr:rowOff>
    </xdr:from>
    <xdr:to>
      <xdr:col>14</xdr:col>
      <xdr:colOff>346364</xdr:colOff>
      <xdr:row>30</xdr:row>
      <xdr:rowOff>144129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5D366-EAB5-4D65-AD3D-BCD5F1B4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948" y="161925"/>
          <a:ext cx="7172325" cy="5697204"/>
        </a:xfrm>
        <a:prstGeom prst="rect">
          <a:avLst/>
        </a:prstGeom>
      </xdr:spPr>
    </xdr:pic>
    <xdr:clientData/>
  </xdr:twoCellAnchor>
  <xdr:twoCellAnchor editAs="oneCell">
    <xdr:from>
      <xdr:col>15</xdr:col>
      <xdr:colOff>130754</xdr:colOff>
      <xdr:row>1</xdr:row>
      <xdr:rowOff>62347</xdr:rowOff>
    </xdr:from>
    <xdr:to>
      <xdr:col>30</xdr:col>
      <xdr:colOff>415637</xdr:colOff>
      <xdr:row>30</xdr:row>
      <xdr:rowOff>38885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72062-96B0-4F9C-B703-A06215FC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2799" y="252847"/>
          <a:ext cx="9376929" cy="5501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852487</xdr:colOff>
      <xdr:row>101</xdr:row>
      <xdr:rowOff>176212</xdr:rowOff>
    </xdr:from>
    <xdr:to>
      <xdr:col>8</xdr:col>
      <xdr:colOff>1262062</xdr:colOff>
      <xdr:row>116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859085-72D8-4881-941F-28D1F615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1038225</xdr:colOff>
      <xdr:row>166</xdr:row>
      <xdr:rowOff>33337</xdr:rowOff>
    </xdr:from>
    <xdr:to>
      <xdr:col>8</xdr:col>
      <xdr:colOff>1447800</xdr:colOff>
      <xdr:row>180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B2ABDD-0B36-4BA2-98ED-38EA1785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1019175</xdr:colOff>
      <xdr:row>184</xdr:row>
      <xdr:rowOff>42862</xdr:rowOff>
    </xdr:from>
    <xdr:to>
      <xdr:col>8</xdr:col>
      <xdr:colOff>1428750</xdr:colOff>
      <xdr:row>198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EB3B89-0998-4CF0-BBCA-B9735E9F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971549</xdr:colOff>
      <xdr:row>199</xdr:row>
      <xdr:rowOff>95251</xdr:rowOff>
    </xdr:from>
    <xdr:to>
      <xdr:col>11</xdr:col>
      <xdr:colOff>438149</xdr:colOff>
      <xdr:row>226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A39201-8A4E-4218-83B7-F988B153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1147762</xdr:colOff>
      <xdr:row>120</xdr:row>
      <xdr:rowOff>61912</xdr:rowOff>
    </xdr:from>
    <xdr:to>
      <xdr:col>10</xdr:col>
      <xdr:colOff>352425</xdr:colOff>
      <xdr:row>160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DE7C38-A20E-4863-BC75-F916BBAC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338136</xdr:colOff>
      <xdr:row>227</xdr:row>
      <xdr:rowOff>171450</xdr:rowOff>
    </xdr:from>
    <xdr:to>
      <xdr:col>10</xdr:col>
      <xdr:colOff>619124</xdr:colOff>
      <xdr:row>250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DA82AD-AA24-4D1F-B875-B7423F23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256</xdr:row>
      <xdr:rowOff>76200</xdr:rowOff>
    </xdr:from>
    <xdr:to>
      <xdr:col>12</xdr:col>
      <xdr:colOff>585787</xdr:colOff>
      <xdr:row>303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B7211-A27C-4F91-B476-BF31648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300036</xdr:colOff>
      <xdr:row>303</xdr:row>
      <xdr:rowOff>166686</xdr:rowOff>
    </xdr:from>
    <xdr:to>
      <xdr:col>14</xdr:col>
      <xdr:colOff>152399</xdr:colOff>
      <xdr:row>352</xdr:row>
      <xdr:rowOff>76199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B2EED2-DE99-4871-9785-D80E0D21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976312</xdr:colOff>
      <xdr:row>355</xdr:row>
      <xdr:rowOff>42861</xdr:rowOff>
    </xdr:from>
    <xdr:to>
      <xdr:col>10</xdr:col>
      <xdr:colOff>1933575</xdr:colOff>
      <xdr:row>388</xdr:row>
      <xdr:rowOff>28574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A63F2D-5895-4F6B-A43B-849E8B30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676275</xdr:colOff>
      <xdr:row>49</xdr:row>
      <xdr:rowOff>28575</xdr:rowOff>
    </xdr:from>
    <xdr:to>
      <xdr:col>9</xdr:col>
      <xdr:colOff>495300</xdr:colOff>
      <xdr:row>63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3491B-1CE0-4CC0-8560-10A51B04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609600</xdr:colOff>
      <xdr:row>38</xdr:row>
      <xdr:rowOff>47625</xdr:rowOff>
    </xdr:from>
    <xdr:to>
      <xdr:col>9</xdr:col>
      <xdr:colOff>428625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7F2B4-AEE0-4A92-A401-5029EEFB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75FCBCA-6677-44C6-89E6-1CF9187E01D5}" autoFormatId="16" applyNumberFormats="0" applyBorderFormats="0" applyFontFormats="0" applyPatternFormats="0" applyAlignmentFormats="0" applyWidthHeightFormats="0">
  <queryTableRefresh nextId="10">
    <queryTableFields count="9">
      <queryTableField id="1" name="age_group" tableColumnId="1"/>
      <queryTableField id="2" name="covid_19_deaths" tableColumnId="2"/>
      <queryTableField id="3" name="state" tableColumnId="3"/>
      <queryTableField id="4" name="group" tableColumnId="4"/>
      <queryTableField id="5" name="sex" tableColumnId="5"/>
      <queryTableField id="6" name="data_as_of" tableColumnId="6"/>
      <queryTableField id="7" name="end_date" tableColumnId="7"/>
      <queryTableField id="8" name="start_date" tableColumnId="8"/>
      <queryTableField id="9" name="month" tableColumnId="9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B148F5-8176-4AAA-A40B-CB182DD3C532}" name="Table4" displayName="Table4" ref="B3:L36" totalsRowShown="0">
  <autoFilter ref="B3:L36" xr:uid="{1EB148F5-8176-4AAA-A40B-CB182DD3C532}"/>
  <tableColumns count="11">
    <tableColumn id="1" xr3:uid="{207A477A-FB1F-47F5-B946-D73B7C72F94A}" name="Category"/>
    <tableColumn id="2" xr3:uid="{86CED8D0-206F-4002-A24A-F8E1497A0CA4}" name="Item"/>
    <tableColumn id="3" xr3:uid="{F5EA2DD7-210B-4370-8560-2907B685D44A}" name="Population" dataDxfId="92" dataCellStyle="Comma"/>
    <tableColumn id="4" xr3:uid="{CC827A20-C25C-46BC-A106-036DE51767EB}" name="Deaths" dataDxfId="91" dataCellStyle="Comma">
      <calculatedColumnFormula>I4/1000000*D4</calculatedColumnFormula>
    </tableColumn>
    <tableColumn id="5" xr3:uid="{8E90B761-6CDA-4072-8B3F-EE9E4A3B9D88}" name="Deaths ANNUALIZED" dataDxfId="90" dataCellStyle="Comma">
      <calculatedColumnFormula>E4</calculatedColumnFormula>
    </tableColumn>
    <tableColumn id="6" xr3:uid="{89E69BB2-3DA5-4262-A747-B8D278571066}" name="Reduced by treatment" dataDxfId="89"/>
    <tableColumn id="7" xr3:uid="{10AA1F78-9955-442D-A986-3320A9E2F9CB}" name="Deaths If Treated" dataDxfId="88">
      <calculatedColumnFormula>F4-G4</calculatedColumnFormula>
    </tableColumn>
    <tableColumn id="8" xr3:uid="{506F031A-2BF9-4146-A8D5-88CA71227CD4}" name="Reported" dataDxfId="7" dataCellStyle="Comma">
      <calculatedColumnFormula>VLOOKUP(C4,CausesOfDeath,3,FALSE)</calculatedColumnFormula>
    </tableColumn>
    <tableColumn id="9" xr3:uid="{2C13FF4D-F58B-42C2-8D7B-03A0E1FCB4FA}" name="Annualized" dataDxfId="6">
      <calculatedColumnFormula>I4</calculatedColumnFormula>
    </tableColumn>
    <tableColumn id="10" xr3:uid="{57D48FE7-D1AE-415B-A785-89D7331BBAEF}" name="Treated" dataDxfId="5">
      <calculatedColumnFormula>J4</calculatedColumnFormula>
    </tableColumn>
    <tableColumn id="11" xr3:uid="{3BE935E3-E388-43EB-851A-8BB56461B8DB}" name="Sour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F8C532-BBE7-4618-8873-55FB75CF3839}" name="Table1117" displayName="Table1117" ref="C360:E387" totalsRowShown="0" headerRowDxfId="47" headerRowBorderDxfId="46" tableBorderDxfId="45" totalsRowBorderDxfId="44">
  <autoFilter ref="C360:E387" xr:uid="{70F8C532-BBE7-4618-8873-55FB75CF3839}"/>
  <sortState xmlns:xlrd2="http://schemas.microsoft.com/office/spreadsheetml/2017/richdata2" ref="C365:E387">
    <sortCondition ref="E360:E387"/>
  </sortState>
  <tableColumns count="3">
    <tableColumn id="1" xr3:uid="{AA268E5A-F958-4FAE-8A06-6EE5D1154B3E}" name="Category" dataDxfId="43"/>
    <tableColumn id="2" xr3:uid="{AAFB569E-9236-479F-B365-DE87CC45CF91}" name="Item" dataDxfId="42"/>
    <tableColumn id="3" xr3:uid="{BB6475AE-8308-4E09-A358-1207353C1EDA}" name="Deaths Per 1M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48F5B7-0840-46B7-94CE-128F9256EA00}" name="Table6" displayName="Table6" ref="C50:F53" totalsRowShown="0">
  <autoFilter ref="C50:F53" xr:uid="{5A48F5B7-0840-46B7-94CE-128F9256EA00}"/>
  <sortState xmlns:xlrd2="http://schemas.microsoft.com/office/spreadsheetml/2017/richdata2" ref="C51:F53">
    <sortCondition ref="F50:F53"/>
  </sortState>
  <tableColumns count="4">
    <tableColumn id="1" xr3:uid="{17B84E2F-3B82-4E34-908A-E518173670E5}" name="Item"/>
    <tableColumn id="2" xr3:uid="{396997DD-D4D8-4FF8-AF01-094045057F42}" name="Value Type"/>
    <tableColumn id="4" xr3:uid="{D91B248D-6A9F-47D7-85FA-7D10E6C6E873}" name="Label" dataDxfId="2">
      <calculatedColumnFormula>Table6[[#This Row],[Item]] &amp; " " &amp; Table6[[#This Row],[Value Type]]</calculatedColumnFormula>
    </tableColumn>
    <tableColumn id="3" xr3:uid="{771D5B6D-7B55-4990-82F2-F10ABCAF0BE7}" name="Deaths Per Million" dataDxfId="1" dataCellStyle="Comma">
      <calculatedColumnFormula>INDEX(Table4[[#All],[Reported]:[Treated]],MATCH(C51,Table4[Item],0)+1,MATCH(D51,Table4[[#Headers],[Reported]:[Treated]],0))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781C3A4-6FD5-42B0-AD24-BEF76F221A46}" name="Table618" displayName="Table618" ref="C40:F42" totalsRowShown="0">
  <autoFilter ref="C40:F42" xr:uid="{5781C3A4-6FD5-42B0-AD24-BEF76F221A46}"/>
  <sortState xmlns:xlrd2="http://schemas.microsoft.com/office/spreadsheetml/2017/richdata2" ref="C41:F42">
    <sortCondition ref="F45:F48"/>
  </sortState>
  <tableColumns count="4">
    <tableColumn id="1" xr3:uid="{3FDCBEDE-DFE7-4781-9E2C-BF46131881C8}" name="Item"/>
    <tableColumn id="2" xr3:uid="{4ECE5213-4E2F-49C0-8E36-0EE555751D09}" name="Value Type"/>
    <tableColumn id="4" xr3:uid="{7231A6C6-2ED1-4BEC-B31C-87E9A01BD455}" name="Label" dataDxfId="4">
      <calculatedColumnFormula>Table618[[#This Row],[Item]] &amp; " " &amp; Table618[[#This Row],[Value Type]]</calculatedColumnFormula>
    </tableColumn>
    <tableColumn id="3" xr3:uid="{2BD8F42A-C6A8-402C-9009-A941A4C3A384}" name="Deaths Per Million" dataDxfId="3" dataCellStyle="Comma">
      <calculatedColumnFormula>INDEX(Table4[[#All],[Reported]:[Treated]],MATCH(C41,Table4[Item],0)+1,MATCH(D41,Table4[[#Headers],[Reported]:[Treated]],0))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C702DF-AB72-4CCF-966F-194D74AB3C07}" name="Table9" displayName="Table9" ref="A2:Z23" totalsRowShown="0">
  <autoFilter ref="A2:Z23" xr:uid="{22C702DF-AB72-4CCF-966F-194D74AB3C07}"/>
  <tableColumns count="26">
    <tableColumn id="1" xr3:uid="{1756FBC2-36A2-4970-BA51-05D5914646E2}" name="Data As Of" dataDxfId="40"/>
    <tableColumn id="2" xr3:uid="{14AF60F3-2739-47C0-926E-7663489238AE}" name="Start Date" dataDxfId="39"/>
    <tableColumn id="3" xr3:uid="{9264E4AE-A3B8-41F3-A687-0557C9ADD245}" name="End Date" dataDxfId="38"/>
    <tableColumn id="4" xr3:uid="{E16CC916-A021-4C7C-8248-7AE1EA8387C6}" name="Jurisdiction of Occurrence"/>
    <tableColumn id="5" xr3:uid="{40F01E33-17C0-4A73-8FD1-962D65D53C8E}" name="Year"/>
    <tableColumn id="6" xr3:uid="{A0252C56-9E46-4250-A2C8-02AE07481A52}" name="Month"/>
    <tableColumn id="7" xr3:uid="{54E89D85-FC93-4FFC-8B21-0EA31F850B72}" name="All Cause" dataDxfId="37"/>
    <tableColumn id="8" xr3:uid="{6D362D13-86D6-4E24-8A13-8009B7D67E99}" name="Natural Cause" dataDxfId="36"/>
    <tableColumn id="9" xr3:uid="{EDF354A3-AC21-4FF4-B232-BA9461B90EE4}" name="Septicemia" dataDxfId="35"/>
    <tableColumn id="10" xr3:uid="{C87E7EE2-8E7F-4978-B78D-F2E13B274041}" name="Malignant Neoplasms" dataDxfId="34"/>
    <tableColumn id="11" xr3:uid="{204F8A8A-2F17-41D0-A27E-7896A7322F13}" name="Diabetes Mellitus" dataDxfId="33"/>
    <tableColumn id="12" xr3:uid="{599EA73C-EA25-486C-A140-C40FA63C4965}" name="Alzheimer Disease" dataDxfId="32"/>
    <tableColumn id="13" xr3:uid="{2DC86544-0044-4405-8614-E9E944E7AEBC}" name="Influenza and Pneumonia" dataDxfId="31"/>
    <tableColumn id="14" xr3:uid="{F54B6E6D-28E6-4E3B-8ED4-8A6EF239A1C4}" name="Chronic Lower Respiratory Diseases" dataDxfId="30"/>
    <tableColumn id="15" xr3:uid="{D9A02975-5A42-4A5E-8DF2-04F8C2DBE409}" name="Other Diseases of Respiratory System" dataDxfId="29"/>
    <tableColumn id="16" xr3:uid="{7530D119-DF98-41E8-8345-0DDC7ACC6115}" name="Nephritis, Nephrotic Syndrome and Nephrosis" dataDxfId="28"/>
    <tableColumn id="17" xr3:uid="{59A50439-4EBC-488C-A7EF-9E60405B33C6}" name="Symptoms, Signs and Abnormal Clinical and Laboratory Findings, Not Elsewhere Classified" dataDxfId="27"/>
    <tableColumn id="18" xr3:uid="{07C87E05-F9A1-408C-A5D1-FF93DF32EF34}" name="Diseases of Heart" dataDxfId="26"/>
    <tableColumn id="19" xr3:uid="{1BD4627A-AD38-47B7-8F21-2BCFD83F4655}" name="Cerebrovascular Diseases" dataDxfId="25"/>
    <tableColumn id="20" xr3:uid="{3BF1248E-2B89-4F67-8A31-AED1310F4F38}" name="Accidents (Unintentional Injuries)"/>
    <tableColumn id="21" xr3:uid="{08730AE9-2D74-4658-B9C7-BFC282F5B532}" name="Motor Vehicle Accidents"/>
    <tableColumn id="22" xr3:uid="{AA8F45D0-051E-4FEF-85D0-627980539BC5}" name="Intentional Self-Harm (Suicide)"/>
    <tableColumn id="23" xr3:uid="{4A961376-87A3-400A-A62F-E17F90B1E0D4}" name="Assault (Homicide)"/>
    <tableColumn id="24" xr3:uid="{85C13921-0AC3-453A-A4F3-68243FF74B9E}" name="Drug Overdose"/>
    <tableColumn id="25" xr3:uid="{E39AA2F3-FEE7-4E6B-AB5A-C5DA5ECB38D5}" name="COVID-19 (Multiple Cause of Death)" dataDxfId="24"/>
    <tableColumn id="26" xr3:uid="{47D0D08F-B3C1-4E78-8E20-096F11883BA8}" name="COVID-19 (Underlying Cause of Death)" dataDxfId="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6DD06-C994-4B65-9158-8E5A1858B2D0}" name="Table1" displayName="Table1" ref="H5:J14" totalsRowCount="1" headerRowDxfId="22" headerRowCellStyle="Normal 2">
  <autoFilter ref="H5:J13" xr:uid="{0526DD06-C994-4B65-9158-8E5A1858B2D0}"/>
  <tableColumns count="3">
    <tableColumn id="1" xr3:uid="{D7322301-7244-4226-9921-049FE5054301}" name="Age" totalsRowLabel="Total" dataDxfId="21"/>
    <tableColumn id="2" xr3:uid="{84919B8F-83E5-4884-88D3-E21F5F75226D}" name="Pop_thousands" dataDxfId="20" totalsRowDxfId="19" dataCellStyle="Normal 2"/>
    <tableColumn id="3" xr3:uid="{DF6542C0-5B37-4E1C-9CA2-13657A4A0AA8}" name="Pop" totalsRowFunction="sum" dataDxfId="18" totalsRowDxfId="17" dataCellStyle="Comma">
      <calculatedColumnFormula>I6*1000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B6E40-D8A8-4C1B-A5DE-A86511B92607}" name="CovidDeaths_ByAge" displayName="CovidDeaths_ByAge" ref="A1:I9" tableType="queryTable" totalsRowShown="0">
  <autoFilter ref="A1:I9" xr:uid="{297B6E40-D8A8-4C1B-A5DE-A86511B92607}"/>
  <tableColumns count="9">
    <tableColumn id="1" xr3:uid="{6ECAA39B-D81F-4219-9431-8AB1DB4574D5}" uniqueName="1" name="age_group" queryTableFieldId="1" dataDxfId="16"/>
    <tableColumn id="2" xr3:uid="{D5344731-06A6-4F50-AB06-280758905482}" uniqueName="2" name="covid_19_deaths" queryTableFieldId="2"/>
    <tableColumn id="3" xr3:uid="{ABD8C418-095E-4382-B009-BABBD9FC8FF0}" uniqueName="3" name="state" queryTableFieldId="3" dataDxfId="15"/>
    <tableColumn id="4" xr3:uid="{2B396EE3-91BA-4DC5-A0FB-B20454468B24}" uniqueName="4" name="group" queryTableFieldId="4" dataDxfId="14"/>
    <tableColumn id="5" xr3:uid="{AF9A729A-E067-4582-ABF0-BD6C73F7B598}" uniqueName="5" name="sex" queryTableFieldId="5" dataDxfId="13"/>
    <tableColumn id="6" xr3:uid="{FDF08FB5-F75A-4E55-BF30-334B636B45B3}" uniqueName="6" name="data_as_of" queryTableFieldId="6" dataDxfId="12"/>
    <tableColumn id="7" xr3:uid="{70DF0AC4-5393-4861-9105-4E854E1D5BB3}" uniqueName="7" name="end_date" queryTableFieldId="7" dataDxfId="11"/>
    <tableColumn id="8" xr3:uid="{6D69F3CB-3A4F-4A7B-AD74-5F4FB57007FC}" uniqueName="8" name="start_date" queryTableFieldId="8" dataDxfId="10"/>
    <tableColumn id="9" xr3:uid="{92A7DB8F-FE4B-4A3D-B24A-286BFEABCD45}" uniqueName="9" name="month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15211F-6248-4EDC-A0D1-2101026EFD03}" name="Table64" displayName="Table64" ref="A1:C15" totalsRowShown="0">
  <autoFilter ref="A1:C15" xr:uid="{5015211F-6248-4EDC-A0D1-2101026EFD03}"/>
  <sortState xmlns:xlrd2="http://schemas.microsoft.com/office/spreadsheetml/2017/richdata2" ref="A2:C15">
    <sortCondition ref="C1:C15"/>
  </sortState>
  <tableColumns count="3">
    <tableColumn id="1" xr3:uid="{8F4405B9-D1C7-4EF9-9EAA-7B6CCFB1A8E2}" name="Cause"/>
    <tableColumn id="2" xr3:uid="{DBE8CE53-565B-4D89-8C2C-FA49189C9186}" name="Deaths/100K" dataDxfId="9"/>
    <tableColumn id="4" xr3:uid="{A419773C-6048-49C5-B2CF-311CC56A3903}" name="Deaths/ 1M" dataDxfId="8">
      <calculatedColumnFormula>B2*10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9FE1D-10C8-47F9-9841-36E712C5E368}" name="Table48" displayName="Table48" ref="B69:L101" totalsRowShown="0">
  <autoFilter ref="B69:L101" xr:uid="{1729FE1D-10C8-47F9-9841-36E712C5E368}">
    <filterColumn colId="0">
      <filters>
        <filter val="COVID_AGE"/>
      </filters>
    </filterColumn>
  </autoFilter>
  <tableColumns count="11">
    <tableColumn id="1" xr3:uid="{06A58D96-7CD8-4FCB-B525-380DBFA332AE}" name="Category"/>
    <tableColumn id="2" xr3:uid="{C4EE0338-CABF-46B1-9FD0-CA59403DB188}" name="Item"/>
    <tableColumn id="3" xr3:uid="{734E54A4-F34D-4C80-A25D-4915C44AFAEF}" name="Population" dataDxfId="87" dataCellStyle="Comma"/>
    <tableColumn id="4" xr3:uid="{7C0A0A29-9CC1-4627-B692-BD171DFD7D9C}" name="Deaths" dataDxfId="86" dataCellStyle="Comma">
      <calculatedColumnFormula>I70/1000000*D70</calculatedColumnFormula>
    </tableColumn>
    <tableColumn id="5" xr3:uid="{2EB9954F-E0BC-461E-93BF-F317F7F8CC9B}" name="Deaths ANNUALIZED" dataDxfId="85" dataCellStyle="Comma">
      <calculatedColumnFormula>E70</calculatedColumnFormula>
    </tableColumn>
    <tableColumn id="6" xr3:uid="{A0134430-1AED-4781-AB09-252D1539E37C}" name="Reduced by treatment" dataDxfId="84"/>
    <tableColumn id="7" xr3:uid="{27C2921D-846E-4AEA-8160-8D9237F43838}" name="Deaths If Treated" dataDxfId="83">
      <calculatedColumnFormula>F70-G70</calculatedColumnFormula>
    </tableColumn>
    <tableColumn id="8" xr3:uid="{3D4D7792-B86D-40A9-9ED9-A2D5C80A713D}" name="Deaths Per 1M" dataDxfId="82" dataCellStyle="Comma">
      <calculatedColumnFormula>VLOOKUP(C70,CausesOfDeath,3,FALSE)</calculatedColumnFormula>
    </tableColumn>
    <tableColumn id="9" xr3:uid="{942139B3-DD50-4E97-80BE-35EE8EC7C657}" name="Deaths Per 1M Annualized" dataDxfId="81">
      <calculatedColumnFormula>I70</calculatedColumnFormula>
    </tableColumn>
    <tableColumn id="10" xr3:uid="{5F7E2C5D-54BF-444C-B201-EE332B67C800}" name="Deaths Per 1M Annualized &amp; Treated" dataDxfId="80">
      <calculatedColumnFormula>J70</calculatedColumnFormula>
    </tableColumn>
    <tableColumn id="11" xr3:uid="{6C3F9CEF-9BBF-44F2-AD4A-3CF6CE68C730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891F5C-1064-46B4-9C3D-910F0EE8AD6B}" name="Table59" displayName="Table59" ref="C172:D179" totalsRowShown="0">
  <autoFilter ref="C172:D179" xr:uid="{1D891F5C-1064-46B4-9C3D-910F0EE8AD6B}">
    <filterColumn colId="0">
      <filters>
        <filter val="COVID Age &lt; 65"/>
        <filter val="COVID Age &lt; 65 Treated"/>
        <filter val="COVID Anualized"/>
        <filter val="COVID As Reported"/>
        <filter val="COVID Treated"/>
      </filters>
    </filterColumn>
  </autoFilter>
  <sortState xmlns:xlrd2="http://schemas.microsoft.com/office/spreadsheetml/2017/richdata2" ref="C174:D179">
    <sortCondition ref="D172:D179"/>
  </sortState>
  <tableColumns count="2">
    <tableColumn id="1" xr3:uid="{134B6F78-A85B-44A7-9048-74A0A835C29A}" name="Data"/>
    <tableColumn id="2" xr3:uid="{0CF278A8-F083-451D-A018-71E736060D3F}" name="Deaths Per 1 Million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829CC4-6D35-4368-ABC3-421C5A6BE69C}" name="Table5911" displayName="Table5911" ref="C186:D194" totalsRowShown="0">
  <autoFilter ref="C186:D194" xr:uid="{2E829CC4-6D35-4368-ABC3-421C5A6BE69C}">
    <filterColumn colId="0">
      <filters>
        <filter val="COVID Age &lt; 65"/>
        <filter val="COVID Age &lt; 65 Treated"/>
        <filter val="COVID Anualized"/>
        <filter val="COVID As Reported"/>
        <filter val="COVID Treated"/>
        <filter val="Influenza 2017-2018 season"/>
      </filters>
    </filterColumn>
  </autoFilter>
  <sortState xmlns:xlrd2="http://schemas.microsoft.com/office/spreadsheetml/2017/richdata2" ref="C187:D194">
    <sortCondition ref="D186:D194"/>
  </sortState>
  <tableColumns count="2">
    <tableColumn id="1" xr3:uid="{250A4DCF-0DD5-48F0-AE14-81CC6E5176BC}" name="Data"/>
    <tableColumn id="2" xr3:uid="{04175E82-97E6-4560-8478-BC365F4904CF}" name="Deaths Per 1 Million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2FBB6-CECC-446A-B5BD-9C527259BC4B}" name="Table11" displayName="Table11" ref="C202:E226" totalsRowShown="0" headerRowDxfId="77" headerRowBorderDxfId="76" tableBorderDxfId="75" totalsRowBorderDxfId="74">
  <autoFilter ref="C202:E226" xr:uid="{7152FBB6-CECC-446A-B5BD-9C527259BC4B}">
    <filterColumn colId="1">
      <filters>
        <filter val="Alcohol"/>
        <filter val="Alzheimer/Dementia"/>
        <filter val="Cancer"/>
        <filter val="Cardiovascular disease"/>
        <filter val="COVID Age &lt; 65"/>
        <filter val="COVID Age &lt; 65 Treated"/>
        <filter val="COVID Anualized"/>
        <filter val="COVID As Reported"/>
        <filter val="COVID Treated"/>
        <filter val="Influenza 2017-2018 season"/>
        <filter val="Obesity"/>
        <filter val="Smoking"/>
        <filter val="Substance use disorders"/>
        <filter val="Suicides"/>
        <filter val="Traffic Injuries"/>
      </filters>
    </filterColumn>
  </autoFilter>
  <sortState xmlns:xlrd2="http://schemas.microsoft.com/office/spreadsheetml/2017/richdata2" ref="C203:E226">
    <sortCondition ref="E202:E226"/>
  </sortState>
  <tableColumns count="3">
    <tableColumn id="1" xr3:uid="{265B86B2-390C-457D-B9B3-065DABD5899E}" name="Category" dataDxfId="73"/>
    <tableColumn id="2" xr3:uid="{5C6E6CCE-288F-4423-A3C5-D85543E53C21}" name="Item" dataDxfId="72"/>
    <tableColumn id="3" xr3:uid="{6DDBD760-5850-4F98-869E-C8FF25E13700}" name="Deaths Per 1M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849896-B32B-4442-8427-10162335AFDF}" name="Table1113" displayName="Table1113" ref="C128:E156" totalsRowShown="0" headerRowDxfId="70" headerRowBorderDxfId="69" tableBorderDxfId="68" totalsRowBorderDxfId="67">
  <autoFilter ref="C128:E156" xr:uid="{40849896-B32B-4442-8427-10162335AFDF}">
    <filterColumn colId="0">
      <filters>
        <filter val="COVID"/>
      </filters>
    </filterColumn>
    <filterColumn colId="1">
      <filters>
        <filter val="COVID Anualized"/>
        <filter val="COVID As Reported"/>
        <filter val="COVID Treated"/>
      </filters>
    </filterColumn>
  </autoFilter>
  <sortState xmlns:xlrd2="http://schemas.microsoft.com/office/spreadsheetml/2017/richdata2" ref="C129:E152">
    <sortCondition ref="E202:E226"/>
  </sortState>
  <tableColumns count="3">
    <tableColumn id="1" xr3:uid="{6C0FECBE-E1BE-4A7D-A98F-5F5F113BCC7E}" name="Category" dataDxfId="66"/>
    <tableColumn id="2" xr3:uid="{1712FE42-AF7D-459B-8989-EEE89D1B0ADF}" name="Item" dataDxfId="65"/>
    <tableColumn id="3" xr3:uid="{BE42ADA3-3994-449E-AF64-6FE8EE5913A3}" name="Deaths Per 1M" dataDxfId="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BB3C52-0347-4EAD-990C-B33D6BB29962}" name="Table591114" displayName="Table591114" ref="C231:D242" totalsRowShown="0">
  <autoFilter ref="C231:D242" xr:uid="{F3BB3C52-0347-4EAD-990C-B33D6BB29962}"/>
  <sortState xmlns:xlrd2="http://schemas.microsoft.com/office/spreadsheetml/2017/richdata2" ref="C232:D242">
    <sortCondition ref="D231:D242"/>
  </sortState>
  <tableColumns count="2">
    <tableColumn id="1" xr3:uid="{AD25448E-38E9-4229-8653-8DD1987A6CF7}" name="Data"/>
    <tableColumn id="2" xr3:uid="{6943DDA0-D79C-4D26-B45D-9A3C4BF639B1}" name="Deaths Per 1 Million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C0EE7A-D41A-48A0-89CA-E8AF541994DF}" name="Table4815" displayName="Table4815" ref="B258:L292" totalsRowShown="0">
  <autoFilter ref="B258:L292" xr:uid="{09C0EE7A-D41A-48A0-89CA-E8AF541994DF}">
    <filterColumn colId="1">
      <filters>
        <filter val="0-17 years"/>
        <filter val="18-29 years"/>
        <filter val="30-39 years"/>
        <filter val="40-49 years"/>
        <filter val="50-64 years"/>
        <filter val="65-74 years"/>
        <filter val="75-84 years"/>
        <filter val="85 years and over"/>
        <filter val="Vaccine"/>
        <filter val="Vaccine x5"/>
      </filters>
    </filterColumn>
  </autoFilter>
  <tableColumns count="11">
    <tableColumn id="1" xr3:uid="{F13323CB-B6C1-491F-A8AE-3EDBC0F7DFFA}" name="Category"/>
    <tableColumn id="2" xr3:uid="{684CF8E2-BA29-4AAF-9CD8-8ADB0005C85B}" name="Item"/>
    <tableColumn id="3" xr3:uid="{50A9A37B-DD9E-4110-8EC4-2BE676EFD21C}" name="Population" dataDxfId="63" dataCellStyle="Comma"/>
    <tableColumn id="4" xr3:uid="{DAE16139-3667-495C-8205-B0050B116769}" name="Deaths" dataDxfId="62" dataCellStyle="Comma">
      <calculatedColumnFormula>I259/1000000*D259</calculatedColumnFormula>
    </tableColumn>
    <tableColumn id="5" xr3:uid="{4410B732-9AAD-4B79-A9F8-7B59C24B7C7B}" name="Deaths ANNUALIZED" dataDxfId="61" dataCellStyle="Comma">
      <calculatedColumnFormula>E259</calculatedColumnFormula>
    </tableColumn>
    <tableColumn id="6" xr3:uid="{6598BE76-D811-493F-9368-27781F156ECE}" name="Reduced by treatment" dataDxfId="60"/>
    <tableColumn id="7" xr3:uid="{AF79DACB-72BF-4840-AD59-1817A832DF68}" name="Deaths If Treated" dataDxfId="59">
      <calculatedColumnFormula>F259-G259</calculatedColumnFormula>
    </tableColumn>
    <tableColumn id="8" xr3:uid="{4965AD1A-2C1E-4CAF-A631-100B67FD4542}" name="Deaths Per 1M" dataDxfId="58" dataCellStyle="Comma">
      <calculatedColumnFormula>VLOOKUP(C259,CausesOfDeath,3,FALSE)</calculatedColumnFormula>
    </tableColumn>
    <tableColumn id="9" xr3:uid="{CEC1C981-BD4D-490E-8F70-045F82E35C8A}" name="Deaths Per 1M Annualized" dataDxfId="57">
      <calculatedColumnFormula>I259</calculatedColumnFormula>
    </tableColumn>
    <tableColumn id="10" xr3:uid="{C4C1880E-C4B5-45F5-BC42-BDF305F3B710}" name="Deaths Per 1M Annualized &amp; Treated" dataDxfId="56">
      <calculatedColumnFormula>J259</calculatedColumnFormula>
    </tableColumn>
    <tableColumn id="11" xr3:uid="{AFF3C34C-1102-4235-9A3B-C8FB1DC8D0F7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E60D78-1871-452F-B854-151580FD9509}" name="Table481516" displayName="Table481516" ref="B308:L342" totalsRowShown="0">
  <autoFilter ref="B308:L342" xr:uid="{41E60D78-1871-452F-B854-151580FD9509}">
    <filterColumn colId="1">
      <filters>
        <filter val="0-17 years"/>
        <filter val="18-29 years"/>
        <filter val="30-39 years"/>
        <filter val="40-49 years"/>
        <filter val="50-64 years"/>
        <filter val="Vaccine"/>
        <filter val="Vaccine x5"/>
      </filters>
    </filterColumn>
  </autoFilter>
  <tableColumns count="11">
    <tableColumn id="1" xr3:uid="{D391423C-240D-442C-A328-F187DA950FD1}" name="Category"/>
    <tableColumn id="2" xr3:uid="{C589BD7F-34A7-4864-9CEC-4F95130FD8C7}" name="Item"/>
    <tableColumn id="3" xr3:uid="{3632D569-EF83-4AB3-8F6C-F45C7885BD51}" name="Population" dataDxfId="55" dataCellStyle="Comma"/>
    <tableColumn id="4" xr3:uid="{B6A23A87-96CA-4D39-B034-712FA3FF75A7}" name="Deaths" dataDxfId="54" dataCellStyle="Comma">
      <calculatedColumnFormula>I309/1000000*D309</calculatedColumnFormula>
    </tableColumn>
    <tableColumn id="5" xr3:uid="{1D785744-CAD3-477A-BF70-7BB82B1CDAB3}" name="Deaths ANNUALIZED" dataDxfId="53" dataCellStyle="Comma">
      <calculatedColumnFormula>E309</calculatedColumnFormula>
    </tableColumn>
    <tableColumn id="6" xr3:uid="{B468FE7B-FEFA-4E58-B336-DE7E190814E6}" name="Reduced by treatment" dataDxfId="52"/>
    <tableColumn id="7" xr3:uid="{3633D2FE-588C-4990-9258-3E3C3C304FDB}" name="Deaths If Treated" dataDxfId="51">
      <calculatedColumnFormula>F309-G309</calculatedColumnFormula>
    </tableColumn>
    <tableColumn id="8" xr3:uid="{D97F9E05-5529-4B17-9DF1-714DAF05367C}" name="Deaths Per 1M" dataDxfId="50" dataCellStyle="Comma">
      <calculatedColumnFormula>VLOOKUP(C309,CausesOfDeath,3,FALSE)</calculatedColumnFormula>
    </tableColumn>
    <tableColumn id="9" xr3:uid="{0F7120CB-BB05-4423-9ED9-A8BFEE6354D6}" name="Deaths Per 1M Annualized" dataDxfId="49">
      <calculatedColumnFormula>I309</calculatedColumnFormula>
    </tableColumn>
    <tableColumn id="10" xr3:uid="{2F255D86-BF1E-457F-B97E-A29EA304B1AE}" name="Deaths Per 1M Annualized &amp; Treated" dataDxfId="48">
      <calculatedColumnFormula>J309</calculatedColumnFormula>
    </tableColumn>
    <tableColumn id="11" xr3:uid="{ABF05F39-8A0C-4602-BCFE-4723EB85D99B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AHi3lX3oGM" TargetMode="External"/><Relationship Id="rId13" Type="http://schemas.openxmlformats.org/officeDocument/2006/relationships/drawing" Target="../drawings/drawing2.xml"/><Relationship Id="rId18" Type="http://schemas.openxmlformats.org/officeDocument/2006/relationships/table" Target="../tables/table4.xml"/><Relationship Id="rId26" Type="http://schemas.openxmlformats.org/officeDocument/2006/relationships/table" Target="../tables/table12.xml"/><Relationship Id="rId3" Type="http://schemas.openxmlformats.org/officeDocument/2006/relationships/hyperlink" Target="https://www.cdc.gov/flu/about/burden/past-seasons.html" TargetMode="External"/><Relationship Id="rId21" Type="http://schemas.openxmlformats.org/officeDocument/2006/relationships/table" Target="../tables/table7.xml"/><Relationship Id="rId7" Type="http://schemas.openxmlformats.org/officeDocument/2006/relationships/hyperlink" Target="https://www.worldometers.info/world-population/world-population-by-year/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3.xml"/><Relationship Id="rId25" Type="http://schemas.openxmlformats.org/officeDocument/2006/relationships/table" Target="../tables/table11.xml"/><Relationship Id="rId2" Type="http://schemas.openxmlformats.org/officeDocument/2006/relationships/hyperlink" Target="https://ourworldindata.org/country/united-states" TargetMode="External"/><Relationship Id="rId16" Type="http://schemas.openxmlformats.org/officeDocument/2006/relationships/table" Target="../tables/table2.xml"/><Relationship Id="rId20" Type="http://schemas.openxmlformats.org/officeDocument/2006/relationships/table" Target="../tables/table6.xml"/><Relationship Id="rId1" Type="http://schemas.openxmlformats.org/officeDocument/2006/relationships/hyperlink" Target="https://data.cdc.gov/NCHS/Monthly-Provisional-Counts-of-Deaths-by-Select-Cau/9dzk-mvmi" TargetMode="External"/><Relationship Id="rId6" Type="http://schemas.openxmlformats.org/officeDocument/2006/relationships/hyperlink" Target="https://www.washingtonpost.com/graphics/2020/local/retropolis/coronavirus-deadliest-pandemics/" TargetMode="External"/><Relationship Id="rId11" Type="http://schemas.openxmlformats.org/officeDocument/2006/relationships/hyperlink" Target="https://covid.cdc.gov/covid-data-tracker/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https://www.history.com/topics/middle-ages/pandemics-timeline" TargetMode="External"/><Relationship Id="rId15" Type="http://schemas.openxmlformats.org/officeDocument/2006/relationships/table" Target="../tables/table1.xml"/><Relationship Id="rId23" Type="http://schemas.openxmlformats.org/officeDocument/2006/relationships/table" Target="../tables/table9.xml"/><Relationship Id="rId10" Type="http://schemas.openxmlformats.org/officeDocument/2006/relationships/hyperlink" Target="https://www.openvaers.com/covid-data" TargetMode="External"/><Relationship Id="rId19" Type="http://schemas.openxmlformats.org/officeDocument/2006/relationships/table" Target="../tables/table5.xml"/><Relationship Id="rId4" Type="http://schemas.openxmlformats.org/officeDocument/2006/relationships/hyperlink" Target="https://www.census.gov/data/tables/2020/demo/popest/2020-demographic-analysis-tables.html" TargetMode="External"/><Relationship Id="rId9" Type="http://schemas.openxmlformats.org/officeDocument/2006/relationships/hyperlink" Target="https://www.cdc.gov/nchs/nvss/vsrr/covid_weekly/index.htm" TargetMode="External"/><Relationship Id="rId14" Type="http://schemas.openxmlformats.org/officeDocument/2006/relationships/vmlDrawing" Target="../drawings/vmlDrawing1.vml"/><Relationship Id="rId22" Type="http://schemas.openxmlformats.org/officeDocument/2006/relationships/table" Target="../tables/table8.xm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hyperlink" Target="https://data.cdc.gov/NCHS/Monthly-Provisional-Counts-of-Deaths-by-Select-Cau/9dzk-mvm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hyperlink" Target="https://ourworldindata.org/country/united-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DED-F611-4C25-B12C-82FA68619981}">
  <dimension ref="A1"/>
  <sheetViews>
    <sheetView zoomScale="55" zoomScaleNormal="55" workbookViewId="0">
      <selection activeCell="T48" sqref="T48"/>
    </sheetView>
  </sheetViews>
  <sheetFormatPr defaultRowHeight="15" x14ac:dyDescent="0.25"/>
  <sheetData/>
  <pageMargins left="0.7" right="0.7" top="0.75" bottom="0.75" header="0.3" footer="0.3"/>
  <pageSetup paperSize="1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403-C293-4F90-8BAB-1B47EBB44947}">
  <dimension ref="B1:U387"/>
  <sheetViews>
    <sheetView tabSelected="1" topLeftCell="G269" workbookViewId="0">
      <selection activeCell="K308" sqref="B1:X390"/>
    </sheetView>
  </sheetViews>
  <sheetFormatPr defaultRowHeight="15" x14ac:dyDescent="0.25"/>
  <cols>
    <col min="2" max="2" width="11.28515625" bestFit="1" customWidth="1"/>
    <col min="3" max="3" width="27.42578125" bestFit="1" customWidth="1"/>
    <col min="4" max="4" width="21" customWidth="1"/>
    <col min="5" max="5" width="16" customWidth="1"/>
    <col min="6" max="6" width="21.28515625" customWidth="1"/>
    <col min="7" max="7" width="22.85546875" customWidth="1"/>
    <col min="8" max="8" width="18.28515625" customWidth="1"/>
    <col min="9" max="9" width="30.140625" bestFit="1" customWidth="1"/>
    <col min="10" max="10" width="25.28515625" customWidth="1"/>
    <col min="11" max="11" width="34.5703125" customWidth="1"/>
    <col min="12" max="12" width="16.5703125" customWidth="1"/>
    <col min="19" max="19" width="18.140625" bestFit="1" customWidth="1"/>
    <col min="20" max="20" width="39.42578125" customWidth="1"/>
    <col min="21" max="21" width="95.42578125" bestFit="1" customWidth="1"/>
  </cols>
  <sheetData>
    <row r="1" spans="2:21" ht="15.75" thickBot="1" x14ac:dyDescent="0.3">
      <c r="Q1" t="s">
        <v>183</v>
      </c>
    </row>
    <row r="2" spans="2:21" ht="15.75" thickBot="1" x14ac:dyDescent="0.3">
      <c r="I2" s="103" t="s">
        <v>251</v>
      </c>
      <c r="J2" s="104"/>
      <c r="K2" s="105"/>
      <c r="R2" s="2" t="s">
        <v>200</v>
      </c>
      <c r="S2" s="2" t="s">
        <v>199</v>
      </c>
      <c r="T2" s="2" t="s">
        <v>172</v>
      </c>
      <c r="U2" s="2" t="s">
        <v>196</v>
      </c>
    </row>
    <row r="3" spans="2:21" x14ac:dyDescent="0.25">
      <c r="B3" t="s">
        <v>169</v>
      </c>
      <c r="C3" t="s">
        <v>179</v>
      </c>
      <c r="D3" t="s">
        <v>0</v>
      </c>
      <c r="E3" t="s">
        <v>1</v>
      </c>
      <c r="F3" t="s">
        <v>173</v>
      </c>
      <c r="G3" t="s">
        <v>180</v>
      </c>
      <c r="H3" t="s">
        <v>181</v>
      </c>
      <c r="I3" s="95" t="s">
        <v>249</v>
      </c>
      <c r="J3" s="27" t="s">
        <v>255</v>
      </c>
      <c r="K3" s="96" t="s">
        <v>250</v>
      </c>
      <c r="L3" t="s">
        <v>172</v>
      </c>
      <c r="R3" s="8" t="s">
        <v>195</v>
      </c>
      <c r="S3" s="56">
        <f>F4/E4</f>
        <v>0.61004291459096094</v>
      </c>
      <c r="T3">
        <v>1</v>
      </c>
      <c r="U3" t="s">
        <v>197</v>
      </c>
    </row>
    <row r="4" spans="2:21" ht="16.5" customHeight="1" x14ac:dyDescent="0.25">
      <c r="B4" t="s">
        <v>161</v>
      </c>
      <c r="C4" t="s">
        <v>161</v>
      </c>
      <c r="D4" s="4">
        <f>US_POP</f>
        <v>332599000</v>
      </c>
      <c r="E4" s="4">
        <v>666440</v>
      </c>
      <c r="F4" s="4">
        <f>Monthly_Provisional_Counts_of_D!Z26</f>
        <v>406557</v>
      </c>
      <c r="G4" s="4">
        <f t="shared" ref="G4:G14" si="0">F4*TREATMENT_REDUCTION_FACTOR</f>
        <v>345573.45</v>
      </c>
      <c r="H4" s="7">
        <f>F4-G4</f>
        <v>60983.549999999988</v>
      </c>
      <c r="I4" s="97">
        <f>E4/D4*1000000</f>
        <v>2003.7342265009818</v>
      </c>
      <c r="J4" s="76">
        <f>F4/D4*1000000</f>
        <v>1222.3638676003236</v>
      </c>
      <c r="K4" s="98">
        <f>H4/D4*1000000</f>
        <v>183.35458014004848</v>
      </c>
      <c r="L4" t="s">
        <v>177</v>
      </c>
      <c r="R4" s="8" t="s">
        <v>198</v>
      </c>
      <c r="S4" s="56">
        <v>0.85</v>
      </c>
      <c r="T4">
        <v>10</v>
      </c>
      <c r="U4" s="42" t="s">
        <v>203</v>
      </c>
    </row>
    <row r="5" spans="2:21" x14ac:dyDescent="0.25">
      <c r="B5" t="s">
        <v>161</v>
      </c>
      <c r="C5" t="s">
        <v>208</v>
      </c>
      <c r="D5" s="4">
        <f>SUM(D7:D12)</f>
        <v>310751000</v>
      </c>
      <c r="E5" s="4">
        <f>SUM(E7:E12)</f>
        <v>294649</v>
      </c>
      <c r="F5" s="4">
        <f t="shared" ref="F5:F14" si="1">E5*CDC_ANUALIZATION_FACTOR</f>
        <v>179748.53474131206</v>
      </c>
      <c r="G5" s="4">
        <f t="shared" si="0"/>
        <v>152786.25453011526</v>
      </c>
      <c r="H5" s="7">
        <f>F5-G5</f>
        <v>26962.280211196805</v>
      </c>
      <c r="I5" s="97">
        <f t="shared" ref="I5" si="2">E5/D5*1000000</f>
        <v>948.1835939385553</v>
      </c>
      <c r="J5" s="76">
        <f t="shared" ref="J5" si="3">F5/D5*1000000</f>
        <v>578.43268321360858</v>
      </c>
      <c r="K5" s="98">
        <f t="shared" ref="K5" si="4">H5/D5*1000000</f>
        <v>86.764902482041265</v>
      </c>
      <c r="L5" t="s">
        <v>207</v>
      </c>
      <c r="R5" s="8"/>
    </row>
    <row r="6" spans="2:21" x14ac:dyDescent="0.25">
      <c r="B6" t="s">
        <v>161</v>
      </c>
      <c r="C6" t="s">
        <v>240</v>
      </c>
      <c r="D6" s="4">
        <f>SUM(D7:D11)</f>
        <v>278296000</v>
      </c>
      <c r="E6" s="4">
        <f>SUM(E7:E11)</f>
        <v>147081</v>
      </c>
      <c r="F6" s="4">
        <f t="shared" si="1"/>
        <v>89725.721920953132</v>
      </c>
      <c r="G6" s="4">
        <f t="shared" si="0"/>
        <v>76266.863632810157</v>
      </c>
      <c r="H6" s="7">
        <f>F6-G6</f>
        <v>13458.858288142976</v>
      </c>
      <c r="I6" s="97">
        <f t="shared" ref="I6" si="5">E6/D6*1000000</f>
        <v>528.50561991548568</v>
      </c>
      <c r="J6" s="76">
        <f t="shared" ref="J6" si="6">F6/D6*1000000</f>
        <v>322.41110875094552</v>
      </c>
      <c r="K6" s="98">
        <f t="shared" ref="K6" si="7">H6/D6*1000000</f>
        <v>48.361666312641852</v>
      </c>
      <c r="L6" t="s">
        <v>207</v>
      </c>
      <c r="R6" s="8"/>
    </row>
    <row r="7" spans="2:21" x14ac:dyDescent="0.25">
      <c r="B7" t="s">
        <v>170</v>
      </c>
      <c r="C7" t="s">
        <v>51</v>
      </c>
      <c r="D7" s="4">
        <f t="shared" ref="D7:D14" si="8">VLOOKUP(C7,AGE_POP,3,FALSE)</f>
        <v>74660000</v>
      </c>
      <c r="E7" s="4">
        <f>VLOOKUP(C7,CovidDeaths_ByAge[],2,FALSE)</f>
        <v>439</v>
      </c>
      <c r="F7" s="4">
        <f t="shared" si="1"/>
        <v>267.80883950543188</v>
      </c>
      <c r="G7" s="4">
        <f t="shared" si="0"/>
        <v>227.63751357961709</v>
      </c>
      <c r="H7" s="7">
        <f t="shared" ref="H7:H14" si="9">F7-G7</f>
        <v>40.171325925814784</v>
      </c>
      <c r="I7" s="97">
        <f>E7/D7*1000000</f>
        <v>5.8799892847575679</v>
      </c>
      <c r="J7" s="76">
        <f t="shared" ref="J7:J14" si="10">F7/D7*1000000</f>
        <v>3.5870458010371267</v>
      </c>
      <c r="K7" s="98">
        <f t="shared" ref="K7:K14" si="11">H7/D7*1000000</f>
        <v>0.53805687015556902</v>
      </c>
      <c r="L7" t="s">
        <v>207</v>
      </c>
      <c r="R7" s="8"/>
    </row>
    <row r="8" spans="2:21" x14ac:dyDescent="0.25">
      <c r="B8" t="s">
        <v>170</v>
      </c>
      <c r="C8" t="s">
        <v>52</v>
      </c>
      <c r="D8" s="4">
        <f t="shared" si="8"/>
        <v>53184000</v>
      </c>
      <c r="E8" s="4">
        <f>VLOOKUP(C8,CovidDeaths_ByAge[],2,FALSE)</f>
        <v>3212</v>
      </c>
      <c r="F8" s="4">
        <f t="shared" si="1"/>
        <v>1959.4578416661666</v>
      </c>
      <c r="G8" s="4">
        <f t="shared" si="0"/>
        <v>1665.5391654162415</v>
      </c>
      <c r="H8" s="7">
        <f t="shared" si="9"/>
        <v>293.91867624992506</v>
      </c>
      <c r="I8" s="97">
        <f t="shared" ref="I8:I14" si="12">E8/D8*1000000</f>
        <v>60.394103489771354</v>
      </c>
      <c r="J8" s="76">
        <f t="shared" si="10"/>
        <v>36.842994917008248</v>
      </c>
      <c r="K8" s="98">
        <f t="shared" si="11"/>
        <v>5.5264492375512377</v>
      </c>
      <c r="L8" t="s">
        <v>207</v>
      </c>
      <c r="R8" s="8"/>
    </row>
    <row r="9" spans="2:21" x14ac:dyDescent="0.25">
      <c r="B9" t="s">
        <v>170</v>
      </c>
      <c r="C9" t="s">
        <v>53</v>
      </c>
      <c r="D9" s="4">
        <f t="shared" si="8"/>
        <v>45194000</v>
      </c>
      <c r="E9" s="4">
        <f>VLOOKUP(C9,CovidDeaths_ByAge[],2,FALSE)</f>
        <v>9240</v>
      </c>
      <c r="F9" s="4">
        <f t="shared" si="1"/>
        <v>5636.7965308204793</v>
      </c>
      <c r="G9" s="4">
        <f t="shared" si="0"/>
        <v>4791.2770511974077</v>
      </c>
      <c r="H9" s="7">
        <f t="shared" si="9"/>
        <v>845.51947962307167</v>
      </c>
      <c r="I9" s="97">
        <f t="shared" si="12"/>
        <v>204.45191839624729</v>
      </c>
      <c r="J9" s="76">
        <f t="shared" si="10"/>
        <v>124.72444419216002</v>
      </c>
      <c r="K9" s="98">
        <f t="shared" si="11"/>
        <v>18.708666628823995</v>
      </c>
      <c r="L9" t="s">
        <v>207</v>
      </c>
    </row>
    <row r="10" spans="2:21" x14ac:dyDescent="0.25">
      <c r="B10" t="s">
        <v>170</v>
      </c>
      <c r="C10" t="s">
        <v>54</v>
      </c>
      <c r="D10" s="4">
        <f t="shared" si="8"/>
        <v>41153000</v>
      </c>
      <c r="E10" s="4">
        <f>VLOOKUP(C10,CovidDeaths_ByAge[],2,FALSE)</f>
        <v>23501</v>
      </c>
      <c r="F10" s="4">
        <f t="shared" si="1"/>
        <v>14336.618535802172</v>
      </c>
      <c r="G10" s="4">
        <f t="shared" si="0"/>
        <v>12186.125755431845</v>
      </c>
      <c r="H10" s="7">
        <f t="shared" si="9"/>
        <v>2150.4927803703267</v>
      </c>
      <c r="I10" s="97">
        <f t="shared" si="12"/>
        <v>571.0640779530047</v>
      </c>
      <c r="J10" s="76">
        <f t="shared" si="10"/>
        <v>348.37359453265066</v>
      </c>
      <c r="K10" s="98">
        <f t="shared" si="11"/>
        <v>52.25603917989762</v>
      </c>
      <c r="L10" t="s">
        <v>207</v>
      </c>
    </row>
    <row r="11" spans="2:21" x14ac:dyDescent="0.25">
      <c r="B11" t="s">
        <v>170</v>
      </c>
      <c r="C11" t="s">
        <v>55</v>
      </c>
      <c r="D11" s="4">
        <f t="shared" si="8"/>
        <v>64105000</v>
      </c>
      <c r="E11" s="4">
        <f>VLOOKUP(C11,CovidDeaths_ByAge[],2,FALSE)</f>
        <v>110689</v>
      </c>
      <c r="F11" s="4">
        <f t="shared" si="1"/>
        <v>67525.040173158879</v>
      </c>
      <c r="G11" s="4">
        <f t="shared" si="0"/>
        <v>57396.284147185048</v>
      </c>
      <c r="H11" s="7">
        <f t="shared" si="9"/>
        <v>10128.756025973831</v>
      </c>
      <c r="I11" s="97">
        <f t="shared" si="12"/>
        <v>1726.68278605413</v>
      </c>
      <c r="J11" s="76">
        <f t="shared" si="10"/>
        <v>1053.350599378502</v>
      </c>
      <c r="K11" s="98">
        <f t="shared" si="11"/>
        <v>158.00258990677531</v>
      </c>
      <c r="L11" t="s">
        <v>207</v>
      </c>
    </row>
    <row r="12" spans="2:21" x14ac:dyDescent="0.25">
      <c r="B12" t="s">
        <v>170</v>
      </c>
      <c r="C12" t="s">
        <v>56</v>
      </c>
      <c r="D12" s="4">
        <f t="shared" si="8"/>
        <v>32455000</v>
      </c>
      <c r="E12" s="4">
        <f>VLOOKUP(C12,CovidDeaths_ByAge[],2,FALSE)</f>
        <v>147568</v>
      </c>
      <c r="F12" s="4">
        <f t="shared" si="1"/>
        <v>90022.812820358929</v>
      </c>
      <c r="G12" s="4">
        <f t="shared" si="0"/>
        <v>76519.390897305086</v>
      </c>
      <c r="H12" s="7">
        <f t="shared" si="9"/>
        <v>13503.421923053844</v>
      </c>
      <c r="I12" s="97">
        <f t="shared" si="12"/>
        <v>4546.8494839007853</v>
      </c>
      <c r="J12" s="76">
        <f t="shared" si="10"/>
        <v>2773.7733113652421</v>
      </c>
      <c r="K12" s="98">
        <f t="shared" si="11"/>
        <v>416.06599670478641</v>
      </c>
      <c r="L12" t="s">
        <v>207</v>
      </c>
    </row>
    <row r="13" spans="2:21" x14ac:dyDescent="0.25">
      <c r="B13" t="s">
        <v>170</v>
      </c>
      <c r="C13" t="s">
        <v>57</v>
      </c>
      <c r="D13" s="4">
        <f t="shared" si="8"/>
        <v>15785000</v>
      </c>
      <c r="E13" s="4">
        <f>VLOOKUP(C13,CovidDeaths_ByAge[],2,FALSE)</f>
        <v>176763</v>
      </c>
      <c r="F13" s="4">
        <f t="shared" si="1"/>
        <v>107833.01571184203</v>
      </c>
      <c r="G13" s="4">
        <f t="shared" si="0"/>
        <v>91658.063355065722</v>
      </c>
      <c r="H13" s="7">
        <f t="shared" si="9"/>
        <v>16174.95235677631</v>
      </c>
      <c r="I13" s="97">
        <f t="shared" si="12"/>
        <v>11198.16281279696</v>
      </c>
      <c r="J13" s="76">
        <f t="shared" si="10"/>
        <v>6831.3598803827708</v>
      </c>
      <c r="K13" s="98">
        <f t="shared" si="11"/>
        <v>1024.7039820574159</v>
      </c>
      <c r="L13" t="s">
        <v>207</v>
      </c>
    </row>
    <row r="14" spans="2:21" x14ac:dyDescent="0.25">
      <c r="B14" t="s">
        <v>170</v>
      </c>
      <c r="C14" t="s">
        <v>58</v>
      </c>
      <c r="D14" s="4">
        <f t="shared" si="8"/>
        <v>6063000</v>
      </c>
      <c r="E14" s="4">
        <f>VLOOKUP(C14,CovidDeaths_ByAge[],2,FALSE)</f>
        <v>187342</v>
      </c>
      <c r="F14" s="4">
        <f t="shared" si="1"/>
        <v>114286.65970529981</v>
      </c>
      <c r="G14" s="4">
        <f t="shared" si="0"/>
        <v>97143.660749504837</v>
      </c>
      <c r="H14" s="7">
        <f t="shared" si="9"/>
        <v>17142.998955794974</v>
      </c>
      <c r="I14" s="97">
        <f t="shared" si="12"/>
        <v>30899.22480620155</v>
      </c>
      <c r="J14" s="76">
        <f t="shared" si="10"/>
        <v>18849.853159376515</v>
      </c>
      <c r="K14" s="98">
        <f t="shared" si="11"/>
        <v>2827.4779739064779</v>
      </c>
      <c r="L14" t="s">
        <v>207</v>
      </c>
    </row>
    <row r="15" spans="2:21" x14ac:dyDescent="0.25">
      <c r="B15" t="s">
        <v>171</v>
      </c>
      <c r="C15" t="s">
        <v>212</v>
      </c>
      <c r="D15" s="4">
        <v>180086143</v>
      </c>
      <c r="E15" s="4">
        <v>14506</v>
      </c>
      <c r="F15" s="4">
        <f>E15+3/12*E15</f>
        <v>18132.5</v>
      </c>
      <c r="G15" s="7">
        <v>0</v>
      </c>
      <c r="H15" s="7">
        <f t="shared" ref="H15" si="13">F15-G15</f>
        <v>18132.5</v>
      </c>
      <c r="I15" s="97">
        <f t="shared" ref="I15" si="14">E15/D15*1000000</f>
        <v>80.550339733801721</v>
      </c>
      <c r="J15" s="76">
        <f t="shared" ref="J15" si="15">F15/D15*1000000</f>
        <v>100.68792466725216</v>
      </c>
      <c r="K15" s="98">
        <f t="shared" ref="K15" si="16">H15/D15*1000000</f>
        <v>100.68792466725216</v>
      </c>
      <c r="L15" t="s">
        <v>220</v>
      </c>
    </row>
    <row r="16" spans="2:21" x14ac:dyDescent="0.25">
      <c r="B16" t="s">
        <v>171</v>
      </c>
      <c r="C16" t="s">
        <v>211</v>
      </c>
      <c r="D16" s="4">
        <v>180086143</v>
      </c>
      <c r="E16" s="4">
        <f>E15*5</f>
        <v>72530</v>
      </c>
      <c r="F16" s="4">
        <f t="shared" ref="F16" si="17">E16+3/12*E16</f>
        <v>90662.5</v>
      </c>
      <c r="G16" s="7">
        <v>0</v>
      </c>
      <c r="H16" s="7">
        <f t="shared" ref="H16:H17" si="18">F16-G16</f>
        <v>90662.5</v>
      </c>
      <c r="I16" s="97">
        <f t="shared" ref="I16:I17" si="19">E16/D16*1000000</f>
        <v>402.75169866900865</v>
      </c>
      <c r="J16" s="76">
        <f t="shared" ref="J16:J17" si="20">F16/D16*1000000</f>
        <v>503.43962333626081</v>
      </c>
      <c r="K16" s="98">
        <f t="shared" ref="K16:K17" si="21">H16/D16*1000000</f>
        <v>503.43962333626081</v>
      </c>
      <c r="L16" t="s">
        <v>220</v>
      </c>
    </row>
    <row r="17" spans="2:21" x14ac:dyDescent="0.25">
      <c r="B17" t="s">
        <v>171</v>
      </c>
      <c r="C17" t="s">
        <v>216</v>
      </c>
      <c r="D17" s="4">
        <v>180086143</v>
      </c>
      <c r="E17" s="4">
        <f>E15*10</f>
        <v>145060</v>
      </c>
      <c r="F17" s="4">
        <f>E17+3/12*E17</f>
        <v>181325</v>
      </c>
      <c r="G17" s="7">
        <v>0</v>
      </c>
      <c r="H17" s="7">
        <f t="shared" si="18"/>
        <v>181325</v>
      </c>
      <c r="I17" s="97">
        <f t="shared" si="19"/>
        <v>805.50339733801729</v>
      </c>
      <c r="J17" s="76">
        <f t="shared" si="20"/>
        <v>1006.8792466725216</v>
      </c>
      <c r="K17" s="98">
        <f t="shared" si="21"/>
        <v>1006.8792466725216</v>
      </c>
      <c r="L17" t="s">
        <v>220</v>
      </c>
    </row>
    <row r="18" spans="2:21" x14ac:dyDescent="0.25">
      <c r="B18" t="s">
        <v>217</v>
      </c>
      <c r="C18" t="s">
        <v>164</v>
      </c>
      <c r="D18" s="4">
        <v>1800000000</v>
      </c>
      <c r="E18" s="4">
        <v>50000000</v>
      </c>
      <c r="F18" s="4">
        <v>50000000</v>
      </c>
      <c r="G18" s="7">
        <v>0</v>
      </c>
      <c r="H18" s="7">
        <f t="shared" ref="H18:H21" si="22">F18-G18</f>
        <v>50000000</v>
      </c>
      <c r="I18" s="97">
        <f t="shared" ref="I18:I21" si="23">E18/D18*1000000</f>
        <v>27777.777777777777</v>
      </c>
      <c r="J18" s="76">
        <f t="shared" ref="J18:J21" si="24">F18/D18*1000000</f>
        <v>27777.777777777777</v>
      </c>
      <c r="K18" s="98">
        <f t="shared" ref="K18:K21" si="25">H18/D18*1000000</f>
        <v>27777.777777777777</v>
      </c>
      <c r="L18" t="s">
        <v>219</v>
      </c>
      <c r="R18" t="s">
        <v>4</v>
      </c>
    </row>
    <row r="19" spans="2:21" x14ac:dyDescent="0.25">
      <c r="B19" t="s">
        <v>217</v>
      </c>
      <c r="C19" t="s">
        <v>165</v>
      </c>
      <c r="D19" s="4">
        <v>200000000</v>
      </c>
      <c r="E19" s="4">
        <v>50000000</v>
      </c>
      <c r="F19" s="4">
        <v>50000000</v>
      </c>
      <c r="G19" s="7">
        <v>0</v>
      </c>
      <c r="H19" s="7">
        <f t="shared" si="22"/>
        <v>50000000</v>
      </c>
      <c r="I19" s="97">
        <f t="shared" si="23"/>
        <v>250000</v>
      </c>
      <c r="J19" s="76">
        <f t="shared" si="24"/>
        <v>250000</v>
      </c>
      <c r="K19" s="98">
        <f t="shared" si="25"/>
        <v>250000</v>
      </c>
      <c r="L19" t="s">
        <v>219</v>
      </c>
      <c r="R19" s="2" t="s">
        <v>174</v>
      </c>
      <c r="S19" s="2" t="s">
        <v>175</v>
      </c>
      <c r="T19" s="2" t="s">
        <v>172</v>
      </c>
      <c r="U19" s="2" t="s">
        <v>176</v>
      </c>
    </row>
    <row r="20" spans="2:21" x14ac:dyDescent="0.25">
      <c r="B20" t="s">
        <v>217</v>
      </c>
      <c r="C20" t="s">
        <v>166</v>
      </c>
      <c r="D20" s="4">
        <v>360000000</v>
      </c>
      <c r="E20" s="4">
        <v>200000000</v>
      </c>
      <c r="F20" s="4">
        <v>200000000</v>
      </c>
      <c r="G20" s="7">
        <v>0</v>
      </c>
      <c r="H20" s="7">
        <f t="shared" si="22"/>
        <v>200000000</v>
      </c>
      <c r="I20" s="97">
        <f t="shared" si="23"/>
        <v>555555.55555555562</v>
      </c>
      <c r="J20" s="76">
        <f t="shared" si="24"/>
        <v>555555.55555555562</v>
      </c>
      <c r="K20" s="98">
        <f t="shared" si="25"/>
        <v>555555.55555555562</v>
      </c>
      <c r="L20" t="s">
        <v>219</v>
      </c>
      <c r="R20">
        <v>1</v>
      </c>
      <c r="S20" s="49">
        <v>44450</v>
      </c>
      <c r="T20" t="s">
        <v>178</v>
      </c>
      <c r="U20" s="6" t="s">
        <v>46</v>
      </c>
    </row>
    <row r="21" spans="2:21" x14ac:dyDescent="0.25">
      <c r="B21" t="s">
        <v>217</v>
      </c>
      <c r="C21" t="s">
        <v>167</v>
      </c>
      <c r="D21" s="4">
        <v>62222222.222222224</v>
      </c>
      <c r="E21" s="4">
        <v>56000000</v>
      </c>
      <c r="F21" s="4">
        <v>56000000</v>
      </c>
      <c r="G21" s="7">
        <v>0</v>
      </c>
      <c r="H21" s="7">
        <f t="shared" si="22"/>
        <v>56000000</v>
      </c>
      <c r="I21" s="97">
        <f t="shared" si="23"/>
        <v>900000</v>
      </c>
      <c r="J21" s="76">
        <f t="shared" si="24"/>
        <v>900000</v>
      </c>
      <c r="K21" s="98">
        <f t="shared" si="25"/>
        <v>900000</v>
      </c>
      <c r="L21" t="s">
        <v>219</v>
      </c>
      <c r="R21">
        <v>2</v>
      </c>
      <c r="S21" s="49">
        <v>44456</v>
      </c>
      <c r="T21" t="s">
        <v>215</v>
      </c>
      <c r="U21" s="6" t="s">
        <v>214</v>
      </c>
    </row>
    <row r="22" spans="2:21" x14ac:dyDescent="0.25">
      <c r="B22" t="s">
        <v>221</v>
      </c>
      <c r="C22" s="46" t="s">
        <v>21</v>
      </c>
      <c r="D22" s="4">
        <v>327200000</v>
      </c>
      <c r="E22" s="4">
        <v>61000</v>
      </c>
      <c r="F22" s="4">
        <v>61000</v>
      </c>
      <c r="G22" s="7">
        <v>0</v>
      </c>
      <c r="H22" s="7">
        <f t="shared" ref="H22:H36" si="26">F22-G22</f>
        <v>61000</v>
      </c>
      <c r="I22" s="97">
        <f t="shared" ref="I22" si="27">E22/D22*1000000</f>
        <v>186.43031784841074</v>
      </c>
      <c r="J22" s="76">
        <f t="shared" ref="J22" si="28">F22/D22*1000000</f>
        <v>186.43031784841074</v>
      </c>
      <c r="K22" s="98">
        <f t="shared" ref="K22" si="29">H22/D22*1000000</f>
        <v>186.43031784841074</v>
      </c>
      <c r="L22">
        <v>6</v>
      </c>
      <c r="R22">
        <v>3</v>
      </c>
      <c r="S22" s="49">
        <v>44450</v>
      </c>
      <c r="T22" t="s">
        <v>206</v>
      </c>
      <c r="U22" s="50" t="s">
        <v>156</v>
      </c>
    </row>
    <row r="23" spans="2:21" x14ac:dyDescent="0.25">
      <c r="B23" t="s">
        <v>221</v>
      </c>
      <c r="C23" t="s">
        <v>159</v>
      </c>
      <c r="D23" s="4">
        <v>325100000</v>
      </c>
      <c r="E23" s="4">
        <f>I23/1000000*D23</f>
        <v>103.08275034321647</v>
      </c>
      <c r="F23" s="4">
        <f>E23</f>
        <v>103.08275034321647</v>
      </c>
      <c r="G23" s="7">
        <v>0</v>
      </c>
      <c r="H23" s="7">
        <f t="shared" si="26"/>
        <v>103.08275034321647</v>
      </c>
      <c r="I23" s="97">
        <f t="shared" ref="I23:I36" si="30">VLOOKUP(C23,CausesOfDeath,3,FALSE)</f>
        <v>0.31708013024674403</v>
      </c>
      <c r="J23" s="94">
        <f>I23</f>
        <v>0.31708013024674403</v>
      </c>
      <c r="K23" s="99">
        <f>J23</f>
        <v>0.31708013024674403</v>
      </c>
      <c r="L23">
        <v>5</v>
      </c>
      <c r="R23">
        <v>4</v>
      </c>
      <c r="S23" s="49">
        <v>44450</v>
      </c>
      <c r="T23" t="s">
        <v>205</v>
      </c>
      <c r="U23" s="6" t="s">
        <v>204</v>
      </c>
    </row>
    <row r="24" spans="2:21" x14ac:dyDescent="0.25">
      <c r="B24" t="s">
        <v>221</v>
      </c>
      <c r="C24" t="s">
        <v>223</v>
      </c>
      <c r="D24" s="4">
        <v>325100000</v>
      </c>
      <c r="E24" s="4">
        <f t="shared" ref="E24:E36" si="31">I24/1000000*D24</f>
        <v>1629.7968482274014</v>
      </c>
      <c r="F24" s="4">
        <f t="shared" ref="F24:F36" si="32">E24</f>
        <v>1629.7968482274014</v>
      </c>
      <c r="G24" s="7">
        <v>0</v>
      </c>
      <c r="H24" s="7">
        <f t="shared" si="26"/>
        <v>1629.7968482274014</v>
      </c>
      <c r="I24" s="97">
        <f t="shared" si="30"/>
        <v>5.0132170046982507</v>
      </c>
      <c r="J24" s="94">
        <f t="shared" ref="J24:K36" si="33">I24</f>
        <v>5.0132170046982507</v>
      </c>
      <c r="K24" s="99">
        <f t="shared" si="33"/>
        <v>5.0132170046982507</v>
      </c>
      <c r="L24">
        <v>5</v>
      </c>
      <c r="R24">
        <v>5</v>
      </c>
      <c r="T24" t="s">
        <v>226</v>
      </c>
      <c r="U24" s="6" t="s">
        <v>23</v>
      </c>
    </row>
    <row r="25" spans="2:21" x14ac:dyDescent="0.25">
      <c r="B25" t="s">
        <v>221</v>
      </c>
      <c r="C25" t="s">
        <v>224</v>
      </c>
      <c r="D25" s="4">
        <v>325100000</v>
      </c>
      <c r="E25" s="4">
        <f t="shared" si="31"/>
        <v>3758.2014884459049</v>
      </c>
      <c r="F25" s="4">
        <f t="shared" si="32"/>
        <v>3758.2014884459049</v>
      </c>
      <c r="G25" s="7">
        <v>0</v>
      </c>
      <c r="H25" s="7">
        <f t="shared" si="26"/>
        <v>3758.2014884459049</v>
      </c>
      <c r="I25" s="97">
        <f t="shared" si="30"/>
        <v>11.5601399213962</v>
      </c>
      <c r="J25" s="94">
        <f t="shared" si="33"/>
        <v>11.5601399213962</v>
      </c>
      <c r="K25" s="99">
        <f t="shared" si="33"/>
        <v>11.5601399213962</v>
      </c>
      <c r="L25">
        <v>5</v>
      </c>
      <c r="R25">
        <v>6</v>
      </c>
      <c r="S25" s="49">
        <v>44456</v>
      </c>
      <c r="T25" t="s">
        <v>222</v>
      </c>
      <c r="U25" s="6" t="s">
        <v>22</v>
      </c>
    </row>
    <row r="26" spans="2:21" x14ac:dyDescent="0.25">
      <c r="B26" t="s">
        <v>221</v>
      </c>
      <c r="C26" t="s">
        <v>160</v>
      </c>
      <c r="D26" s="4">
        <v>325100000</v>
      </c>
      <c r="E26" s="4">
        <f t="shared" si="31"/>
        <v>4138.0398041314456</v>
      </c>
      <c r="F26" s="4">
        <f t="shared" si="32"/>
        <v>4138.0398041314456</v>
      </c>
      <c r="G26" s="7">
        <v>0</v>
      </c>
      <c r="H26" s="7">
        <f t="shared" si="26"/>
        <v>4138.0398041314456</v>
      </c>
      <c r="I26" s="97">
        <f t="shared" si="30"/>
        <v>12.7285137008042</v>
      </c>
      <c r="J26" s="94">
        <f t="shared" si="33"/>
        <v>12.7285137008042</v>
      </c>
      <c r="K26" s="99">
        <f t="shared" si="33"/>
        <v>12.7285137008042</v>
      </c>
      <c r="L26">
        <v>5</v>
      </c>
      <c r="R26">
        <v>7</v>
      </c>
      <c r="T26" t="s">
        <v>218</v>
      </c>
      <c r="U26" s="6" t="s">
        <v>5</v>
      </c>
    </row>
    <row r="27" spans="2:21" x14ac:dyDescent="0.25">
      <c r="B27" t="s">
        <v>221</v>
      </c>
      <c r="C27" t="s">
        <v>225</v>
      </c>
      <c r="D27" s="4">
        <v>325100000</v>
      </c>
      <c r="E27" s="4">
        <f t="shared" si="31"/>
        <v>10538.699339224408</v>
      </c>
      <c r="F27" s="4">
        <f t="shared" si="32"/>
        <v>10538.699339224408</v>
      </c>
      <c r="G27" s="7">
        <v>0</v>
      </c>
      <c r="H27" s="7">
        <f t="shared" si="26"/>
        <v>10538.699339224408</v>
      </c>
      <c r="I27" s="97">
        <f t="shared" si="30"/>
        <v>32.416792799828997</v>
      </c>
      <c r="J27" s="94">
        <f t="shared" si="33"/>
        <v>32.416792799828997</v>
      </c>
      <c r="K27" s="99">
        <f t="shared" si="33"/>
        <v>32.416792799828997</v>
      </c>
      <c r="L27">
        <v>5</v>
      </c>
      <c r="R27">
        <v>8</v>
      </c>
      <c r="T27" t="s">
        <v>218</v>
      </c>
      <c r="U27" s="6" t="s">
        <v>6</v>
      </c>
    </row>
    <row r="28" spans="2:21" x14ac:dyDescent="0.25">
      <c r="B28" t="s">
        <v>221</v>
      </c>
      <c r="C28" t="s">
        <v>19</v>
      </c>
      <c r="D28" s="4">
        <v>325100000</v>
      </c>
      <c r="E28" s="4">
        <f t="shared" si="31"/>
        <v>34460.6</v>
      </c>
      <c r="F28" s="4">
        <f t="shared" si="32"/>
        <v>34460.6</v>
      </c>
      <c r="G28" s="7">
        <v>0</v>
      </c>
      <c r="H28" s="7">
        <f t="shared" si="26"/>
        <v>34460.6</v>
      </c>
      <c r="I28" s="97">
        <f t="shared" si="30"/>
        <v>106</v>
      </c>
      <c r="J28" s="94">
        <f t="shared" si="33"/>
        <v>106</v>
      </c>
      <c r="K28" s="99">
        <f t="shared" si="33"/>
        <v>106</v>
      </c>
      <c r="L28">
        <v>5</v>
      </c>
      <c r="R28">
        <v>9</v>
      </c>
      <c r="T28" t="s">
        <v>218</v>
      </c>
      <c r="U28" s="6" t="s">
        <v>8</v>
      </c>
    </row>
    <row r="29" spans="2:21" x14ac:dyDescent="0.25">
      <c r="B29" t="s">
        <v>221</v>
      </c>
      <c r="C29" t="s">
        <v>18</v>
      </c>
      <c r="D29" s="4">
        <v>325100000</v>
      </c>
      <c r="E29" s="4">
        <f t="shared" si="31"/>
        <v>41729.044960010571</v>
      </c>
      <c r="F29" s="4">
        <f t="shared" si="32"/>
        <v>41729.044960010571</v>
      </c>
      <c r="G29" s="7">
        <v>0</v>
      </c>
      <c r="H29" s="7">
        <f t="shared" si="26"/>
        <v>41729.044960010571</v>
      </c>
      <c r="I29" s="97">
        <f t="shared" si="30"/>
        <v>128.35756677948501</v>
      </c>
      <c r="J29" s="94">
        <f t="shared" si="33"/>
        <v>128.35756677948501</v>
      </c>
      <c r="K29" s="99">
        <f t="shared" si="33"/>
        <v>128.35756677948501</v>
      </c>
      <c r="L29">
        <v>5</v>
      </c>
      <c r="R29">
        <v>10</v>
      </c>
      <c r="S29" s="49">
        <v>44450</v>
      </c>
      <c r="T29" t="s">
        <v>202</v>
      </c>
      <c r="U29" s="6" t="s">
        <v>201</v>
      </c>
    </row>
    <row r="30" spans="2:21" x14ac:dyDescent="0.25">
      <c r="B30" t="s">
        <v>221</v>
      </c>
      <c r="C30" t="s">
        <v>17</v>
      </c>
      <c r="D30" s="4">
        <v>325100000</v>
      </c>
      <c r="E30" s="4">
        <f t="shared" si="31"/>
        <v>67295.7</v>
      </c>
      <c r="F30" s="4">
        <f t="shared" si="32"/>
        <v>67295.7</v>
      </c>
      <c r="G30" s="7">
        <v>0</v>
      </c>
      <c r="H30" s="7">
        <f t="shared" si="26"/>
        <v>67295.7</v>
      </c>
      <c r="I30" s="97">
        <f t="shared" si="30"/>
        <v>207</v>
      </c>
      <c r="J30" s="94">
        <f t="shared" si="33"/>
        <v>207</v>
      </c>
      <c r="K30" s="99">
        <f t="shared" si="33"/>
        <v>207</v>
      </c>
      <c r="L30">
        <v>5</v>
      </c>
      <c r="R30">
        <v>11</v>
      </c>
      <c r="S30" s="49">
        <v>44450</v>
      </c>
      <c r="T30" t="s">
        <v>210</v>
      </c>
      <c r="U30" s="6" t="s">
        <v>209</v>
      </c>
    </row>
    <row r="31" spans="2:21" x14ac:dyDescent="0.25">
      <c r="B31" t="s">
        <v>221</v>
      </c>
      <c r="C31" t="s">
        <v>16</v>
      </c>
      <c r="D31" s="4">
        <v>325100000</v>
      </c>
      <c r="E31" s="4">
        <f t="shared" si="31"/>
        <v>71494.751021250369</v>
      </c>
      <c r="F31" s="4">
        <f t="shared" si="32"/>
        <v>71494.751021250369</v>
      </c>
      <c r="G31" s="7">
        <v>0</v>
      </c>
      <c r="H31" s="7">
        <f t="shared" si="26"/>
        <v>71494.751021250369</v>
      </c>
      <c r="I31" s="97">
        <f t="shared" si="30"/>
        <v>219.91618277837699</v>
      </c>
      <c r="J31" s="94">
        <f t="shared" si="33"/>
        <v>219.91618277837699</v>
      </c>
      <c r="K31" s="99">
        <f t="shared" si="33"/>
        <v>219.91618277837699</v>
      </c>
      <c r="L31">
        <v>5</v>
      </c>
      <c r="R31">
        <v>12</v>
      </c>
      <c r="T31" t="s">
        <v>213</v>
      </c>
    </row>
    <row r="32" spans="2:21" x14ac:dyDescent="0.25">
      <c r="B32" t="s">
        <v>221</v>
      </c>
      <c r="C32" t="s">
        <v>15</v>
      </c>
      <c r="D32" s="4">
        <v>325100000</v>
      </c>
      <c r="E32" s="4">
        <f t="shared" si="31"/>
        <v>125013.82658165094</v>
      </c>
      <c r="F32" s="4">
        <f t="shared" si="32"/>
        <v>125013.82658165094</v>
      </c>
      <c r="G32" s="7">
        <v>0</v>
      </c>
      <c r="H32" s="7">
        <f t="shared" si="26"/>
        <v>125013.82658165094</v>
      </c>
      <c r="I32" s="97">
        <f t="shared" si="30"/>
        <v>384.53960806413698</v>
      </c>
      <c r="J32" s="94">
        <f t="shared" si="33"/>
        <v>384.53960806413698</v>
      </c>
      <c r="K32" s="99">
        <f t="shared" si="33"/>
        <v>384.53960806413698</v>
      </c>
      <c r="L32">
        <v>5</v>
      </c>
      <c r="R32">
        <v>13</v>
      </c>
      <c r="S32" s="3">
        <v>44456</v>
      </c>
      <c r="T32" t="s">
        <v>232</v>
      </c>
      <c r="U32" t="s">
        <v>231</v>
      </c>
    </row>
    <row r="33" spans="2:13" x14ac:dyDescent="0.25">
      <c r="B33" t="s">
        <v>221</v>
      </c>
      <c r="C33" t="s">
        <v>14</v>
      </c>
      <c r="D33" s="4">
        <v>325100000</v>
      </c>
      <c r="E33" s="4">
        <f t="shared" si="31"/>
        <v>233911.33570493985</v>
      </c>
      <c r="F33" s="4">
        <f t="shared" si="32"/>
        <v>233911.33570493985</v>
      </c>
      <c r="G33" s="7">
        <v>0</v>
      </c>
      <c r="H33" s="7">
        <f t="shared" si="26"/>
        <v>233911.33570493985</v>
      </c>
      <c r="I33" s="97">
        <f t="shared" si="30"/>
        <v>719.50580038431201</v>
      </c>
      <c r="J33" s="94">
        <f t="shared" si="33"/>
        <v>719.50580038431201</v>
      </c>
      <c r="K33" s="99">
        <f t="shared" si="33"/>
        <v>719.50580038431201</v>
      </c>
      <c r="L33">
        <v>5</v>
      </c>
    </row>
    <row r="34" spans="2:13" x14ac:dyDescent="0.25">
      <c r="B34" t="s">
        <v>221</v>
      </c>
      <c r="C34" t="s">
        <v>13</v>
      </c>
      <c r="D34" s="4">
        <v>325100000</v>
      </c>
      <c r="E34" s="4">
        <f t="shared" si="31"/>
        <v>245793.48942697034</v>
      </c>
      <c r="F34" s="4">
        <f t="shared" si="32"/>
        <v>245793.48942697034</v>
      </c>
      <c r="G34" s="7">
        <v>0</v>
      </c>
      <c r="H34" s="7">
        <f t="shared" si="26"/>
        <v>245793.48942697034</v>
      </c>
      <c r="I34" s="97">
        <f t="shared" si="30"/>
        <v>756.05502745915203</v>
      </c>
      <c r="J34" s="94">
        <f t="shared" si="33"/>
        <v>756.05502745915203</v>
      </c>
      <c r="K34" s="99">
        <f t="shared" si="33"/>
        <v>756.05502745915203</v>
      </c>
      <c r="L34">
        <v>5</v>
      </c>
    </row>
    <row r="35" spans="2:13" x14ac:dyDescent="0.25">
      <c r="B35" t="s">
        <v>221</v>
      </c>
      <c r="C35" t="s">
        <v>12</v>
      </c>
      <c r="D35" s="4">
        <v>325100000</v>
      </c>
      <c r="E35" s="4">
        <f t="shared" si="31"/>
        <v>414969.42655153089</v>
      </c>
      <c r="F35" s="4">
        <f t="shared" si="32"/>
        <v>414969.42655153089</v>
      </c>
      <c r="G35" s="7">
        <v>0</v>
      </c>
      <c r="H35" s="7">
        <f t="shared" si="26"/>
        <v>414969.42655153089</v>
      </c>
      <c r="I35" s="97">
        <f t="shared" si="30"/>
        <v>1276.43625515697</v>
      </c>
      <c r="J35" s="94">
        <f t="shared" si="33"/>
        <v>1276.43625515697</v>
      </c>
      <c r="K35" s="99">
        <f t="shared" si="33"/>
        <v>1276.43625515697</v>
      </c>
      <c r="L35">
        <v>5</v>
      </c>
    </row>
    <row r="36" spans="2:13" ht="15.75" thickBot="1" x14ac:dyDescent="0.3">
      <c r="B36" t="s">
        <v>221</v>
      </c>
      <c r="C36" t="s">
        <v>11</v>
      </c>
      <c r="D36" s="4">
        <v>325100000</v>
      </c>
      <c r="E36" s="4">
        <f t="shared" si="31"/>
        <v>491191.93832677446</v>
      </c>
      <c r="F36" s="4">
        <f t="shared" si="32"/>
        <v>491191.93832677446</v>
      </c>
      <c r="G36" s="7">
        <v>0</v>
      </c>
      <c r="H36" s="7">
        <f t="shared" si="26"/>
        <v>491191.93832677446</v>
      </c>
      <c r="I36" s="100">
        <f t="shared" si="30"/>
        <v>1510.89491949177</v>
      </c>
      <c r="J36" s="101">
        <f t="shared" si="33"/>
        <v>1510.89491949177</v>
      </c>
      <c r="K36" s="102">
        <f t="shared" si="33"/>
        <v>1510.89491949177</v>
      </c>
      <c r="L36">
        <v>5</v>
      </c>
    </row>
    <row r="37" spans="2:13" x14ac:dyDescent="0.25">
      <c r="D37" s="4"/>
      <c r="E37" s="4"/>
      <c r="F37" s="4"/>
      <c r="G37" s="7"/>
      <c r="H37" s="7"/>
      <c r="I37" s="55"/>
      <c r="J37" s="11"/>
      <c r="K37" s="11"/>
      <c r="L37" s="11"/>
      <c r="M37" s="11"/>
    </row>
    <row r="38" spans="2:13" x14ac:dyDescent="0.25">
      <c r="D38" s="4"/>
      <c r="E38" s="4"/>
      <c r="F38" s="4"/>
      <c r="G38" s="7"/>
      <c r="H38" s="7"/>
      <c r="I38" s="55"/>
      <c r="J38" s="11"/>
      <c r="K38" s="11"/>
      <c r="L38" s="11"/>
      <c r="M38" s="11"/>
    </row>
    <row r="40" spans="2:13" x14ac:dyDescent="0.25">
      <c r="C40" t="s">
        <v>179</v>
      </c>
      <c r="D40" t="s">
        <v>252</v>
      </c>
      <c r="E40" t="s">
        <v>253</v>
      </c>
      <c r="F40" t="s">
        <v>254</v>
      </c>
    </row>
    <row r="41" spans="2:13" x14ac:dyDescent="0.25">
      <c r="C41" t="s">
        <v>161</v>
      </c>
      <c r="D41" t="s">
        <v>255</v>
      </c>
      <c r="E41" t="str">
        <f>Table618[[#This Row],[Item]] &amp; " " &amp; Table618[[#This Row],[Value Type]]</f>
        <v>COVID Annualized</v>
      </c>
      <c r="F41" s="4">
        <f>INDEX(Table4[[#All],[Reported]:[Treated]],MATCH(C41,Table4[Item],0)+1,MATCH(D41,Table4[[#Headers],[Reported]:[Treated]],0))</f>
        <v>1222.3638676003236</v>
      </c>
    </row>
    <row r="42" spans="2:13" x14ac:dyDescent="0.25">
      <c r="C42" t="s">
        <v>161</v>
      </c>
      <c r="D42" t="s">
        <v>249</v>
      </c>
      <c r="E42" t="str">
        <f>Table618[[#This Row],[Item]] &amp; " " &amp; Table618[[#This Row],[Value Type]]</f>
        <v>COVID Reported</v>
      </c>
      <c r="F42" s="4">
        <f>INDEX(Table4[[#All],[Reported]:[Treated]],MATCH(C42,Table4[Item],0)+1,MATCH(D42,Table4[[#Headers],[Reported]:[Treated]],0))</f>
        <v>2003.7342265009818</v>
      </c>
    </row>
    <row r="50" spans="3:6" x14ac:dyDescent="0.25">
      <c r="C50" t="s">
        <v>179</v>
      </c>
      <c r="D50" t="s">
        <v>252</v>
      </c>
      <c r="E50" t="s">
        <v>253</v>
      </c>
      <c r="F50" t="s">
        <v>254</v>
      </c>
    </row>
    <row r="51" spans="3:6" x14ac:dyDescent="0.25">
      <c r="C51" t="s">
        <v>161</v>
      </c>
      <c r="D51" t="s">
        <v>250</v>
      </c>
      <c r="E51" t="str">
        <f>Table6[[#This Row],[Item]] &amp; " " &amp; Table6[[#This Row],[Value Type]]</f>
        <v>COVID Treated</v>
      </c>
      <c r="F51" s="4">
        <f>INDEX(Table4[[#All],[Reported]:[Treated]],MATCH(C51,Table4[Item],0)+1,MATCH(D51,Table4[[#Headers],[Reported]:[Treated]],0))</f>
        <v>183.35458014004848</v>
      </c>
    </row>
    <row r="52" spans="3:6" x14ac:dyDescent="0.25">
      <c r="C52" t="s">
        <v>161</v>
      </c>
      <c r="D52" t="s">
        <v>255</v>
      </c>
      <c r="E52" t="str">
        <f>Table6[[#This Row],[Item]] &amp; " " &amp; Table6[[#This Row],[Value Type]]</f>
        <v>COVID Annualized</v>
      </c>
      <c r="F52" s="4">
        <f>INDEX(Table4[[#All],[Reported]:[Treated]],MATCH(C52,Table4[Item],0)+1,MATCH(D52,Table4[[#Headers],[Reported]:[Treated]],0))</f>
        <v>1222.3638676003236</v>
      </c>
    </row>
    <row r="53" spans="3:6" x14ac:dyDescent="0.25">
      <c r="C53" t="s">
        <v>161</v>
      </c>
      <c r="D53" t="s">
        <v>249</v>
      </c>
      <c r="E53" t="str">
        <f>Table6[[#This Row],[Item]] &amp; " " &amp; Table6[[#This Row],[Value Type]]</f>
        <v>COVID Reported</v>
      </c>
      <c r="F53" s="4">
        <f>INDEX(Table4[[#All],[Reported]:[Treated]],MATCH(C53,Table4[Item],0)+1,MATCH(D53,Table4[[#Headers],[Reported]:[Treated]],0))</f>
        <v>2003.7342265009818</v>
      </c>
    </row>
    <row r="60" spans="3:6" x14ac:dyDescent="0.25">
      <c r="D60" s="11"/>
    </row>
    <row r="61" spans="3:6" x14ac:dyDescent="0.25">
      <c r="C61" s="27"/>
      <c r="D61" s="11"/>
    </row>
    <row r="62" spans="3:6" x14ac:dyDescent="0.25">
      <c r="C62" s="27"/>
      <c r="D62" s="11"/>
    </row>
    <row r="68" spans="2:12" x14ac:dyDescent="0.25">
      <c r="B68" t="s">
        <v>233</v>
      </c>
      <c r="D68" s="106" t="s">
        <v>256</v>
      </c>
    </row>
    <row r="69" spans="2:12" x14ac:dyDescent="0.25">
      <c r="B69" t="s">
        <v>169</v>
      </c>
      <c r="C69" t="s">
        <v>179</v>
      </c>
      <c r="D69" t="s">
        <v>0</v>
      </c>
      <c r="E69" t="s">
        <v>1</v>
      </c>
      <c r="F69" t="s">
        <v>173</v>
      </c>
      <c r="G69" t="s">
        <v>180</v>
      </c>
      <c r="H69" t="s">
        <v>181</v>
      </c>
      <c r="I69" t="s">
        <v>182</v>
      </c>
      <c r="J69" t="s">
        <v>258</v>
      </c>
      <c r="K69" t="s">
        <v>259</v>
      </c>
      <c r="L69" t="s">
        <v>172</v>
      </c>
    </row>
    <row r="70" spans="2:12" hidden="1" x14ac:dyDescent="0.25">
      <c r="B70" t="s">
        <v>161</v>
      </c>
      <c r="C70" t="s">
        <v>161</v>
      </c>
      <c r="D70" s="4">
        <f>US_POP</f>
        <v>332599000</v>
      </c>
      <c r="E70" s="4">
        <v>666440</v>
      </c>
      <c r="F70" s="4">
        <f>Monthly_Provisional_Counts_of_D!Z81</f>
        <v>0</v>
      </c>
      <c r="G70" s="4">
        <f t="shared" ref="G70:G79" si="34">F70*TREATMENT_REDUCTION_FACTOR</f>
        <v>0</v>
      </c>
      <c r="H70" s="7">
        <f>F70-G70</f>
        <v>0</v>
      </c>
      <c r="I70" s="55">
        <f>E70/D70*1000000</f>
        <v>2003.7342265009818</v>
      </c>
      <c r="J70" s="55">
        <f>F70/D70*1000000</f>
        <v>0</v>
      </c>
      <c r="K70" s="55">
        <f>H70/D70*1000000</f>
        <v>0</v>
      </c>
      <c r="L70" t="s">
        <v>177</v>
      </c>
    </row>
    <row r="71" spans="2:12" hidden="1" x14ac:dyDescent="0.25">
      <c r="B71" t="s">
        <v>161</v>
      </c>
      <c r="C71" t="s">
        <v>208</v>
      </c>
      <c r="D71" s="4">
        <f>SUM(D72:D77)</f>
        <v>310751000</v>
      </c>
      <c r="E71" s="4">
        <f>SUM(E72:E77)</f>
        <v>294649</v>
      </c>
      <c r="F71" s="4">
        <f t="shared" ref="F71:F79" si="35">E71*CDC_ANUALIZATION_FACTOR</f>
        <v>179748.53474131206</v>
      </c>
      <c r="G71" s="4">
        <f t="shared" si="34"/>
        <v>152786.25453011526</v>
      </c>
      <c r="H71" s="7">
        <f>F71-G71</f>
        <v>26962.280211196805</v>
      </c>
      <c r="I71" s="55">
        <f t="shared" ref="I71" si="36">E71/D71*1000000</f>
        <v>948.1835939385553</v>
      </c>
      <c r="J71" s="55">
        <f t="shared" ref="J71:J87" si="37">F71/D71*1000000</f>
        <v>578.43268321360858</v>
      </c>
      <c r="K71" s="55">
        <f t="shared" ref="K71:K87" si="38">H71/D71*1000000</f>
        <v>86.764902482041265</v>
      </c>
      <c r="L71" t="s">
        <v>207</v>
      </c>
    </row>
    <row r="72" spans="2:12" x14ac:dyDescent="0.25">
      <c r="B72" t="s">
        <v>170</v>
      </c>
      <c r="C72" t="s">
        <v>51</v>
      </c>
      <c r="D72" s="4">
        <f t="shared" ref="D72:D79" si="39">VLOOKUP(C72,AGE_POP,3,FALSE)</f>
        <v>74660000</v>
      </c>
      <c r="E72" s="4">
        <f>VLOOKUP(C72,CovidDeaths_ByAge[],2,FALSE)</f>
        <v>439</v>
      </c>
      <c r="F72" s="4">
        <f t="shared" si="35"/>
        <v>267.80883950543188</v>
      </c>
      <c r="G72" s="4">
        <f t="shared" si="34"/>
        <v>227.63751357961709</v>
      </c>
      <c r="H72" s="7">
        <f t="shared" ref="H72:H101" si="40">F72-G72</f>
        <v>40.171325925814784</v>
      </c>
      <c r="I72" s="55">
        <f>E72/D72*1000000</f>
        <v>5.8799892847575679</v>
      </c>
      <c r="J72" s="55">
        <f t="shared" si="37"/>
        <v>3.5870458010371267</v>
      </c>
      <c r="K72" s="55">
        <f t="shared" si="38"/>
        <v>0.53805687015556902</v>
      </c>
      <c r="L72" t="s">
        <v>207</v>
      </c>
    </row>
    <row r="73" spans="2:12" x14ac:dyDescent="0.25">
      <c r="B73" t="s">
        <v>170</v>
      </c>
      <c r="C73" t="s">
        <v>52</v>
      </c>
      <c r="D73" s="4">
        <f t="shared" si="39"/>
        <v>53184000</v>
      </c>
      <c r="E73" s="4">
        <f>VLOOKUP(C73,CovidDeaths_ByAge[],2,FALSE)</f>
        <v>3212</v>
      </c>
      <c r="F73" s="4">
        <f t="shared" si="35"/>
        <v>1959.4578416661666</v>
      </c>
      <c r="G73" s="4">
        <f t="shared" si="34"/>
        <v>1665.5391654162415</v>
      </c>
      <c r="H73" s="7">
        <f t="shared" si="40"/>
        <v>293.91867624992506</v>
      </c>
      <c r="I73" s="55">
        <f t="shared" ref="I73:I87" si="41">E73/D73*1000000</f>
        <v>60.394103489771354</v>
      </c>
      <c r="J73" s="55">
        <f t="shared" si="37"/>
        <v>36.842994917008248</v>
      </c>
      <c r="K73" s="55">
        <f t="shared" si="38"/>
        <v>5.5264492375512377</v>
      </c>
      <c r="L73" t="s">
        <v>207</v>
      </c>
    </row>
    <row r="74" spans="2:12" x14ac:dyDescent="0.25">
      <c r="B74" t="s">
        <v>170</v>
      </c>
      <c r="C74" t="s">
        <v>53</v>
      </c>
      <c r="D74" s="4">
        <f t="shared" si="39"/>
        <v>45194000</v>
      </c>
      <c r="E74" s="4">
        <f>VLOOKUP(C74,CovidDeaths_ByAge[],2,FALSE)</f>
        <v>9240</v>
      </c>
      <c r="F74" s="4">
        <f t="shared" si="35"/>
        <v>5636.7965308204793</v>
      </c>
      <c r="G74" s="4">
        <f t="shared" si="34"/>
        <v>4791.2770511974077</v>
      </c>
      <c r="H74" s="7">
        <f t="shared" si="40"/>
        <v>845.51947962307167</v>
      </c>
      <c r="I74" s="55">
        <f t="shared" si="41"/>
        <v>204.45191839624729</v>
      </c>
      <c r="J74" s="55">
        <f t="shared" si="37"/>
        <v>124.72444419216002</v>
      </c>
      <c r="K74" s="55">
        <f t="shared" si="38"/>
        <v>18.708666628823995</v>
      </c>
      <c r="L74" t="s">
        <v>207</v>
      </c>
    </row>
    <row r="75" spans="2:12" x14ac:dyDescent="0.25">
      <c r="B75" t="s">
        <v>170</v>
      </c>
      <c r="C75" t="s">
        <v>54</v>
      </c>
      <c r="D75" s="4">
        <f t="shared" si="39"/>
        <v>41153000</v>
      </c>
      <c r="E75" s="4">
        <f>VLOOKUP(C75,CovidDeaths_ByAge[],2,FALSE)</f>
        <v>23501</v>
      </c>
      <c r="F75" s="4">
        <f t="shared" si="35"/>
        <v>14336.618535802172</v>
      </c>
      <c r="G75" s="4">
        <f t="shared" si="34"/>
        <v>12186.125755431845</v>
      </c>
      <c r="H75" s="7">
        <f t="shared" si="40"/>
        <v>2150.4927803703267</v>
      </c>
      <c r="I75" s="55">
        <f t="shared" si="41"/>
        <v>571.0640779530047</v>
      </c>
      <c r="J75" s="55">
        <f t="shared" si="37"/>
        <v>348.37359453265066</v>
      </c>
      <c r="K75" s="55">
        <f t="shared" si="38"/>
        <v>52.25603917989762</v>
      </c>
      <c r="L75" t="s">
        <v>207</v>
      </c>
    </row>
    <row r="76" spans="2:12" x14ac:dyDescent="0.25">
      <c r="B76" t="s">
        <v>170</v>
      </c>
      <c r="C76" t="s">
        <v>55</v>
      </c>
      <c r="D76" s="4">
        <f t="shared" si="39"/>
        <v>64105000</v>
      </c>
      <c r="E76" s="4">
        <f>VLOOKUP(C76,CovidDeaths_ByAge[],2,FALSE)</f>
        <v>110689</v>
      </c>
      <c r="F76" s="4">
        <f t="shared" si="35"/>
        <v>67525.040173158879</v>
      </c>
      <c r="G76" s="4">
        <f t="shared" si="34"/>
        <v>57396.284147185048</v>
      </c>
      <c r="H76" s="7">
        <f t="shared" si="40"/>
        <v>10128.756025973831</v>
      </c>
      <c r="I76" s="55">
        <f t="shared" si="41"/>
        <v>1726.68278605413</v>
      </c>
      <c r="J76" s="55">
        <f t="shared" si="37"/>
        <v>1053.350599378502</v>
      </c>
      <c r="K76" s="55">
        <f t="shared" si="38"/>
        <v>158.00258990677531</v>
      </c>
      <c r="L76" t="s">
        <v>207</v>
      </c>
    </row>
    <row r="77" spans="2:12" x14ac:dyDescent="0.25">
      <c r="B77" t="s">
        <v>170</v>
      </c>
      <c r="C77" t="s">
        <v>56</v>
      </c>
      <c r="D77" s="4">
        <f t="shared" si="39"/>
        <v>32455000</v>
      </c>
      <c r="E77" s="4">
        <f>VLOOKUP(C77,CovidDeaths_ByAge[],2,FALSE)</f>
        <v>147568</v>
      </c>
      <c r="F77" s="4">
        <f t="shared" si="35"/>
        <v>90022.812820358929</v>
      </c>
      <c r="G77" s="4">
        <f t="shared" si="34"/>
        <v>76519.390897305086</v>
      </c>
      <c r="H77" s="7">
        <f t="shared" si="40"/>
        <v>13503.421923053844</v>
      </c>
      <c r="I77" s="55">
        <f t="shared" si="41"/>
        <v>4546.8494839007853</v>
      </c>
      <c r="J77" s="55">
        <f t="shared" si="37"/>
        <v>2773.7733113652421</v>
      </c>
      <c r="K77" s="55">
        <f t="shared" si="38"/>
        <v>416.06599670478641</v>
      </c>
      <c r="L77" t="s">
        <v>207</v>
      </c>
    </row>
    <row r="78" spans="2:12" x14ac:dyDescent="0.25">
      <c r="B78" t="s">
        <v>170</v>
      </c>
      <c r="C78" t="s">
        <v>57</v>
      </c>
      <c r="D78" s="4">
        <f t="shared" si="39"/>
        <v>15785000</v>
      </c>
      <c r="E78" s="4">
        <f>VLOOKUP(C78,CovidDeaths_ByAge[],2,FALSE)</f>
        <v>176763</v>
      </c>
      <c r="F78" s="4">
        <f t="shared" si="35"/>
        <v>107833.01571184203</v>
      </c>
      <c r="G78" s="4">
        <f t="shared" si="34"/>
        <v>91658.063355065722</v>
      </c>
      <c r="H78" s="7">
        <f t="shared" si="40"/>
        <v>16174.95235677631</v>
      </c>
      <c r="I78" s="55">
        <f t="shared" si="41"/>
        <v>11198.16281279696</v>
      </c>
      <c r="J78" s="55">
        <f t="shared" si="37"/>
        <v>6831.3598803827708</v>
      </c>
      <c r="K78" s="55">
        <f t="shared" si="38"/>
        <v>1024.7039820574159</v>
      </c>
      <c r="L78" t="s">
        <v>207</v>
      </c>
    </row>
    <row r="79" spans="2:12" x14ac:dyDescent="0.25">
      <c r="B79" t="s">
        <v>170</v>
      </c>
      <c r="C79" t="s">
        <v>58</v>
      </c>
      <c r="D79" s="4">
        <f t="shared" si="39"/>
        <v>6063000</v>
      </c>
      <c r="E79" s="4">
        <f>VLOOKUP(C79,CovidDeaths_ByAge[],2,FALSE)</f>
        <v>187342</v>
      </c>
      <c r="F79" s="4">
        <f t="shared" si="35"/>
        <v>114286.65970529981</v>
      </c>
      <c r="G79" s="4">
        <f t="shared" si="34"/>
        <v>97143.660749504837</v>
      </c>
      <c r="H79" s="7">
        <f t="shared" si="40"/>
        <v>17142.998955794974</v>
      </c>
      <c r="I79" s="55">
        <f t="shared" si="41"/>
        <v>30899.22480620155</v>
      </c>
      <c r="J79" s="55">
        <f t="shared" si="37"/>
        <v>18849.853159376515</v>
      </c>
      <c r="K79" s="55">
        <f t="shared" si="38"/>
        <v>2827.4779739064779</v>
      </c>
      <c r="L79" t="s">
        <v>207</v>
      </c>
    </row>
    <row r="80" spans="2:12" hidden="1" x14ac:dyDescent="0.25">
      <c r="B80" t="s">
        <v>171</v>
      </c>
      <c r="C80" t="s">
        <v>212</v>
      </c>
      <c r="D80" s="4">
        <v>180086143</v>
      </c>
      <c r="E80" s="4">
        <v>14506</v>
      </c>
      <c r="F80" s="4">
        <f>E80+3/12*E80</f>
        <v>18132.5</v>
      </c>
      <c r="G80" s="7">
        <v>0</v>
      </c>
      <c r="H80" s="7">
        <f t="shared" si="40"/>
        <v>18132.5</v>
      </c>
      <c r="I80" s="55">
        <f t="shared" si="41"/>
        <v>80.550339733801721</v>
      </c>
      <c r="J80" s="55">
        <f t="shared" si="37"/>
        <v>100.68792466725216</v>
      </c>
      <c r="K80" s="55">
        <f t="shared" si="38"/>
        <v>100.68792466725216</v>
      </c>
      <c r="L80" t="s">
        <v>220</v>
      </c>
    </row>
    <row r="81" spans="2:12" hidden="1" x14ac:dyDescent="0.25">
      <c r="B81" t="s">
        <v>171</v>
      </c>
      <c r="C81" t="s">
        <v>211</v>
      </c>
      <c r="D81" s="4">
        <v>180086143</v>
      </c>
      <c r="E81" s="4">
        <f>E80*5</f>
        <v>72530</v>
      </c>
      <c r="F81" s="4">
        <f t="shared" ref="F81" si="42">E81+3/12*E81</f>
        <v>90662.5</v>
      </c>
      <c r="G81" s="7">
        <v>0</v>
      </c>
      <c r="H81" s="7">
        <f t="shared" si="40"/>
        <v>90662.5</v>
      </c>
      <c r="I81" s="55">
        <f t="shared" si="41"/>
        <v>402.75169866900865</v>
      </c>
      <c r="J81" s="55">
        <f t="shared" si="37"/>
        <v>503.43962333626081</v>
      </c>
      <c r="K81" s="55">
        <f t="shared" si="38"/>
        <v>503.43962333626081</v>
      </c>
      <c r="L81" t="s">
        <v>220</v>
      </c>
    </row>
    <row r="82" spans="2:12" hidden="1" x14ac:dyDescent="0.25">
      <c r="B82" t="s">
        <v>171</v>
      </c>
      <c r="C82" t="s">
        <v>216</v>
      </c>
      <c r="D82" s="4">
        <v>180086143</v>
      </c>
      <c r="E82" s="4">
        <f>E80*10</f>
        <v>145060</v>
      </c>
      <c r="F82" s="4">
        <f>E82+3/12*E82</f>
        <v>181325</v>
      </c>
      <c r="G82" s="7">
        <v>0</v>
      </c>
      <c r="H82" s="7">
        <f t="shared" si="40"/>
        <v>181325</v>
      </c>
      <c r="I82" s="55">
        <f t="shared" si="41"/>
        <v>805.50339733801729</v>
      </c>
      <c r="J82" s="55">
        <f t="shared" si="37"/>
        <v>1006.8792466725216</v>
      </c>
      <c r="K82" s="55">
        <f t="shared" si="38"/>
        <v>1006.8792466725216</v>
      </c>
      <c r="L82" t="s">
        <v>220</v>
      </c>
    </row>
    <row r="83" spans="2:12" hidden="1" x14ac:dyDescent="0.25">
      <c r="B83" t="s">
        <v>217</v>
      </c>
      <c r="C83" t="s">
        <v>164</v>
      </c>
      <c r="D83" s="4">
        <v>1800000000</v>
      </c>
      <c r="E83" s="4">
        <v>50000000</v>
      </c>
      <c r="F83" s="4">
        <v>50000000</v>
      </c>
      <c r="G83" s="7">
        <v>0</v>
      </c>
      <c r="H83" s="7">
        <f t="shared" si="40"/>
        <v>50000000</v>
      </c>
      <c r="I83" s="55">
        <f t="shared" si="41"/>
        <v>27777.777777777777</v>
      </c>
      <c r="J83" s="55">
        <f t="shared" si="37"/>
        <v>27777.777777777777</v>
      </c>
      <c r="K83" s="55">
        <f t="shared" si="38"/>
        <v>27777.777777777777</v>
      </c>
      <c r="L83" t="s">
        <v>219</v>
      </c>
    </row>
    <row r="84" spans="2:12" hidden="1" x14ac:dyDescent="0.25">
      <c r="B84" t="s">
        <v>217</v>
      </c>
      <c r="C84" t="s">
        <v>165</v>
      </c>
      <c r="D84" s="4">
        <v>200000000</v>
      </c>
      <c r="E84" s="4">
        <v>50000000</v>
      </c>
      <c r="F84" s="4">
        <v>50000000</v>
      </c>
      <c r="G84" s="7">
        <v>0</v>
      </c>
      <c r="H84" s="7">
        <f t="shared" si="40"/>
        <v>50000000</v>
      </c>
      <c r="I84" s="55">
        <f t="shared" si="41"/>
        <v>250000</v>
      </c>
      <c r="J84" s="55">
        <f t="shared" si="37"/>
        <v>250000</v>
      </c>
      <c r="K84" s="55">
        <f t="shared" si="38"/>
        <v>250000</v>
      </c>
      <c r="L84" t="s">
        <v>219</v>
      </c>
    </row>
    <row r="85" spans="2:12" hidden="1" x14ac:dyDescent="0.25">
      <c r="B85" t="s">
        <v>217</v>
      </c>
      <c r="C85" t="s">
        <v>166</v>
      </c>
      <c r="D85" s="4">
        <v>360000000</v>
      </c>
      <c r="E85" s="4">
        <v>200000000</v>
      </c>
      <c r="F85" s="4">
        <v>200000000</v>
      </c>
      <c r="G85" s="7">
        <v>0</v>
      </c>
      <c r="H85" s="7">
        <f t="shared" si="40"/>
        <v>200000000</v>
      </c>
      <c r="I85" s="55">
        <f t="shared" si="41"/>
        <v>555555.55555555562</v>
      </c>
      <c r="J85" s="55">
        <f t="shared" si="37"/>
        <v>555555.55555555562</v>
      </c>
      <c r="K85" s="55">
        <f t="shared" si="38"/>
        <v>555555.55555555562</v>
      </c>
      <c r="L85" t="s">
        <v>219</v>
      </c>
    </row>
    <row r="86" spans="2:12" hidden="1" x14ac:dyDescent="0.25">
      <c r="B86" t="s">
        <v>217</v>
      </c>
      <c r="C86" t="s">
        <v>167</v>
      </c>
      <c r="D86" s="4">
        <v>62222222.222222224</v>
      </c>
      <c r="E86" s="4">
        <v>56000000</v>
      </c>
      <c r="F86" s="4">
        <v>56000000</v>
      </c>
      <c r="G86" s="7">
        <v>0</v>
      </c>
      <c r="H86" s="7">
        <f t="shared" si="40"/>
        <v>56000000</v>
      </c>
      <c r="I86" s="55">
        <f t="shared" si="41"/>
        <v>900000</v>
      </c>
      <c r="J86" s="55">
        <f t="shared" si="37"/>
        <v>900000</v>
      </c>
      <c r="K86" s="55">
        <f t="shared" si="38"/>
        <v>900000</v>
      </c>
      <c r="L86" t="s">
        <v>219</v>
      </c>
    </row>
    <row r="87" spans="2:12" hidden="1" x14ac:dyDescent="0.25">
      <c r="B87" t="s">
        <v>221</v>
      </c>
      <c r="C87" s="46" t="s">
        <v>21</v>
      </c>
      <c r="D87" s="4">
        <v>327200000</v>
      </c>
      <c r="E87" s="4">
        <v>61000</v>
      </c>
      <c r="F87" s="4">
        <v>61000</v>
      </c>
      <c r="G87" s="7">
        <v>0</v>
      </c>
      <c r="H87" s="7">
        <f t="shared" si="40"/>
        <v>61000</v>
      </c>
      <c r="I87" s="55">
        <f t="shared" si="41"/>
        <v>186.43031784841074</v>
      </c>
      <c r="J87" s="55">
        <f t="shared" si="37"/>
        <v>186.43031784841074</v>
      </c>
      <c r="K87" s="55">
        <f t="shared" si="38"/>
        <v>186.43031784841074</v>
      </c>
      <c r="L87">
        <v>6</v>
      </c>
    </row>
    <row r="88" spans="2:12" hidden="1" x14ac:dyDescent="0.25">
      <c r="B88" t="s">
        <v>221</v>
      </c>
      <c r="C88" t="s">
        <v>159</v>
      </c>
      <c r="D88" s="4">
        <v>325100000</v>
      </c>
      <c r="E88" s="4">
        <f>I88/1000000*D88</f>
        <v>103.08275034321647</v>
      </c>
      <c r="F88" s="4">
        <f>E88</f>
        <v>103.08275034321647</v>
      </c>
      <c r="G88" s="7">
        <v>0</v>
      </c>
      <c r="H88" s="7">
        <f t="shared" si="40"/>
        <v>103.08275034321647</v>
      </c>
      <c r="I88" s="55">
        <f t="shared" ref="I88:I101" si="43">VLOOKUP(C88,CausesOfDeath,3,FALSE)</f>
        <v>0.31708013024674403</v>
      </c>
      <c r="J88" s="11">
        <f>I88</f>
        <v>0.31708013024674403</v>
      </c>
      <c r="K88" s="11">
        <f>J88</f>
        <v>0.31708013024674403</v>
      </c>
      <c r="L88">
        <v>5</v>
      </c>
    </row>
    <row r="89" spans="2:12" hidden="1" x14ac:dyDescent="0.25">
      <c r="B89" t="s">
        <v>221</v>
      </c>
      <c r="C89" t="s">
        <v>223</v>
      </c>
      <c r="D89" s="4">
        <v>325100000</v>
      </c>
      <c r="E89" s="4">
        <f t="shared" ref="E89:E101" si="44">I89/1000000*D89</f>
        <v>1629.7968482274014</v>
      </c>
      <c r="F89" s="4">
        <f t="shared" ref="F89:F101" si="45">E89</f>
        <v>1629.7968482274014</v>
      </c>
      <c r="G89" s="7">
        <v>0</v>
      </c>
      <c r="H89" s="7">
        <f t="shared" si="40"/>
        <v>1629.7968482274014</v>
      </c>
      <c r="I89" s="55">
        <f t="shared" si="43"/>
        <v>5.0132170046982507</v>
      </c>
      <c r="J89" s="11">
        <f t="shared" ref="J89:K89" si="46">I89</f>
        <v>5.0132170046982507</v>
      </c>
      <c r="K89" s="11">
        <f t="shared" si="46"/>
        <v>5.0132170046982507</v>
      </c>
      <c r="L89">
        <v>5</v>
      </c>
    </row>
    <row r="90" spans="2:12" hidden="1" x14ac:dyDescent="0.25">
      <c r="B90" t="s">
        <v>221</v>
      </c>
      <c r="C90" t="s">
        <v>224</v>
      </c>
      <c r="D90" s="4">
        <v>325100000</v>
      </c>
      <c r="E90" s="4">
        <f t="shared" si="44"/>
        <v>3758.2014884459049</v>
      </c>
      <c r="F90" s="4">
        <f t="shared" si="45"/>
        <v>3758.2014884459049</v>
      </c>
      <c r="G90" s="7">
        <v>0</v>
      </c>
      <c r="H90" s="7">
        <f t="shared" si="40"/>
        <v>3758.2014884459049</v>
      </c>
      <c r="I90" s="55">
        <f t="shared" si="43"/>
        <v>11.5601399213962</v>
      </c>
      <c r="J90" s="11">
        <f t="shared" ref="J90:K90" si="47">I90</f>
        <v>11.5601399213962</v>
      </c>
      <c r="K90" s="11">
        <f t="shared" si="47"/>
        <v>11.5601399213962</v>
      </c>
      <c r="L90">
        <v>5</v>
      </c>
    </row>
    <row r="91" spans="2:12" hidden="1" x14ac:dyDescent="0.25">
      <c r="B91" t="s">
        <v>221</v>
      </c>
      <c r="C91" t="s">
        <v>160</v>
      </c>
      <c r="D91" s="4">
        <v>325100000</v>
      </c>
      <c r="E91" s="4">
        <f t="shared" si="44"/>
        <v>4138.0398041314456</v>
      </c>
      <c r="F91" s="4">
        <f t="shared" si="45"/>
        <v>4138.0398041314456</v>
      </c>
      <c r="G91" s="7">
        <v>0</v>
      </c>
      <c r="H91" s="7">
        <f t="shared" si="40"/>
        <v>4138.0398041314456</v>
      </c>
      <c r="I91" s="55">
        <f t="shared" si="43"/>
        <v>12.7285137008042</v>
      </c>
      <c r="J91" s="11">
        <f t="shared" ref="J91:K91" si="48">I91</f>
        <v>12.7285137008042</v>
      </c>
      <c r="K91" s="11">
        <f t="shared" si="48"/>
        <v>12.7285137008042</v>
      </c>
      <c r="L91">
        <v>5</v>
      </c>
    </row>
    <row r="92" spans="2:12" hidden="1" x14ac:dyDescent="0.25">
      <c r="B92" t="s">
        <v>221</v>
      </c>
      <c r="C92" t="s">
        <v>225</v>
      </c>
      <c r="D92" s="4">
        <v>325100000</v>
      </c>
      <c r="E92" s="4">
        <f t="shared" si="44"/>
        <v>10538.699339224408</v>
      </c>
      <c r="F92" s="4">
        <f t="shared" si="45"/>
        <v>10538.699339224408</v>
      </c>
      <c r="G92" s="7">
        <v>0</v>
      </c>
      <c r="H92" s="7">
        <f t="shared" si="40"/>
        <v>10538.699339224408</v>
      </c>
      <c r="I92" s="55">
        <f t="shared" si="43"/>
        <v>32.416792799828997</v>
      </c>
      <c r="J92" s="11">
        <f t="shared" ref="J92:K92" si="49">I92</f>
        <v>32.416792799828997</v>
      </c>
      <c r="K92" s="11">
        <f t="shared" si="49"/>
        <v>32.416792799828997</v>
      </c>
      <c r="L92">
        <v>5</v>
      </c>
    </row>
    <row r="93" spans="2:12" hidden="1" x14ac:dyDescent="0.25">
      <c r="B93" t="s">
        <v>221</v>
      </c>
      <c r="C93" t="s">
        <v>19</v>
      </c>
      <c r="D93" s="4">
        <v>325100000</v>
      </c>
      <c r="E93" s="4">
        <f t="shared" si="44"/>
        <v>34460.6</v>
      </c>
      <c r="F93" s="4">
        <f t="shared" si="45"/>
        <v>34460.6</v>
      </c>
      <c r="G93" s="7">
        <v>0</v>
      </c>
      <c r="H93" s="7">
        <f t="shared" si="40"/>
        <v>34460.6</v>
      </c>
      <c r="I93" s="55">
        <f t="shared" si="43"/>
        <v>106</v>
      </c>
      <c r="J93" s="11">
        <f t="shared" ref="J93:K93" si="50">I93</f>
        <v>106</v>
      </c>
      <c r="K93" s="11">
        <f t="shared" si="50"/>
        <v>106</v>
      </c>
      <c r="L93">
        <v>5</v>
      </c>
    </row>
    <row r="94" spans="2:12" hidden="1" x14ac:dyDescent="0.25">
      <c r="B94" t="s">
        <v>221</v>
      </c>
      <c r="C94" t="s">
        <v>18</v>
      </c>
      <c r="D94" s="4">
        <v>325100000</v>
      </c>
      <c r="E94" s="4">
        <f t="shared" si="44"/>
        <v>41729.044960010571</v>
      </c>
      <c r="F94" s="4">
        <f t="shared" si="45"/>
        <v>41729.044960010571</v>
      </c>
      <c r="G94" s="7">
        <v>0</v>
      </c>
      <c r="H94" s="7">
        <f t="shared" si="40"/>
        <v>41729.044960010571</v>
      </c>
      <c r="I94" s="55">
        <f t="shared" si="43"/>
        <v>128.35756677948501</v>
      </c>
      <c r="J94" s="11">
        <f t="shared" ref="J94:K94" si="51">I94</f>
        <v>128.35756677948501</v>
      </c>
      <c r="K94" s="11">
        <f t="shared" si="51"/>
        <v>128.35756677948501</v>
      </c>
      <c r="L94">
        <v>5</v>
      </c>
    </row>
    <row r="95" spans="2:12" hidden="1" x14ac:dyDescent="0.25">
      <c r="B95" t="s">
        <v>221</v>
      </c>
      <c r="C95" t="s">
        <v>17</v>
      </c>
      <c r="D95" s="4">
        <v>325100000</v>
      </c>
      <c r="E95" s="4">
        <f t="shared" si="44"/>
        <v>67295.7</v>
      </c>
      <c r="F95" s="4">
        <f t="shared" si="45"/>
        <v>67295.7</v>
      </c>
      <c r="G95" s="7">
        <v>0</v>
      </c>
      <c r="H95" s="7">
        <f t="shared" si="40"/>
        <v>67295.7</v>
      </c>
      <c r="I95" s="55">
        <f t="shared" si="43"/>
        <v>207</v>
      </c>
      <c r="J95" s="11">
        <f t="shared" ref="J95:K95" si="52">I95</f>
        <v>207</v>
      </c>
      <c r="K95" s="11">
        <f t="shared" si="52"/>
        <v>207</v>
      </c>
      <c r="L95">
        <v>5</v>
      </c>
    </row>
    <row r="96" spans="2:12" hidden="1" x14ac:dyDescent="0.25">
      <c r="B96" t="s">
        <v>221</v>
      </c>
      <c r="C96" t="s">
        <v>16</v>
      </c>
      <c r="D96" s="4">
        <v>325100000</v>
      </c>
      <c r="E96" s="4">
        <f t="shared" si="44"/>
        <v>71494.751021250369</v>
      </c>
      <c r="F96" s="4">
        <f t="shared" si="45"/>
        <v>71494.751021250369</v>
      </c>
      <c r="G96" s="7">
        <v>0</v>
      </c>
      <c r="H96" s="7">
        <f t="shared" si="40"/>
        <v>71494.751021250369</v>
      </c>
      <c r="I96" s="55">
        <f t="shared" si="43"/>
        <v>219.91618277837699</v>
      </c>
      <c r="J96" s="11">
        <f t="shared" ref="J96:K96" si="53">I96</f>
        <v>219.91618277837699</v>
      </c>
      <c r="K96" s="11">
        <f t="shared" si="53"/>
        <v>219.91618277837699</v>
      </c>
      <c r="L96">
        <v>5</v>
      </c>
    </row>
    <row r="97" spans="2:12" hidden="1" x14ac:dyDescent="0.25">
      <c r="B97" t="s">
        <v>221</v>
      </c>
      <c r="C97" t="s">
        <v>15</v>
      </c>
      <c r="D97" s="4">
        <v>325100000</v>
      </c>
      <c r="E97" s="4">
        <f t="shared" si="44"/>
        <v>125013.82658165094</v>
      </c>
      <c r="F97" s="4">
        <f t="shared" si="45"/>
        <v>125013.82658165094</v>
      </c>
      <c r="G97" s="7">
        <v>0</v>
      </c>
      <c r="H97" s="7">
        <f t="shared" si="40"/>
        <v>125013.82658165094</v>
      </c>
      <c r="I97" s="55">
        <f t="shared" si="43"/>
        <v>384.53960806413698</v>
      </c>
      <c r="J97" s="11">
        <f t="shared" ref="J97:K97" si="54">I97</f>
        <v>384.53960806413698</v>
      </c>
      <c r="K97" s="11">
        <f t="shared" si="54"/>
        <v>384.53960806413698</v>
      </c>
      <c r="L97">
        <v>5</v>
      </c>
    </row>
    <row r="98" spans="2:12" hidden="1" x14ac:dyDescent="0.25">
      <c r="B98" t="s">
        <v>221</v>
      </c>
      <c r="C98" t="s">
        <v>14</v>
      </c>
      <c r="D98" s="4">
        <v>325100000</v>
      </c>
      <c r="E98" s="4">
        <f t="shared" si="44"/>
        <v>233911.33570493985</v>
      </c>
      <c r="F98" s="4">
        <f t="shared" si="45"/>
        <v>233911.33570493985</v>
      </c>
      <c r="G98" s="7">
        <v>0</v>
      </c>
      <c r="H98" s="7">
        <f t="shared" si="40"/>
        <v>233911.33570493985</v>
      </c>
      <c r="I98" s="55">
        <f t="shared" si="43"/>
        <v>719.50580038431201</v>
      </c>
      <c r="J98" s="11">
        <f t="shared" ref="J98:K98" si="55">I98</f>
        <v>719.50580038431201</v>
      </c>
      <c r="K98" s="11">
        <f t="shared" si="55"/>
        <v>719.50580038431201</v>
      </c>
      <c r="L98">
        <v>5</v>
      </c>
    </row>
    <row r="99" spans="2:12" hidden="1" x14ac:dyDescent="0.25">
      <c r="B99" t="s">
        <v>221</v>
      </c>
      <c r="C99" t="s">
        <v>13</v>
      </c>
      <c r="D99" s="4">
        <v>325100000</v>
      </c>
      <c r="E99" s="4">
        <f t="shared" si="44"/>
        <v>245793.48942697034</v>
      </c>
      <c r="F99" s="4">
        <f t="shared" si="45"/>
        <v>245793.48942697034</v>
      </c>
      <c r="G99" s="7">
        <v>0</v>
      </c>
      <c r="H99" s="7">
        <f t="shared" si="40"/>
        <v>245793.48942697034</v>
      </c>
      <c r="I99" s="55">
        <f t="shared" si="43"/>
        <v>756.05502745915203</v>
      </c>
      <c r="J99" s="11">
        <f t="shared" ref="J99:K99" si="56">I99</f>
        <v>756.05502745915203</v>
      </c>
      <c r="K99" s="11">
        <f t="shared" si="56"/>
        <v>756.05502745915203</v>
      </c>
      <c r="L99">
        <v>5</v>
      </c>
    </row>
    <row r="100" spans="2:12" hidden="1" x14ac:dyDescent="0.25">
      <c r="B100" t="s">
        <v>221</v>
      </c>
      <c r="C100" t="s">
        <v>12</v>
      </c>
      <c r="D100" s="4">
        <v>325100000</v>
      </c>
      <c r="E100" s="4">
        <f t="shared" si="44"/>
        <v>414969.42655153089</v>
      </c>
      <c r="F100" s="4">
        <f t="shared" si="45"/>
        <v>414969.42655153089</v>
      </c>
      <c r="G100" s="7">
        <v>0</v>
      </c>
      <c r="H100" s="7">
        <f t="shared" si="40"/>
        <v>414969.42655153089</v>
      </c>
      <c r="I100" s="55">
        <f t="shared" si="43"/>
        <v>1276.43625515697</v>
      </c>
      <c r="J100" s="11">
        <f t="shared" ref="J100:K100" si="57">I100</f>
        <v>1276.43625515697</v>
      </c>
      <c r="K100" s="11">
        <f t="shared" si="57"/>
        <v>1276.43625515697</v>
      </c>
      <c r="L100">
        <v>5</v>
      </c>
    </row>
    <row r="101" spans="2:12" hidden="1" x14ac:dyDescent="0.25">
      <c r="B101" t="s">
        <v>221</v>
      </c>
      <c r="C101" t="s">
        <v>11</v>
      </c>
      <c r="D101" s="4">
        <v>325100000</v>
      </c>
      <c r="E101" s="4">
        <f t="shared" si="44"/>
        <v>491191.93832677446</v>
      </c>
      <c r="F101" s="4">
        <f t="shared" si="45"/>
        <v>491191.93832677446</v>
      </c>
      <c r="G101" s="7">
        <v>0</v>
      </c>
      <c r="H101" s="7">
        <f t="shared" si="40"/>
        <v>491191.93832677446</v>
      </c>
      <c r="I101" s="55">
        <f t="shared" si="43"/>
        <v>1510.89491949177</v>
      </c>
      <c r="J101" s="11">
        <f t="shared" ref="J101:K101" si="58">I101</f>
        <v>1510.89491949177</v>
      </c>
      <c r="K101" s="11">
        <f t="shared" si="58"/>
        <v>1510.89491949177</v>
      </c>
      <c r="L101">
        <v>5</v>
      </c>
    </row>
    <row r="106" spans="2:12" x14ac:dyDescent="0.25">
      <c r="K106">
        <f>I79/I72</f>
        <v>5254.9797813918167</v>
      </c>
    </row>
    <row r="109" spans="2:12" x14ac:dyDescent="0.25">
      <c r="K109" s="7">
        <f>SUM(D72:D77)</f>
        <v>310751000</v>
      </c>
      <c r="L109" s="11">
        <f>SUM(J72:J77)</f>
        <v>4340.6519901866004</v>
      </c>
    </row>
    <row r="110" spans="2:12" x14ac:dyDescent="0.25">
      <c r="K110" s="7">
        <f>SUM(D78:D79)</f>
        <v>21848000</v>
      </c>
      <c r="L110" s="11">
        <f>SUM(J78:J79)</f>
        <v>25681.213039759285</v>
      </c>
    </row>
    <row r="111" spans="2:12" x14ac:dyDescent="0.25">
      <c r="L111" s="11">
        <f>AVERAGE(J78:J79)</f>
        <v>12840.606519879642</v>
      </c>
    </row>
    <row r="112" spans="2:12" x14ac:dyDescent="0.25">
      <c r="K112">
        <f>K110/SUM(D72:D79)</f>
        <v>6.5688712233049409E-2</v>
      </c>
      <c r="L112">
        <f>L111/J72</f>
        <v>3579.7163549367065</v>
      </c>
    </row>
    <row r="113" spans="3:13" x14ac:dyDescent="0.25">
      <c r="K113">
        <f>SUM(E78:E79)/SUM(E72:E79)</f>
        <v>0.55271770645794938</v>
      </c>
    </row>
    <row r="114" spans="3:13" x14ac:dyDescent="0.25">
      <c r="K114" t="s">
        <v>242</v>
      </c>
      <c r="L114" t="s">
        <v>243</v>
      </c>
      <c r="M114" t="s">
        <v>244</v>
      </c>
    </row>
    <row r="115" spans="3:13" x14ac:dyDescent="0.25">
      <c r="J115" t="s">
        <v>241</v>
      </c>
      <c r="K115" s="1">
        <f>SUM(D72:D76)/SUM(D72:D79)</f>
        <v>0.83673131909596843</v>
      </c>
      <c r="L115">
        <f>SUM(J72:J76)/SUM(J72:J79)</f>
        <v>5.2191250518861663E-2</v>
      </c>
    </row>
    <row r="116" spans="3:13" x14ac:dyDescent="0.25">
      <c r="J116" t="s">
        <v>245</v>
      </c>
      <c r="K116">
        <f>SUM(D77:D79)/SUM(D72:D79)</f>
        <v>0.16326868090403157</v>
      </c>
      <c r="L116">
        <f>SUM(F77:F79)/SUM(F72:F79)</f>
        <v>0.77672849045318892</v>
      </c>
      <c r="M116">
        <f>AVERAGE(J77:J79)/J72</f>
        <v>2644.235946926698</v>
      </c>
    </row>
    <row r="127" spans="3:13" x14ac:dyDescent="0.25">
      <c r="C127" t="s">
        <v>246</v>
      </c>
      <c r="D127" s="106" t="s">
        <v>256</v>
      </c>
    </row>
    <row r="128" spans="3:13" x14ac:dyDescent="0.25">
      <c r="C128" s="69" t="s">
        <v>169</v>
      </c>
      <c r="D128" s="69" t="s">
        <v>179</v>
      </c>
      <c r="E128" s="69" t="s">
        <v>182</v>
      </c>
    </row>
    <row r="129" spans="3:5" hidden="1" x14ac:dyDescent="0.25">
      <c r="C129" s="45" t="s">
        <v>221</v>
      </c>
      <c r="D129" s="44" t="s">
        <v>159</v>
      </c>
      <c r="E129" s="72">
        <v>0.31708013024674403</v>
      </c>
    </row>
    <row r="130" spans="3:5" hidden="1" x14ac:dyDescent="0.25">
      <c r="C130" s="47" t="s">
        <v>221</v>
      </c>
      <c r="D130" s="46" t="s">
        <v>223</v>
      </c>
      <c r="E130" s="73">
        <v>5.0132170046982507</v>
      </c>
    </row>
    <row r="131" spans="3:5" hidden="1" x14ac:dyDescent="0.25">
      <c r="C131" s="45" t="s">
        <v>221</v>
      </c>
      <c r="D131" s="44" t="s">
        <v>224</v>
      </c>
      <c r="E131" s="72">
        <v>11.5601399213962</v>
      </c>
    </row>
    <row r="132" spans="3:5" hidden="1" x14ac:dyDescent="0.25">
      <c r="C132" s="47" t="s">
        <v>221</v>
      </c>
      <c r="D132" s="46" t="s">
        <v>160</v>
      </c>
      <c r="E132" s="73">
        <v>12.7285137008042</v>
      </c>
    </row>
    <row r="133" spans="3:5" hidden="1" x14ac:dyDescent="0.25">
      <c r="C133" s="45" t="s">
        <v>221</v>
      </c>
      <c r="D133" s="44" t="s">
        <v>225</v>
      </c>
      <c r="E133" s="72">
        <v>32.416792799828997</v>
      </c>
    </row>
    <row r="134" spans="3:5" hidden="1" x14ac:dyDescent="0.25">
      <c r="C134" s="45" t="s">
        <v>161</v>
      </c>
      <c r="D134" t="s">
        <v>239</v>
      </c>
      <c r="E134" s="7">
        <f>$K$6</f>
        <v>48.361666312641852</v>
      </c>
    </row>
    <row r="135" spans="3:5" hidden="1" x14ac:dyDescent="0.25">
      <c r="C135" s="45" t="s">
        <v>171</v>
      </c>
      <c r="D135" s="45" t="s">
        <v>212</v>
      </c>
      <c r="E135" s="61">
        <v>100.68792466725216</v>
      </c>
    </row>
    <row r="136" spans="3:5" hidden="1" x14ac:dyDescent="0.25">
      <c r="C136" s="47" t="s">
        <v>221</v>
      </c>
      <c r="D136" s="47" t="s">
        <v>19</v>
      </c>
      <c r="E136" s="66">
        <v>106</v>
      </c>
    </row>
    <row r="137" spans="3:5" hidden="1" x14ac:dyDescent="0.25">
      <c r="C137" s="45" t="s">
        <v>221</v>
      </c>
      <c r="D137" s="45" t="s">
        <v>18</v>
      </c>
      <c r="E137" s="65">
        <v>128.35756677948501</v>
      </c>
    </row>
    <row r="138" spans="3:5" x14ac:dyDescent="0.25">
      <c r="C138" s="47" t="s">
        <v>161</v>
      </c>
      <c r="D138" s="46" t="s">
        <v>229</v>
      </c>
      <c r="E138" s="63">
        <f>$K$4</f>
        <v>183.35458014004848</v>
      </c>
    </row>
    <row r="139" spans="3:5" hidden="1" x14ac:dyDescent="0.25">
      <c r="C139" s="47" t="s">
        <v>221</v>
      </c>
      <c r="D139" s="47" t="s">
        <v>21</v>
      </c>
      <c r="E139" s="64">
        <v>186.43031784841074</v>
      </c>
    </row>
    <row r="140" spans="3:5" hidden="1" x14ac:dyDescent="0.25">
      <c r="C140" s="47" t="s">
        <v>221</v>
      </c>
      <c r="D140" s="47" t="s">
        <v>17</v>
      </c>
      <c r="E140" s="66">
        <v>207</v>
      </c>
    </row>
    <row r="141" spans="3:5" hidden="1" x14ac:dyDescent="0.25">
      <c r="C141" s="45" t="s">
        <v>221</v>
      </c>
      <c r="D141" s="45" t="s">
        <v>16</v>
      </c>
      <c r="E141" s="65">
        <v>219.91618277837699</v>
      </c>
    </row>
    <row r="142" spans="3:5" hidden="1" x14ac:dyDescent="0.25">
      <c r="C142" s="47" t="s">
        <v>161</v>
      </c>
      <c r="D142" s="58" t="s">
        <v>238</v>
      </c>
      <c r="E142" s="75">
        <f>$J$6</f>
        <v>322.41110875094552</v>
      </c>
    </row>
    <row r="143" spans="3:5" hidden="1" x14ac:dyDescent="0.25">
      <c r="C143" s="47" t="s">
        <v>221</v>
      </c>
      <c r="D143" s="47" t="s">
        <v>15</v>
      </c>
      <c r="E143" s="66">
        <v>384.53960806413698</v>
      </c>
    </row>
    <row r="144" spans="3:5" hidden="1" x14ac:dyDescent="0.25">
      <c r="C144" s="47" t="s">
        <v>171</v>
      </c>
      <c r="D144" s="57" t="s">
        <v>211</v>
      </c>
      <c r="E144" s="76">
        <v>503.43962333626081</v>
      </c>
    </row>
    <row r="145" spans="3:5" hidden="1" x14ac:dyDescent="0.25">
      <c r="C145" s="45" t="s">
        <v>221</v>
      </c>
      <c r="D145" s="45" t="s">
        <v>14</v>
      </c>
      <c r="E145" s="65">
        <v>719.50580038431201</v>
      </c>
    </row>
    <row r="146" spans="3:5" hidden="1" x14ac:dyDescent="0.25">
      <c r="C146" s="47" t="s">
        <v>221</v>
      </c>
      <c r="D146" s="47" t="s">
        <v>13</v>
      </c>
      <c r="E146" s="66">
        <v>756.05502745915203</v>
      </c>
    </row>
    <row r="147" spans="3:5" hidden="1" x14ac:dyDescent="0.25">
      <c r="C147" s="45" t="s">
        <v>171</v>
      </c>
      <c r="D147" s="45" t="s">
        <v>216</v>
      </c>
      <c r="E147" s="61">
        <v>1006.8792466725216</v>
      </c>
    </row>
    <row r="148" spans="3:5" x14ac:dyDescent="0.25">
      <c r="C148" s="47" t="s">
        <v>161</v>
      </c>
      <c r="D148" s="45" t="s">
        <v>257</v>
      </c>
      <c r="E148" s="60">
        <f>$J$4</f>
        <v>1222.3638676003236</v>
      </c>
    </row>
    <row r="149" spans="3:5" hidden="1" x14ac:dyDescent="0.25">
      <c r="C149" s="45" t="s">
        <v>221</v>
      </c>
      <c r="D149" s="45" t="s">
        <v>12</v>
      </c>
      <c r="E149" s="65">
        <v>1276.43625515697</v>
      </c>
    </row>
    <row r="150" spans="3:5" hidden="1" x14ac:dyDescent="0.25">
      <c r="C150" s="47" t="s">
        <v>221</v>
      </c>
      <c r="D150" s="47" t="s">
        <v>11</v>
      </c>
      <c r="E150" s="66">
        <v>1510.89491949177</v>
      </c>
    </row>
    <row r="151" spans="3:5" x14ac:dyDescent="0.25">
      <c r="C151" s="70" t="s">
        <v>161</v>
      </c>
      <c r="D151" s="70" t="s">
        <v>227</v>
      </c>
      <c r="E151" s="74">
        <f>$I$4</f>
        <v>2003.7342265009818</v>
      </c>
    </row>
    <row r="152" spans="3:5" hidden="1" x14ac:dyDescent="0.25">
      <c r="C152" s="70"/>
      <c r="D152" s="70"/>
      <c r="E152" s="71"/>
    </row>
    <row r="153" spans="3:5" x14ac:dyDescent="0.25">
      <c r="C153" t="s">
        <v>217</v>
      </c>
      <c r="D153" t="s">
        <v>164</v>
      </c>
      <c r="E153" s="74">
        <v>27777.777777777777</v>
      </c>
    </row>
    <row r="154" spans="3:5" x14ac:dyDescent="0.25">
      <c r="C154" s="47" t="s">
        <v>217</v>
      </c>
      <c r="D154" s="47" t="s">
        <v>165</v>
      </c>
      <c r="E154" s="63">
        <v>250000</v>
      </c>
    </row>
    <row r="155" spans="3:5" x14ac:dyDescent="0.25">
      <c r="C155" s="47" t="s">
        <v>217</v>
      </c>
      <c r="D155" s="47" t="s">
        <v>166</v>
      </c>
      <c r="E155" s="63">
        <v>555555.55555555562</v>
      </c>
    </row>
    <row r="156" spans="3:5" x14ac:dyDescent="0.25">
      <c r="C156" s="70" t="s">
        <v>217</v>
      </c>
      <c r="D156" s="70" t="s">
        <v>167</v>
      </c>
      <c r="E156" s="74">
        <v>900000</v>
      </c>
    </row>
    <row r="170" spans="3:4" x14ac:dyDescent="0.25">
      <c r="C170" s="106" t="s">
        <v>256</v>
      </c>
    </row>
    <row r="171" spans="3:4" x14ac:dyDescent="0.25">
      <c r="C171" s="2" t="s">
        <v>237</v>
      </c>
    </row>
    <row r="172" spans="3:4" x14ac:dyDescent="0.25">
      <c r="C172" t="s">
        <v>230</v>
      </c>
      <c r="D172" t="s">
        <v>228</v>
      </c>
    </row>
    <row r="173" spans="3:4" hidden="1" x14ac:dyDescent="0.25">
      <c r="C173" t="s">
        <v>235</v>
      </c>
      <c r="D173" s="7">
        <f>$K$5</f>
        <v>86.764902482041265</v>
      </c>
    </row>
    <row r="174" spans="3:4" x14ac:dyDescent="0.25">
      <c r="C174" t="s">
        <v>239</v>
      </c>
      <c r="D174" s="7">
        <f>$K$6</f>
        <v>48.361666312641852</v>
      </c>
    </row>
    <row r="175" spans="3:4" hidden="1" x14ac:dyDescent="0.25">
      <c r="C175" t="s">
        <v>234</v>
      </c>
      <c r="D175" s="7">
        <f>$J$5</f>
        <v>578.43268321360858</v>
      </c>
    </row>
    <row r="176" spans="3:4" x14ac:dyDescent="0.25">
      <c r="C176" t="s">
        <v>229</v>
      </c>
      <c r="D176" s="7">
        <f>$K$4</f>
        <v>183.35458014004848</v>
      </c>
    </row>
    <row r="177" spans="3:4" x14ac:dyDescent="0.25">
      <c r="C177" t="s">
        <v>238</v>
      </c>
      <c r="D177" s="7">
        <f>$J$6</f>
        <v>322.41110875094552</v>
      </c>
    </row>
    <row r="178" spans="3:4" x14ac:dyDescent="0.25">
      <c r="C178" s="27" t="s">
        <v>257</v>
      </c>
      <c r="D178" s="7">
        <f>$J$4</f>
        <v>1222.3638676003236</v>
      </c>
    </row>
    <row r="179" spans="3:4" x14ac:dyDescent="0.25">
      <c r="C179" s="27" t="s">
        <v>227</v>
      </c>
      <c r="D179" s="7">
        <f>$I$4</f>
        <v>2003.7342265009818</v>
      </c>
    </row>
    <row r="184" spans="3:4" x14ac:dyDescent="0.25">
      <c r="C184" s="106" t="s">
        <v>256</v>
      </c>
    </row>
    <row r="185" spans="3:4" x14ac:dyDescent="0.25">
      <c r="C185" s="2" t="s">
        <v>236</v>
      </c>
    </row>
    <row r="186" spans="3:4" x14ac:dyDescent="0.25">
      <c r="C186" t="s">
        <v>230</v>
      </c>
      <c r="D186" t="s">
        <v>228</v>
      </c>
    </row>
    <row r="187" spans="3:4" x14ac:dyDescent="0.25">
      <c r="C187" t="s">
        <v>239</v>
      </c>
      <c r="D187" s="7">
        <f>$K$6</f>
        <v>48.361666312641852</v>
      </c>
    </row>
    <row r="188" spans="3:4" hidden="1" x14ac:dyDescent="0.25">
      <c r="C188" t="s">
        <v>235</v>
      </c>
      <c r="D188" s="7">
        <f>$K$5</f>
        <v>86.764902482041265</v>
      </c>
    </row>
    <row r="189" spans="3:4" x14ac:dyDescent="0.25">
      <c r="C189" t="s">
        <v>229</v>
      </c>
      <c r="D189" s="7">
        <f>$K$4</f>
        <v>183.35458014004848</v>
      </c>
    </row>
    <row r="190" spans="3:4" x14ac:dyDescent="0.25">
      <c r="C190" s="57" t="s">
        <v>21</v>
      </c>
      <c r="D190" s="7">
        <f>$J$22</f>
        <v>186.43031784841074</v>
      </c>
    </row>
    <row r="191" spans="3:4" x14ac:dyDescent="0.25">
      <c r="C191" t="s">
        <v>238</v>
      </c>
      <c r="D191" s="7">
        <f>$J$6</f>
        <v>322.41110875094552</v>
      </c>
    </row>
    <row r="192" spans="3:4" hidden="1" x14ac:dyDescent="0.25">
      <c r="C192" s="67" t="s">
        <v>234</v>
      </c>
      <c r="D192" s="7">
        <f>$J$5</f>
        <v>578.43268321360858</v>
      </c>
    </row>
    <row r="193" spans="3:5" x14ac:dyDescent="0.25">
      <c r="C193" s="27" t="s">
        <v>257</v>
      </c>
      <c r="D193" s="7">
        <f>$J$4</f>
        <v>1222.3638676003236</v>
      </c>
    </row>
    <row r="194" spans="3:5" x14ac:dyDescent="0.25">
      <c r="C194" s="27" t="s">
        <v>227</v>
      </c>
      <c r="D194" s="7">
        <f>$I$4</f>
        <v>2003.7342265009818</v>
      </c>
    </row>
    <row r="200" spans="3:5" x14ac:dyDescent="0.25">
      <c r="C200" s="106" t="s">
        <v>256</v>
      </c>
    </row>
    <row r="202" spans="3:5" x14ac:dyDescent="0.25">
      <c r="C202" s="69" t="s">
        <v>169</v>
      </c>
      <c r="D202" s="69" t="s">
        <v>179</v>
      </c>
      <c r="E202" s="69" t="s">
        <v>182</v>
      </c>
    </row>
    <row r="203" spans="3:5" hidden="1" x14ac:dyDescent="0.25">
      <c r="C203" s="45" t="s">
        <v>221</v>
      </c>
      <c r="D203" s="44" t="s">
        <v>159</v>
      </c>
      <c r="E203" s="72">
        <v>0.31708013024674403</v>
      </c>
    </row>
    <row r="204" spans="3:5" hidden="1" x14ac:dyDescent="0.25">
      <c r="C204" s="47" t="s">
        <v>221</v>
      </c>
      <c r="D204" s="46" t="s">
        <v>223</v>
      </c>
      <c r="E204" s="73">
        <v>5.0132170046982507</v>
      </c>
    </row>
    <row r="205" spans="3:5" hidden="1" x14ac:dyDescent="0.25">
      <c r="C205" s="45" t="s">
        <v>221</v>
      </c>
      <c r="D205" s="44" t="s">
        <v>224</v>
      </c>
      <c r="E205" s="72">
        <v>11.5601399213962</v>
      </c>
    </row>
    <row r="206" spans="3:5" hidden="1" x14ac:dyDescent="0.25">
      <c r="C206" s="47" t="s">
        <v>221</v>
      </c>
      <c r="D206" s="46" t="s">
        <v>160</v>
      </c>
      <c r="E206" s="73">
        <v>12.7285137008042</v>
      </c>
    </row>
    <row r="207" spans="3:5" x14ac:dyDescent="0.25">
      <c r="C207" s="45" t="s">
        <v>221</v>
      </c>
      <c r="D207" s="44" t="s">
        <v>225</v>
      </c>
      <c r="E207" s="72">
        <v>32.416792799828997</v>
      </c>
    </row>
    <row r="208" spans="3:5" x14ac:dyDescent="0.25">
      <c r="C208" s="45" t="s">
        <v>161</v>
      </c>
      <c r="D208" t="s">
        <v>239</v>
      </c>
      <c r="E208" s="7">
        <f>$K$6</f>
        <v>48.361666312641852</v>
      </c>
    </row>
    <row r="209" spans="3:5" hidden="1" x14ac:dyDescent="0.25">
      <c r="C209" s="45" t="s">
        <v>171</v>
      </c>
      <c r="D209" s="45" t="s">
        <v>212</v>
      </c>
      <c r="E209" s="61">
        <v>100.68792466725216</v>
      </c>
    </row>
    <row r="210" spans="3:5" x14ac:dyDescent="0.25">
      <c r="C210" s="47" t="s">
        <v>221</v>
      </c>
      <c r="D210" s="47" t="s">
        <v>19</v>
      </c>
      <c r="E210" s="66">
        <v>106</v>
      </c>
    </row>
    <row r="211" spans="3:5" x14ac:dyDescent="0.25">
      <c r="C211" s="45" t="s">
        <v>221</v>
      </c>
      <c r="D211" s="45" t="s">
        <v>18</v>
      </c>
      <c r="E211" s="65">
        <v>128.35756677948501</v>
      </c>
    </row>
    <row r="212" spans="3:5" x14ac:dyDescent="0.25">
      <c r="C212" s="47" t="s">
        <v>161</v>
      </c>
      <c r="D212" s="46" t="s">
        <v>229</v>
      </c>
      <c r="E212" s="63">
        <f>$K$4</f>
        <v>183.35458014004848</v>
      </c>
    </row>
    <row r="213" spans="3:5" x14ac:dyDescent="0.25">
      <c r="C213" s="47" t="s">
        <v>221</v>
      </c>
      <c r="D213" s="47" t="s">
        <v>21</v>
      </c>
      <c r="E213" s="64">
        <v>186.43031784841074</v>
      </c>
    </row>
    <row r="214" spans="3:5" hidden="1" x14ac:dyDescent="0.25">
      <c r="C214" s="47" t="s">
        <v>221</v>
      </c>
      <c r="D214" s="47" t="s">
        <v>17</v>
      </c>
      <c r="E214" s="66">
        <v>207</v>
      </c>
    </row>
    <row r="215" spans="3:5" x14ac:dyDescent="0.25">
      <c r="C215" s="45" t="s">
        <v>221</v>
      </c>
      <c r="D215" s="45" t="s">
        <v>16</v>
      </c>
      <c r="E215" s="65">
        <v>219.91618277837699</v>
      </c>
    </row>
    <row r="216" spans="3:5" x14ac:dyDescent="0.25">
      <c r="C216" s="47" t="s">
        <v>161</v>
      </c>
      <c r="D216" s="58" t="s">
        <v>238</v>
      </c>
      <c r="E216" s="75">
        <f>$J$6</f>
        <v>322.41110875094552</v>
      </c>
    </row>
    <row r="217" spans="3:5" x14ac:dyDescent="0.25">
      <c r="C217" s="47" t="s">
        <v>221</v>
      </c>
      <c r="D217" s="47" t="s">
        <v>15</v>
      </c>
      <c r="E217" s="66">
        <v>384.53960806413698</v>
      </c>
    </row>
    <row r="218" spans="3:5" hidden="1" x14ac:dyDescent="0.25">
      <c r="C218" s="47" t="s">
        <v>171</v>
      </c>
      <c r="D218" s="57" t="s">
        <v>211</v>
      </c>
      <c r="E218" s="76">
        <v>503.43962333626081</v>
      </c>
    </row>
    <row r="219" spans="3:5" x14ac:dyDescent="0.25">
      <c r="C219" s="45" t="s">
        <v>221</v>
      </c>
      <c r="D219" s="45" t="s">
        <v>14</v>
      </c>
      <c r="E219" s="65">
        <v>719.50580038431201</v>
      </c>
    </row>
    <row r="220" spans="3:5" x14ac:dyDescent="0.25">
      <c r="C220" s="47" t="s">
        <v>221</v>
      </c>
      <c r="D220" s="47" t="s">
        <v>13</v>
      </c>
      <c r="E220" s="66">
        <v>756.05502745915203</v>
      </c>
    </row>
    <row r="221" spans="3:5" hidden="1" x14ac:dyDescent="0.25">
      <c r="C221" s="45" t="s">
        <v>171</v>
      </c>
      <c r="D221" s="45" t="s">
        <v>216</v>
      </c>
      <c r="E221" s="61">
        <v>1006.8792466725216</v>
      </c>
    </row>
    <row r="222" spans="3:5" x14ac:dyDescent="0.25">
      <c r="C222" s="47" t="s">
        <v>161</v>
      </c>
      <c r="D222" s="45" t="s">
        <v>257</v>
      </c>
      <c r="E222" s="60">
        <f>$J$4</f>
        <v>1222.3638676003236</v>
      </c>
    </row>
    <row r="223" spans="3:5" x14ac:dyDescent="0.25">
      <c r="C223" s="45" t="s">
        <v>221</v>
      </c>
      <c r="D223" s="45" t="s">
        <v>12</v>
      </c>
      <c r="E223" s="65">
        <v>1276.43625515697</v>
      </c>
    </row>
    <row r="224" spans="3:5" x14ac:dyDescent="0.25">
      <c r="C224" s="47" t="s">
        <v>221</v>
      </c>
      <c r="D224" s="47" t="s">
        <v>11</v>
      </c>
      <c r="E224" s="66">
        <v>1510.89491949177</v>
      </c>
    </row>
    <row r="225" spans="3:5" x14ac:dyDescent="0.25">
      <c r="C225" s="70" t="s">
        <v>161</v>
      </c>
      <c r="D225" s="70" t="s">
        <v>227</v>
      </c>
      <c r="E225" s="74">
        <f>$I$4</f>
        <v>2003.7342265009818</v>
      </c>
    </row>
    <row r="226" spans="3:5" hidden="1" x14ac:dyDescent="0.25">
      <c r="C226" s="70"/>
      <c r="D226" s="70"/>
      <c r="E226" s="71"/>
    </row>
    <row r="229" spans="3:5" x14ac:dyDescent="0.25">
      <c r="C229" s="106" t="s">
        <v>256</v>
      </c>
    </row>
    <row r="230" spans="3:5" x14ac:dyDescent="0.25">
      <c r="C230" s="2" t="s">
        <v>247</v>
      </c>
    </row>
    <row r="231" spans="3:5" x14ac:dyDescent="0.25">
      <c r="C231" t="s">
        <v>230</v>
      </c>
      <c r="D231" t="s">
        <v>228</v>
      </c>
    </row>
    <row r="232" spans="3:5" x14ac:dyDescent="0.25">
      <c r="C232" t="s">
        <v>239</v>
      </c>
      <c r="D232" s="7">
        <f>$K$6</f>
        <v>48.361666312641852</v>
      </c>
    </row>
    <row r="233" spans="3:5" hidden="1" x14ac:dyDescent="0.25">
      <c r="C233" t="s">
        <v>235</v>
      </c>
      <c r="D233" s="7">
        <f>$K$5</f>
        <v>86.764902482041265</v>
      </c>
    </row>
    <row r="234" spans="3:5" x14ac:dyDescent="0.25">
      <c r="C234" t="s">
        <v>212</v>
      </c>
      <c r="D234" s="7">
        <v>100.68792466725216</v>
      </c>
    </row>
    <row r="235" spans="3:5" x14ac:dyDescent="0.25">
      <c r="C235" t="s">
        <v>229</v>
      </c>
      <c r="D235" s="7">
        <f>$K$4</f>
        <v>183.35458014004848</v>
      </c>
    </row>
    <row r="236" spans="3:5" x14ac:dyDescent="0.25">
      <c r="C236" s="57" t="s">
        <v>21</v>
      </c>
      <c r="D236" s="7">
        <f>$J$22</f>
        <v>186.43031784841074</v>
      </c>
    </row>
    <row r="237" spans="3:5" hidden="1" x14ac:dyDescent="0.25">
      <c r="C237" s="67" t="s">
        <v>234</v>
      </c>
      <c r="D237" s="7">
        <f>$J$5</f>
        <v>578.43268321360858</v>
      </c>
    </row>
    <row r="238" spans="3:5" x14ac:dyDescent="0.25">
      <c r="C238" t="s">
        <v>238</v>
      </c>
      <c r="D238" s="7">
        <f>$J$6</f>
        <v>322.41110875094552</v>
      </c>
    </row>
    <row r="239" spans="3:5" x14ac:dyDescent="0.25">
      <c r="C239" t="s">
        <v>211</v>
      </c>
      <c r="D239" s="7">
        <v>503.43962333626081</v>
      </c>
    </row>
    <row r="240" spans="3:5" x14ac:dyDescent="0.25">
      <c r="C240" t="s">
        <v>216</v>
      </c>
      <c r="D240" s="7">
        <f>INDEX(Table4[Treated],MATCH(Table591114[[#This Row],[Data]],Table4[Item],0))</f>
        <v>1006.8792466725216</v>
      </c>
    </row>
    <row r="241" spans="3:4" x14ac:dyDescent="0.25">
      <c r="C241" s="27" t="s">
        <v>257</v>
      </c>
      <c r="D241" s="7">
        <f>$J$4</f>
        <v>1222.3638676003236</v>
      </c>
    </row>
    <row r="242" spans="3:4" x14ac:dyDescent="0.25">
      <c r="C242" s="27" t="s">
        <v>227</v>
      </c>
      <c r="D242" s="7">
        <f>$I$4</f>
        <v>2003.7342265009818</v>
      </c>
    </row>
    <row r="258" spans="2:12" x14ac:dyDescent="0.25">
      <c r="B258" t="s">
        <v>169</v>
      </c>
      <c r="C258" t="s">
        <v>179</v>
      </c>
      <c r="D258" t="s">
        <v>0</v>
      </c>
      <c r="E258" t="s">
        <v>1</v>
      </c>
      <c r="F258" t="s">
        <v>173</v>
      </c>
      <c r="G258" t="s">
        <v>180</v>
      </c>
      <c r="H258" t="s">
        <v>181</v>
      </c>
      <c r="I258" t="s">
        <v>182</v>
      </c>
      <c r="J258" t="s">
        <v>258</v>
      </c>
      <c r="K258" t="s">
        <v>259</v>
      </c>
      <c r="L258" t="s">
        <v>172</v>
      </c>
    </row>
    <row r="259" spans="2:12" hidden="1" x14ac:dyDescent="0.25">
      <c r="B259" t="s">
        <v>161</v>
      </c>
      <c r="C259" t="s">
        <v>161</v>
      </c>
      <c r="D259" s="4">
        <f>US_POP</f>
        <v>332599000</v>
      </c>
      <c r="E259" s="4">
        <v>666440</v>
      </c>
      <c r="F259" s="4">
        <f>Monthly_Provisional_Counts_of_D!Z270</f>
        <v>0</v>
      </c>
      <c r="G259" s="4">
        <f t="shared" ref="G259:G268" si="59">F259*TREATMENT_REDUCTION_FACTOR</f>
        <v>0</v>
      </c>
      <c r="H259" s="7">
        <f>F259-G259</f>
        <v>0</v>
      </c>
      <c r="I259" s="55">
        <f>E259/D259*1000000</f>
        <v>2003.7342265009818</v>
      </c>
      <c r="J259" s="55">
        <f>F259/D259*1000000</f>
        <v>0</v>
      </c>
      <c r="K259" s="55">
        <f>H259/D259*1000000</f>
        <v>0</v>
      </c>
      <c r="L259" t="s">
        <v>177</v>
      </c>
    </row>
    <row r="260" spans="2:12" hidden="1" x14ac:dyDescent="0.25">
      <c r="B260" t="s">
        <v>161</v>
      </c>
      <c r="C260" t="s">
        <v>208</v>
      </c>
      <c r="D260" s="4">
        <f>SUM(D261:D266)</f>
        <v>310751000</v>
      </c>
      <c r="E260" s="4">
        <f>SUM(E261:E266)</f>
        <v>294649</v>
      </c>
      <c r="F260" s="4">
        <f t="shared" ref="F260:F268" si="60">E260*CDC_ANUALIZATION_FACTOR</f>
        <v>179748.53474131206</v>
      </c>
      <c r="G260" s="4">
        <f t="shared" si="59"/>
        <v>152786.25453011526</v>
      </c>
      <c r="H260" s="7">
        <f>F260-G260</f>
        <v>26962.280211196805</v>
      </c>
      <c r="I260" s="55">
        <f t="shared" ref="I260" si="61">E260/D260*1000000</f>
        <v>948.1835939385553</v>
      </c>
      <c r="J260" s="55">
        <f t="shared" ref="J260:J276" si="62">F260/D260*1000000</f>
        <v>578.43268321360858</v>
      </c>
      <c r="K260" s="55">
        <f t="shared" ref="K260:K276" si="63">H260/D260*1000000</f>
        <v>86.764902482041265</v>
      </c>
      <c r="L260" t="s">
        <v>207</v>
      </c>
    </row>
    <row r="261" spans="2:12" x14ac:dyDescent="0.25">
      <c r="B261" t="s">
        <v>170</v>
      </c>
      <c r="C261" t="s">
        <v>51</v>
      </c>
      <c r="D261" s="4">
        <f t="shared" ref="D261:D268" si="64">VLOOKUP(C261,AGE_POP,3,FALSE)</f>
        <v>74660000</v>
      </c>
      <c r="E261" s="4">
        <f>VLOOKUP(C261,CovidDeaths_ByAge[],2,FALSE)</f>
        <v>439</v>
      </c>
      <c r="F261" s="4">
        <f t="shared" si="60"/>
        <v>267.80883950543188</v>
      </c>
      <c r="G261" s="4">
        <f t="shared" si="59"/>
        <v>227.63751357961709</v>
      </c>
      <c r="H261" s="7">
        <f t="shared" ref="H261:H291" si="65">F261-G261</f>
        <v>40.171325925814784</v>
      </c>
      <c r="I261" s="55">
        <f>E261/D261*1000000</f>
        <v>5.8799892847575679</v>
      </c>
      <c r="J261" s="55">
        <f t="shared" si="62"/>
        <v>3.5870458010371267</v>
      </c>
      <c r="K261" s="55">
        <f t="shared" si="63"/>
        <v>0.53805687015556902</v>
      </c>
      <c r="L261" t="s">
        <v>207</v>
      </c>
    </row>
    <row r="262" spans="2:12" x14ac:dyDescent="0.25">
      <c r="B262" t="s">
        <v>170</v>
      </c>
      <c r="C262" t="s">
        <v>52</v>
      </c>
      <c r="D262" s="4">
        <f t="shared" si="64"/>
        <v>53184000</v>
      </c>
      <c r="E262" s="4">
        <f>VLOOKUP(C262,CovidDeaths_ByAge[],2,FALSE)</f>
        <v>3212</v>
      </c>
      <c r="F262" s="4">
        <f t="shared" si="60"/>
        <v>1959.4578416661666</v>
      </c>
      <c r="G262" s="4">
        <f t="shared" si="59"/>
        <v>1665.5391654162415</v>
      </c>
      <c r="H262" s="7">
        <f t="shared" si="65"/>
        <v>293.91867624992506</v>
      </c>
      <c r="I262" s="55">
        <f t="shared" ref="I262:I276" si="66">E262/D262*1000000</f>
        <v>60.394103489771354</v>
      </c>
      <c r="J262" s="55">
        <f t="shared" si="62"/>
        <v>36.842994917008248</v>
      </c>
      <c r="K262" s="55">
        <f t="shared" si="63"/>
        <v>5.5264492375512377</v>
      </c>
      <c r="L262" t="s">
        <v>207</v>
      </c>
    </row>
    <row r="263" spans="2:12" x14ac:dyDescent="0.25">
      <c r="B263" t="s">
        <v>170</v>
      </c>
      <c r="C263" t="s">
        <v>53</v>
      </c>
      <c r="D263" s="4">
        <f t="shared" si="64"/>
        <v>45194000</v>
      </c>
      <c r="E263" s="4">
        <f>VLOOKUP(C263,CovidDeaths_ByAge[],2,FALSE)</f>
        <v>9240</v>
      </c>
      <c r="F263" s="4">
        <f t="shared" si="60"/>
        <v>5636.7965308204793</v>
      </c>
      <c r="G263" s="4">
        <f t="shared" si="59"/>
        <v>4791.2770511974077</v>
      </c>
      <c r="H263" s="7">
        <f t="shared" si="65"/>
        <v>845.51947962307167</v>
      </c>
      <c r="I263" s="55">
        <f t="shared" si="66"/>
        <v>204.45191839624729</v>
      </c>
      <c r="J263" s="55">
        <f t="shared" si="62"/>
        <v>124.72444419216002</v>
      </c>
      <c r="K263" s="55">
        <f t="shared" si="63"/>
        <v>18.708666628823995</v>
      </c>
      <c r="L263" t="s">
        <v>207</v>
      </c>
    </row>
    <row r="264" spans="2:12" x14ac:dyDescent="0.25">
      <c r="B264" t="s">
        <v>170</v>
      </c>
      <c r="C264" t="s">
        <v>54</v>
      </c>
      <c r="D264" s="4">
        <f t="shared" si="64"/>
        <v>41153000</v>
      </c>
      <c r="E264" s="4">
        <f>VLOOKUP(C264,CovidDeaths_ByAge[],2,FALSE)</f>
        <v>23501</v>
      </c>
      <c r="F264" s="4">
        <f t="shared" si="60"/>
        <v>14336.618535802172</v>
      </c>
      <c r="G264" s="4">
        <f t="shared" si="59"/>
        <v>12186.125755431845</v>
      </c>
      <c r="H264" s="7">
        <f t="shared" si="65"/>
        <v>2150.4927803703267</v>
      </c>
      <c r="I264" s="55">
        <f t="shared" si="66"/>
        <v>571.0640779530047</v>
      </c>
      <c r="J264" s="55">
        <f t="shared" si="62"/>
        <v>348.37359453265066</v>
      </c>
      <c r="K264" s="55">
        <f t="shared" si="63"/>
        <v>52.25603917989762</v>
      </c>
      <c r="L264" t="s">
        <v>207</v>
      </c>
    </row>
    <row r="265" spans="2:12" x14ac:dyDescent="0.25">
      <c r="B265" t="s">
        <v>170</v>
      </c>
      <c r="C265" t="s">
        <v>55</v>
      </c>
      <c r="D265" s="4">
        <f t="shared" si="64"/>
        <v>64105000</v>
      </c>
      <c r="E265" s="4">
        <f>VLOOKUP(C265,CovidDeaths_ByAge[],2,FALSE)</f>
        <v>110689</v>
      </c>
      <c r="F265" s="4">
        <f t="shared" si="60"/>
        <v>67525.040173158879</v>
      </c>
      <c r="G265" s="4">
        <f t="shared" si="59"/>
        <v>57396.284147185048</v>
      </c>
      <c r="H265" s="7">
        <f t="shared" si="65"/>
        <v>10128.756025973831</v>
      </c>
      <c r="I265" s="55">
        <f t="shared" si="66"/>
        <v>1726.68278605413</v>
      </c>
      <c r="J265" s="55">
        <f t="shared" si="62"/>
        <v>1053.350599378502</v>
      </c>
      <c r="K265" s="55">
        <f t="shared" si="63"/>
        <v>158.00258990677531</v>
      </c>
      <c r="L265" t="s">
        <v>207</v>
      </c>
    </row>
    <row r="266" spans="2:12" x14ac:dyDescent="0.25">
      <c r="B266" t="s">
        <v>170</v>
      </c>
      <c r="C266" t="s">
        <v>56</v>
      </c>
      <c r="D266" s="4">
        <f t="shared" si="64"/>
        <v>32455000</v>
      </c>
      <c r="E266" s="4">
        <f>VLOOKUP(C266,CovidDeaths_ByAge[],2,FALSE)</f>
        <v>147568</v>
      </c>
      <c r="F266" s="4">
        <f t="shared" si="60"/>
        <v>90022.812820358929</v>
      </c>
      <c r="G266" s="4">
        <f t="shared" si="59"/>
        <v>76519.390897305086</v>
      </c>
      <c r="H266" s="7">
        <f t="shared" si="65"/>
        <v>13503.421923053844</v>
      </c>
      <c r="I266" s="55">
        <f t="shared" si="66"/>
        <v>4546.8494839007853</v>
      </c>
      <c r="J266" s="55">
        <f t="shared" si="62"/>
        <v>2773.7733113652421</v>
      </c>
      <c r="K266" s="55">
        <f t="shared" si="63"/>
        <v>416.06599670478641</v>
      </c>
      <c r="L266" t="s">
        <v>207</v>
      </c>
    </row>
    <row r="267" spans="2:12" x14ac:dyDescent="0.25">
      <c r="B267" t="s">
        <v>170</v>
      </c>
      <c r="C267" t="s">
        <v>57</v>
      </c>
      <c r="D267" s="4">
        <f t="shared" si="64"/>
        <v>15785000</v>
      </c>
      <c r="E267" s="4">
        <f>VLOOKUP(C267,CovidDeaths_ByAge[],2,FALSE)</f>
        <v>176763</v>
      </c>
      <c r="F267" s="4">
        <f t="shared" si="60"/>
        <v>107833.01571184203</v>
      </c>
      <c r="G267" s="4">
        <f t="shared" si="59"/>
        <v>91658.063355065722</v>
      </c>
      <c r="H267" s="7">
        <f t="shared" si="65"/>
        <v>16174.95235677631</v>
      </c>
      <c r="I267" s="55">
        <f t="shared" si="66"/>
        <v>11198.16281279696</v>
      </c>
      <c r="J267" s="55">
        <f t="shared" si="62"/>
        <v>6831.3598803827708</v>
      </c>
      <c r="K267" s="55">
        <f t="shared" si="63"/>
        <v>1024.7039820574159</v>
      </c>
      <c r="L267" t="s">
        <v>207</v>
      </c>
    </row>
    <row r="268" spans="2:12" x14ac:dyDescent="0.25">
      <c r="B268" t="s">
        <v>170</v>
      </c>
      <c r="C268" t="s">
        <v>58</v>
      </c>
      <c r="D268" s="4">
        <f t="shared" si="64"/>
        <v>6063000</v>
      </c>
      <c r="E268" s="4">
        <f>VLOOKUP(C268,CovidDeaths_ByAge[],2,FALSE)</f>
        <v>187342</v>
      </c>
      <c r="F268" s="4">
        <f t="shared" si="60"/>
        <v>114286.65970529981</v>
      </c>
      <c r="G268" s="4">
        <f t="shared" si="59"/>
        <v>97143.660749504837</v>
      </c>
      <c r="H268" s="7">
        <f t="shared" si="65"/>
        <v>17142.998955794974</v>
      </c>
      <c r="I268" s="55">
        <f t="shared" si="66"/>
        <v>30899.22480620155</v>
      </c>
      <c r="J268" s="55">
        <f t="shared" si="62"/>
        <v>18849.853159376515</v>
      </c>
      <c r="K268" s="55">
        <f t="shared" si="63"/>
        <v>2827.4779739064779</v>
      </c>
      <c r="L268" t="s">
        <v>207</v>
      </c>
    </row>
    <row r="269" spans="2:12" x14ac:dyDescent="0.25">
      <c r="B269" t="s">
        <v>171</v>
      </c>
      <c r="C269" t="s">
        <v>212</v>
      </c>
      <c r="D269" s="4">
        <v>180086143</v>
      </c>
      <c r="E269" s="4">
        <v>14506</v>
      </c>
      <c r="F269" s="4">
        <f>E269+3/12*E269</f>
        <v>18132.5</v>
      </c>
      <c r="G269" s="7">
        <v>0</v>
      </c>
      <c r="H269" s="7">
        <f t="shared" si="65"/>
        <v>18132.5</v>
      </c>
      <c r="I269" s="55">
        <f t="shared" si="66"/>
        <v>80.550339733801721</v>
      </c>
      <c r="J269" s="55">
        <f t="shared" si="62"/>
        <v>100.68792466725216</v>
      </c>
      <c r="K269" s="55"/>
      <c r="L269" t="s">
        <v>220</v>
      </c>
    </row>
    <row r="270" spans="2:12" x14ac:dyDescent="0.25">
      <c r="B270" t="s">
        <v>171</v>
      </c>
      <c r="C270" t="s">
        <v>211</v>
      </c>
      <c r="D270" s="4">
        <v>180086143</v>
      </c>
      <c r="E270" s="4">
        <f>E269*5</f>
        <v>72530</v>
      </c>
      <c r="F270" s="4">
        <f t="shared" ref="F270" si="67">E270+3/12*E270</f>
        <v>90662.5</v>
      </c>
      <c r="G270" s="7">
        <v>0</v>
      </c>
      <c r="H270" s="7">
        <f t="shared" si="65"/>
        <v>90662.5</v>
      </c>
      <c r="I270" s="55">
        <f t="shared" si="66"/>
        <v>402.75169866900865</v>
      </c>
      <c r="J270" s="55">
        <f t="shared" si="62"/>
        <v>503.43962333626081</v>
      </c>
      <c r="K270" s="55"/>
      <c r="L270" t="s">
        <v>220</v>
      </c>
    </row>
    <row r="271" spans="2:12" hidden="1" x14ac:dyDescent="0.25">
      <c r="B271" t="s">
        <v>171</v>
      </c>
      <c r="C271" t="s">
        <v>216</v>
      </c>
      <c r="D271" s="4">
        <v>180086143</v>
      </c>
      <c r="E271" s="4">
        <f>E269*10</f>
        <v>145060</v>
      </c>
      <c r="F271" s="4">
        <f>E271+3/12*E271</f>
        <v>181325</v>
      </c>
      <c r="G271" s="7">
        <v>0</v>
      </c>
      <c r="H271" s="7">
        <f t="shared" si="65"/>
        <v>181325</v>
      </c>
      <c r="I271" s="55">
        <f t="shared" si="66"/>
        <v>805.50339733801729</v>
      </c>
      <c r="J271" s="55">
        <f t="shared" si="62"/>
        <v>1006.8792466725216</v>
      </c>
      <c r="K271" s="55">
        <f t="shared" si="63"/>
        <v>1006.8792466725216</v>
      </c>
      <c r="L271" t="s">
        <v>220</v>
      </c>
    </row>
    <row r="272" spans="2:12" hidden="1" x14ac:dyDescent="0.25">
      <c r="B272" t="s">
        <v>217</v>
      </c>
      <c r="C272" t="s">
        <v>164</v>
      </c>
      <c r="D272" s="4">
        <v>1800000000</v>
      </c>
      <c r="E272" s="4">
        <v>50000000</v>
      </c>
      <c r="F272" s="4">
        <v>50000000</v>
      </c>
      <c r="G272" s="7">
        <v>0</v>
      </c>
      <c r="H272" s="7">
        <f t="shared" si="65"/>
        <v>50000000</v>
      </c>
      <c r="I272" s="55">
        <f t="shared" si="66"/>
        <v>27777.777777777777</v>
      </c>
      <c r="J272" s="55">
        <f t="shared" si="62"/>
        <v>27777.777777777777</v>
      </c>
      <c r="K272" s="55">
        <f t="shared" si="63"/>
        <v>27777.777777777777</v>
      </c>
      <c r="L272" t="s">
        <v>219</v>
      </c>
    </row>
    <row r="273" spans="2:12" hidden="1" x14ac:dyDescent="0.25">
      <c r="B273" t="s">
        <v>217</v>
      </c>
      <c r="C273" t="s">
        <v>165</v>
      </c>
      <c r="D273" s="4">
        <v>200000000</v>
      </c>
      <c r="E273" s="4">
        <v>50000000</v>
      </c>
      <c r="F273" s="4">
        <v>50000000</v>
      </c>
      <c r="G273" s="7">
        <v>0</v>
      </c>
      <c r="H273" s="7">
        <f t="shared" si="65"/>
        <v>50000000</v>
      </c>
      <c r="I273" s="55">
        <f t="shared" si="66"/>
        <v>250000</v>
      </c>
      <c r="J273" s="55">
        <f t="shared" si="62"/>
        <v>250000</v>
      </c>
      <c r="K273" s="55">
        <f t="shared" si="63"/>
        <v>250000</v>
      </c>
      <c r="L273" t="s">
        <v>219</v>
      </c>
    </row>
    <row r="274" spans="2:12" hidden="1" x14ac:dyDescent="0.25">
      <c r="B274" t="s">
        <v>217</v>
      </c>
      <c r="C274" t="s">
        <v>166</v>
      </c>
      <c r="D274" s="4">
        <v>360000000</v>
      </c>
      <c r="E274" s="4">
        <v>200000000</v>
      </c>
      <c r="F274" s="4">
        <v>200000000</v>
      </c>
      <c r="G274" s="7">
        <v>0</v>
      </c>
      <c r="H274" s="7">
        <f t="shared" si="65"/>
        <v>200000000</v>
      </c>
      <c r="I274" s="55">
        <f t="shared" si="66"/>
        <v>555555.55555555562</v>
      </c>
      <c r="J274" s="55">
        <f t="shared" si="62"/>
        <v>555555.55555555562</v>
      </c>
      <c r="K274" s="55">
        <f t="shared" si="63"/>
        <v>555555.55555555562</v>
      </c>
      <c r="L274" t="s">
        <v>219</v>
      </c>
    </row>
    <row r="275" spans="2:12" hidden="1" x14ac:dyDescent="0.25">
      <c r="B275" t="s">
        <v>217</v>
      </c>
      <c r="C275" t="s">
        <v>167</v>
      </c>
      <c r="D275" s="4">
        <v>62222222.222222224</v>
      </c>
      <c r="E275" s="4">
        <v>56000000</v>
      </c>
      <c r="F275" s="4">
        <v>56000000</v>
      </c>
      <c r="G275" s="7">
        <v>0</v>
      </c>
      <c r="H275" s="7">
        <f t="shared" si="65"/>
        <v>56000000</v>
      </c>
      <c r="I275" s="55">
        <f t="shared" si="66"/>
        <v>900000</v>
      </c>
      <c r="J275" s="55">
        <f t="shared" si="62"/>
        <v>900000</v>
      </c>
      <c r="K275" s="55">
        <f t="shared" si="63"/>
        <v>900000</v>
      </c>
      <c r="L275" t="s">
        <v>219</v>
      </c>
    </row>
    <row r="276" spans="2:12" hidden="1" x14ac:dyDescent="0.25">
      <c r="B276" t="s">
        <v>221</v>
      </c>
      <c r="C276" s="46" t="s">
        <v>21</v>
      </c>
      <c r="D276" s="4">
        <v>327200000</v>
      </c>
      <c r="E276" s="4">
        <v>61000</v>
      </c>
      <c r="F276" s="4">
        <v>61000</v>
      </c>
      <c r="G276" s="7">
        <v>0</v>
      </c>
      <c r="H276" s="7">
        <f t="shared" si="65"/>
        <v>61000</v>
      </c>
      <c r="I276" s="55">
        <f t="shared" si="66"/>
        <v>186.43031784841074</v>
      </c>
      <c r="J276" s="55">
        <f t="shared" si="62"/>
        <v>186.43031784841074</v>
      </c>
      <c r="K276" s="55">
        <f t="shared" si="63"/>
        <v>186.43031784841074</v>
      </c>
      <c r="L276">
        <v>6</v>
      </c>
    </row>
    <row r="277" spans="2:12" hidden="1" x14ac:dyDescent="0.25">
      <c r="B277" t="s">
        <v>221</v>
      </c>
      <c r="C277" t="s">
        <v>159</v>
      </c>
      <c r="D277" s="4">
        <v>325100000</v>
      </c>
      <c r="E277" s="4">
        <f>I277/1000000*D277</f>
        <v>103.08275034321647</v>
      </c>
      <c r="F277" s="4">
        <f>E277</f>
        <v>103.08275034321647</v>
      </c>
      <c r="G277" s="7">
        <v>0</v>
      </c>
      <c r="H277" s="7">
        <f t="shared" si="65"/>
        <v>103.08275034321647</v>
      </c>
      <c r="I277" s="55">
        <f t="shared" ref="I277:I290" si="68">VLOOKUP(C277,CausesOfDeath,3,FALSE)</f>
        <v>0.31708013024674403</v>
      </c>
      <c r="J277" s="11">
        <f>I277</f>
        <v>0.31708013024674403</v>
      </c>
      <c r="K277" s="11">
        <f>J277</f>
        <v>0.31708013024674403</v>
      </c>
      <c r="L277">
        <v>5</v>
      </c>
    </row>
    <row r="278" spans="2:12" hidden="1" x14ac:dyDescent="0.25">
      <c r="B278" t="s">
        <v>221</v>
      </c>
      <c r="C278" t="s">
        <v>223</v>
      </c>
      <c r="D278" s="4">
        <v>325100000</v>
      </c>
      <c r="E278" s="4">
        <f t="shared" ref="E278:E290" si="69">I278/1000000*D278</f>
        <v>1629.7968482274014</v>
      </c>
      <c r="F278" s="4">
        <f t="shared" ref="F278:F290" si="70">E278</f>
        <v>1629.7968482274014</v>
      </c>
      <c r="G278" s="7">
        <v>0</v>
      </c>
      <c r="H278" s="7">
        <f t="shared" si="65"/>
        <v>1629.7968482274014</v>
      </c>
      <c r="I278" s="55">
        <f t="shared" si="68"/>
        <v>5.0132170046982507</v>
      </c>
      <c r="J278" s="11">
        <f t="shared" ref="J278:K278" si="71">I278</f>
        <v>5.0132170046982507</v>
      </c>
      <c r="K278" s="11">
        <f t="shared" si="71"/>
        <v>5.0132170046982507</v>
      </c>
      <c r="L278">
        <v>5</v>
      </c>
    </row>
    <row r="279" spans="2:12" hidden="1" x14ac:dyDescent="0.25">
      <c r="B279" t="s">
        <v>221</v>
      </c>
      <c r="C279" t="s">
        <v>224</v>
      </c>
      <c r="D279" s="4">
        <v>325100000</v>
      </c>
      <c r="E279" s="4">
        <f t="shared" si="69"/>
        <v>3758.2014884459049</v>
      </c>
      <c r="F279" s="4">
        <f t="shared" si="70"/>
        <v>3758.2014884459049</v>
      </c>
      <c r="G279" s="7">
        <v>0</v>
      </c>
      <c r="H279" s="7">
        <f t="shared" si="65"/>
        <v>3758.2014884459049</v>
      </c>
      <c r="I279" s="55">
        <f t="shared" si="68"/>
        <v>11.5601399213962</v>
      </c>
      <c r="J279" s="11">
        <f t="shared" ref="J279:K279" si="72">I279</f>
        <v>11.5601399213962</v>
      </c>
      <c r="K279" s="11">
        <f t="shared" si="72"/>
        <v>11.5601399213962</v>
      </c>
      <c r="L279">
        <v>5</v>
      </c>
    </row>
    <row r="280" spans="2:12" hidden="1" x14ac:dyDescent="0.25">
      <c r="B280" t="s">
        <v>221</v>
      </c>
      <c r="C280" t="s">
        <v>160</v>
      </c>
      <c r="D280" s="4">
        <v>325100000</v>
      </c>
      <c r="E280" s="4">
        <f t="shared" si="69"/>
        <v>4138.0398041314456</v>
      </c>
      <c r="F280" s="4">
        <f t="shared" si="70"/>
        <v>4138.0398041314456</v>
      </c>
      <c r="G280" s="7">
        <v>0</v>
      </c>
      <c r="H280" s="7">
        <f t="shared" si="65"/>
        <v>4138.0398041314456</v>
      </c>
      <c r="I280" s="55">
        <f t="shared" si="68"/>
        <v>12.7285137008042</v>
      </c>
      <c r="J280" s="11">
        <f t="shared" ref="J280:K280" si="73">I280</f>
        <v>12.7285137008042</v>
      </c>
      <c r="K280" s="11">
        <f t="shared" si="73"/>
        <v>12.7285137008042</v>
      </c>
      <c r="L280">
        <v>5</v>
      </c>
    </row>
    <row r="281" spans="2:12" hidden="1" x14ac:dyDescent="0.25">
      <c r="B281" t="s">
        <v>221</v>
      </c>
      <c r="C281" t="s">
        <v>225</v>
      </c>
      <c r="D281" s="4">
        <v>325100000</v>
      </c>
      <c r="E281" s="4">
        <f t="shared" si="69"/>
        <v>10538.699339224408</v>
      </c>
      <c r="F281" s="4">
        <f t="shared" si="70"/>
        <v>10538.699339224408</v>
      </c>
      <c r="G281" s="7">
        <v>0</v>
      </c>
      <c r="H281" s="7">
        <f t="shared" si="65"/>
        <v>10538.699339224408</v>
      </c>
      <c r="I281" s="55">
        <f t="shared" si="68"/>
        <v>32.416792799828997</v>
      </c>
      <c r="J281" s="11">
        <f t="shared" ref="J281:K281" si="74">I281</f>
        <v>32.416792799828997</v>
      </c>
      <c r="K281" s="11">
        <f t="shared" si="74"/>
        <v>32.416792799828997</v>
      </c>
      <c r="L281">
        <v>5</v>
      </c>
    </row>
    <row r="282" spans="2:12" hidden="1" x14ac:dyDescent="0.25">
      <c r="B282" t="s">
        <v>221</v>
      </c>
      <c r="C282" t="s">
        <v>19</v>
      </c>
      <c r="D282" s="4">
        <v>325100000</v>
      </c>
      <c r="E282" s="4">
        <f t="shared" si="69"/>
        <v>34460.6</v>
      </c>
      <c r="F282" s="4">
        <f t="shared" si="70"/>
        <v>34460.6</v>
      </c>
      <c r="G282" s="7">
        <v>0</v>
      </c>
      <c r="H282" s="7">
        <f t="shared" si="65"/>
        <v>34460.6</v>
      </c>
      <c r="I282" s="55">
        <f t="shared" si="68"/>
        <v>106</v>
      </c>
      <c r="J282" s="11">
        <f t="shared" ref="J282:K282" si="75">I282</f>
        <v>106</v>
      </c>
      <c r="K282" s="11">
        <f t="shared" si="75"/>
        <v>106</v>
      </c>
      <c r="L282">
        <v>5</v>
      </c>
    </row>
    <row r="283" spans="2:12" hidden="1" x14ac:dyDescent="0.25">
      <c r="B283" t="s">
        <v>221</v>
      </c>
      <c r="C283" t="s">
        <v>18</v>
      </c>
      <c r="D283" s="4">
        <v>325100000</v>
      </c>
      <c r="E283" s="4">
        <f t="shared" si="69"/>
        <v>41729.044960010571</v>
      </c>
      <c r="F283" s="4">
        <f t="shared" si="70"/>
        <v>41729.044960010571</v>
      </c>
      <c r="G283" s="7">
        <v>0</v>
      </c>
      <c r="H283" s="7">
        <f t="shared" si="65"/>
        <v>41729.044960010571</v>
      </c>
      <c r="I283" s="55">
        <f t="shared" si="68"/>
        <v>128.35756677948501</v>
      </c>
      <c r="J283" s="11">
        <f t="shared" ref="J283:K283" si="76">I283</f>
        <v>128.35756677948501</v>
      </c>
      <c r="K283" s="11">
        <f t="shared" si="76"/>
        <v>128.35756677948501</v>
      </c>
      <c r="L283">
        <v>5</v>
      </c>
    </row>
    <row r="284" spans="2:12" hidden="1" x14ac:dyDescent="0.25">
      <c r="B284" t="s">
        <v>221</v>
      </c>
      <c r="C284" t="s">
        <v>17</v>
      </c>
      <c r="D284" s="4">
        <v>325100000</v>
      </c>
      <c r="E284" s="4">
        <f t="shared" si="69"/>
        <v>67295.7</v>
      </c>
      <c r="F284" s="4">
        <f t="shared" si="70"/>
        <v>67295.7</v>
      </c>
      <c r="G284" s="7">
        <v>0</v>
      </c>
      <c r="H284" s="7">
        <f t="shared" si="65"/>
        <v>67295.7</v>
      </c>
      <c r="I284" s="55">
        <f t="shared" si="68"/>
        <v>207</v>
      </c>
      <c r="J284" s="11">
        <f t="shared" ref="J284:K284" si="77">I284</f>
        <v>207</v>
      </c>
      <c r="K284" s="11">
        <f t="shared" si="77"/>
        <v>207</v>
      </c>
      <c r="L284">
        <v>5</v>
      </c>
    </row>
    <row r="285" spans="2:12" hidden="1" x14ac:dyDescent="0.25">
      <c r="B285" t="s">
        <v>221</v>
      </c>
      <c r="C285" t="s">
        <v>16</v>
      </c>
      <c r="D285" s="4">
        <v>325100000</v>
      </c>
      <c r="E285" s="4">
        <f t="shared" si="69"/>
        <v>71494.751021250369</v>
      </c>
      <c r="F285" s="4">
        <f t="shared" si="70"/>
        <v>71494.751021250369</v>
      </c>
      <c r="G285" s="7">
        <v>0</v>
      </c>
      <c r="H285" s="7">
        <f t="shared" si="65"/>
        <v>71494.751021250369</v>
      </c>
      <c r="I285" s="55">
        <f t="shared" si="68"/>
        <v>219.91618277837699</v>
      </c>
      <c r="J285" s="11">
        <f t="shared" ref="J285:K285" si="78">I285</f>
        <v>219.91618277837699</v>
      </c>
      <c r="K285" s="11">
        <f t="shared" si="78"/>
        <v>219.91618277837699</v>
      </c>
      <c r="L285">
        <v>5</v>
      </c>
    </row>
    <row r="286" spans="2:12" hidden="1" x14ac:dyDescent="0.25">
      <c r="B286" t="s">
        <v>221</v>
      </c>
      <c r="C286" t="s">
        <v>15</v>
      </c>
      <c r="D286" s="4">
        <v>325100000</v>
      </c>
      <c r="E286" s="4">
        <f t="shared" si="69"/>
        <v>125013.82658165094</v>
      </c>
      <c r="F286" s="4">
        <f t="shared" si="70"/>
        <v>125013.82658165094</v>
      </c>
      <c r="G286" s="7">
        <v>0</v>
      </c>
      <c r="H286" s="7">
        <f t="shared" si="65"/>
        <v>125013.82658165094</v>
      </c>
      <c r="I286" s="55">
        <f t="shared" si="68"/>
        <v>384.53960806413698</v>
      </c>
      <c r="J286" s="11">
        <f t="shared" ref="J286:K286" si="79">I286</f>
        <v>384.53960806413698</v>
      </c>
      <c r="K286" s="11">
        <f t="shared" si="79"/>
        <v>384.53960806413698</v>
      </c>
      <c r="L286">
        <v>5</v>
      </c>
    </row>
    <row r="287" spans="2:12" hidden="1" x14ac:dyDescent="0.25">
      <c r="B287" t="s">
        <v>221</v>
      </c>
      <c r="C287" t="s">
        <v>14</v>
      </c>
      <c r="D287" s="4">
        <v>325100000</v>
      </c>
      <c r="E287" s="4">
        <f t="shared" si="69"/>
        <v>233911.33570493985</v>
      </c>
      <c r="F287" s="4">
        <f t="shared" si="70"/>
        <v>233911.33570493985</v>
      </c>
      <c r="G287" s="7">
        <v>0</v>
      </c>
      <c r="H287" s="7">
        <f t="shared" si="65"/>
        <v>233911.33570493985</v>
      </c>
      <c r="I287" s="55">
        <f t="shared" si="68"/>
        <v>719.50580038431201</v>
      </c>
      <c r="J287" s="11">
        <f t="shared" ref="J287:K287" si="80">I287</f>
        <v>719.50580038431201</v>
      </c>
      <c r="K287" s="11">
        <f t="shared" si="80"/>
        <v>719.50580038431201</v>
      </c>
      <c r="L287">
        <v>5</v>
      </c>
    </row>
    <row r="288" spans="2:12" hidden="1" x14ac:dyDescent="0.25">
      <c r="B288" t="s">
        <v>221</v>
      </c>
      <c r="C288" t="s">
        <v>13</v>
      </c>
      <c r="D288" s="4">
        <v>325100000</v>
      </c>
      <c r="E288" s="4">
        <f t="shared" si="69"/>
        <v>245793.48942697034</v>
      </c>
      <c r="F288" s="4">
        <f t="shared" si="70"/>
        <v>245793.48942697034</v>
      </c>
      <c r="G288" s="7">
        <v>0</v>
      </c>
      <c r="H288" s="7">
        <f t="shared" si="65"/>
        <v>245793.48942697034</v>
      </c>
      <c r="I288" s="55">
        <f t="shared" si="68"/>
        <v>756.05502745915203</v>
      </c>
      <c r="J288" s="11">
        <f t="shared" ref="J288:K288" si="81">I288</f>
        <v>756.05502745915203</v>
      </c>
      <c r="K288" s="11">
        <f t="shared" si="81"/>
        <v>756.05502745915203</v>
      </c>
      <c r="L288">
        <v>5</v>
      </c>
    </row>
    <row r="289" spans="2:12" hidden="1" x14ac:dyDescent="0.25">
      <c r="B289" t="s">
        <v>221</v>
      </c>
      <c r="C289" t="s">
        <v>12</v>
      </c>
      <c r="D289" s="4">
        <v>325100000</v>
      </c>
      <c r="E289" s="4">
        <f t="shared" si="69"/>
        <v>414969.42655153089</v>
      </c>
      <c r="F289" s="4">
        <f t="shared" si="70"/>
        <v>414969.42655153089</v>
      </c>
      <c r="G289" s="7">
        <v>0</v>
      </c>
      <c r="H289" s="7">
        <f t="shared" si="65"/>
        <v>414969.42655153089</v>
      </c>
      <c r="I289" s="55">
        <f t="shared" si="68"/>
        <v>1276.43625515697</v>
      </c>
      <c r="J289" s="11">
        <f t="shared" ref="J289:K289" si="82">I289</f>
        <v>1276.43625515697</v>
      </c>
      <c r="K289" s="11">
        <f t="shared" si="82"/>
        <v>1276.43625515697</v>
      </c>
      <c r="L289">
        <v>5</v>
      </c>
    </row>
    <row r="290" spans="2:12" hidden="1" x14ac:dyDescent="0.25">
      <c r="B290" t="s">
        <v>221</v>
      </c>
      <c r="C290" t="s">
        <v>11</v>
      </c>
      <c r="D290" s="4">
        <v>325100000</v>
      </c>
      <c r="E290" s="4">
        <f t="shared" si="69"/>
        <v>491191.93832677446</v>
      </c>
      <c r="F290" s="4">
        <f t="shared" si="70"/>
        <v>491191.93832677446</v>
      </c>
      <c r="G290" s="7">
        <v>0</v>
      </c>
      <c r="H290" s="7">
        <f t="shared" si="65"/>
        <v>491191.93832677446</v>
      </c>
      <c r="I290" s="55">
        <f t="shared" si="68"/>
        <v>1510.89491949177</v>
      </c>
      <c r="J290" s="11">
        <f t="shared" ref="J290:K290" si="83">I290</f>
        <v>1510.89491949177</v>
      </c>
      <c r="K290" s="11">
        <f t="shared" si="83"/>
        <v>1510.89491949177</v>
      </c>
      <c r="L290">
        <v>5</v>
      </c>
    </row>
    <row r="291" spans="2:12" hidden="1" x14ac:dyDescent="0.25">
      <c r="B291" t="s">
        <v>171</v>
      </c>
      <c r="C291" t="s">
        <v>216</v>
      </c>
      <c r="D291" s="4">
        <v>180086143</v>
      </c>
      <c r="E291" s="4" t="e">
        <f>#REF!*10</f>
        <v>#REF!</v>
      </c>
      <c r="F291" s="4" t="e">
        <f>E291+3/12*E291</f>
        <v>#REF!</v>
      </c>
      <c r="G291" s="7">
        <v>0</v>
      </c>
      <c r="H291" s="7" t="e">
        <f t="shared" si="65"/>
        <v>#REF!</v>
      </c>
      <c r="I291" s="55" t="e">
        <f t="shared" ref="I291:I292" si="84">E291/D291*1000000</f>
        <v>#REF!</v>
      </c>
      <c r="J291" s="55" t="e">
        <f t="shared" ref="J291:J292" si="85">F291/D291*1000000</f>
        <v>#REF!</v>
      </c>
      <c r="K291" s="55" t="e">
        <f t="shared" ref="K291" si="86">H291/D291*1000000</f>
        <v>#REF!</v>
      </c>
      <c r="L291" t="s">
        <v>220</v>
      </c>
    </row>
    <row r="292" spans="2:12" x14ac:dyDescent="0.25">
      <c r="B292" t="s">
        <v>171</v>
      </c>
      <c r="C292" t="s">
        <v>216</v>
      </c>
      <c r="D292" s="4">
        <v>180086143</v>
      </c>
      <c r="E292" s="4">
        <f>E269*10</f>
        <v>145060</v>
      </c>
      <c r="F292" s="4">
        <f t="shared" ref="F292" si="87">E292+3/12*E292</f>
        <v>181325</v>
      </c>
      <c r="G292" s="7"/>
      <c r="H292" s="7">
        <f>F292-G292</f>
        <v>181325</v>
      </c>
      <c r="I292" s="55">
        <f t="shared" si="84"/>
        <v>805.50339733801729</v>
      </c>
      <c r="J292" s="55">
        <f>F292/D292*1000000</f>
        <v>1006.8792466725216</v>
      </c>
      <c r="K292" s="55"/>
      <c r="L292" t="s">
        <v>220</v>
      </c>
    </row>
    <row r="308" spans="2:12" x14ac:dyDescent="0.25">
      <c r="B308" t="s">
        <v>169</v>
      </c>
      <c r="C308" t="s">
        <v>179</v>
      </c>
      <c r="D308" t="s">
        <v>0</v>
      </c>
      <c r="E308" t="s">
        <v>1</v>
      </c>
      <c r="F308" t="s">
        <v>173</v>
      </c>
      <c r="G308" t="s">
        <v>180</v>
      </c>
      <c r="H308" t="s">
        <v>181</v>
      </c>
      <c r="I308" t="s">
        <v>182</v>
      </c>
      <c r="J308" t="s">
        <v>258</v>
      </c>
      <c r="K308" t="s">
        <v>259</v>
      </c>
      <c r="L308" t="s">
        <v>172</v>
      </c>
    </row>
    <row r="309" spans="2:12" hidden="1" x14ac:dyDescent="0.25">
      <c r="B309" t="s">
        <v>161</v>
      </c>
      <c r="C309" t="s">
        <v>161</v>
      </c>
      <c r="D309" s="4">
        <f>US_POP</f>
        <v>332599000</v>
      </c>
      <c r="E309" s="4">
        <v>666440</v>
      </c>
      <c r="F309" s="4">
        <f>Monthly_Provisional_Counts_of_D!Z320</f>
        <v>0</v>
      </c>
      <c r="G309" s="4">
        <f t="shared" ref="G309:G318" si="88">F309*TREATMENT_REDUCTION_FACTOR</f>
        <v>0</v>
      </c>
      <c r="H309" s="7">
        <f>F309-G309</f>
        <v>0</v>
      </c>
      <c r="I309" s="55">
        <f>E309/D309*1000000</f>
        <v>2003.7342265009818</v>
      </c>
      <c r="J309" s="55">
        <f>F309/D309*1000000</f>
        <v>0</v>
      </c>
      <c r="K309" s="55">
        <f>H309/D309*1000000</f>
        <v>0</v>
      </c>
      <c r="L309" t="s">
        <v>177</v>
      </c>
    </row>
    <row r="310" spans="2:12" hidden="1" x14ac:dyDescent="0.25">
      <c r="B310" t="s">
        <v>161</v>
      </c>
      <c r="C310" t="s">
        <v>208</v>
      </c>
      <c r="D310" s="4">
        <f>SUM(D311:D316)</f>
        <v>310751000</v>
      </c>
      <c r="E310" s="4">
        <f>SUM(E311:E316)</f>
        <v>294649</v>
      </c>
      <c r="F310" s="4">
        <f t="shared" ref="F310:F318" si="89">E310*CDC_ANUALIZATION_FACTOR</f>
        <v>179748.53474131206</v>
      </c>
      <c r="G310" s="4">
        <f t="shared" si="88"/>
        <v>152786.25453011526</v>
      </c>
      <c r="H310" s="7">
        <f>F310-G310</f>
        <v>26962.280211196805</v>
      </c>
      <c r="I310" s="55">
        <f t="shared" ref="I310" si="90">E310/D310*1000000</f>
        <v>948.1835939385553</v>
      </c>
      <c r="J310" s="55">
        <f t="shared" ref="J310:J326" si="91">F310/D310*1000000</f>
        <v>578.43268321360858</v>
      </c>
      <c r="K310" s="55">
        <f t="shared" ref="K310:K318" si="92">H310/D310*1000000</f>
        <v>86.764902482041265</v>
      </c>
      <c r="L310" t="s">
        <v>207</v>
      </c>
    </row>
    <row r="311" spans="2:12" x14ac:dyDescent="0.25">
      <c r="B311" t="s">
        <v>170</v>
      </c>
      <c r="C311" t="s">
        <v>51</v>
      </c>
      <c r="D311" s="4">
        <f t="shared" ref="D311:D318" si="93">VLOOKUP(C311,AGE_POP,3,FALSE)</f>
        <v>74660000</v>
      </c>
      <c r="E311" s="4">
        <f>VLOOKUP(C311,CovidDeaths_ByAge[],2,FALSE)</f>
        <v>439</v>
      </c>
      <c r="F311" s="4">
        <f t="shared" si="89"/>
        <v>267.80883950543188</v>
      </c>
      <c r="G311" s="4">
        <f t="shared" si="88"/>
        <v>227.63751357961709</v>
      </c>
      <c r="H311" s="7">
        <f t="shared" ref="H311:H341" si="94">F311-G311</f>
        <v>40.171325925814784</v>
      </c>
      <c r="I311" s="55">
        <f>E311/D311*1000000</f>
        <v>5.8799892847575679</v>
      </c>
      <c r="J311" s="55">
        <f t="shared" si="91"/>
        <v>3.5870458010371267</v>
      </c>
      <c r="K311" s="55">
        <f t="shared" si="92"/>
        <v>0.53805687015556902</v>
      </c>
      <c r="L311" t="s">
        <v>207</v>
      </c>
    </row>
    <row r="312" spans="2:12" x14ac:dyDescent="0.25">
      <c r="B312" t="s">
        <v>170</v>
      </c>
      <c r="C312" t="s">
        <v>52</v>
      </c>
      <c r="D312" s="4">
        <f t="shared" si="93"/>
        <v>53184000</v>
      </c>
      <c r="E312" s="4">
        <f>VLOOKUP(C312,CovidDeaths_ByAge[],2,FALSE)</f>
        <v>3212</v>
      </c>
      <c r="F312" s="4">
        <f t="shared" si="89"/>
        <v>1959.4578416661666</v>
      </c>
      <c r="G312" s="4">
        <f t="shared" si="88"/>
        <v>1665.5391654162415</v>
      </c>
      <c r="H312" s="7">
        <f t="shared" si="94"/>
        <v>293.91867624992506</v>
      </c>
      <c r="I312" s="55">
        <f t="shared" ref="I312:I326" si="95">E312/D312*1000000</f>
        <v>60.394103489771354</v>
      </c>
      <c r="J312" s="55">
        <f t="shared" si="91"/>
        <v>36.842994917008248</v>
      </c>
      <c r="K312" s="55">
        <f t="shared" si="92"/>
        <v>5.5264492375512377</v>
      </c>
      <c r="L312" t="s">
        <v>207</v>
      </c>
    </row>
    <row r="313" spans="2:12" x14ac:dyDescent="0.25">
      <c r="B313" t="s">
        <v>170</v>
      </c>
      <c r="C313" t="s">
        <v>53</v>
      </c>
      <c r="D313" s="4">
        <f t="shared" si="93"/>
        <v>45194000</v>
      </c>
      <c r="E313" s="4">
        <f>VLOOKUP(C313,CovidDeaths_ByAge[],2,FALSE)</f>
        <v>9240</v>
      </c>
      <c r="F313" s="4">
        <f t="shared" si="89"/>
        <v>5636.7965308204793</v>
      </c>
      <c r="G313" s="4">
        <f t="shared" si="88"/>
        <v>4791.2770511974077</v>
      </c>
      <c r="H313" s="7">
        <f t="shared" si="94"/>
        <v>845.51947962307167</v>
      </c>
      <c r="I313" s="55">
        <f t="shared" si="95"/>
        <v>204.45191839624729</v>
      </c>
      <c r="J313" s="55">
        <f t="shared" si="91"/>
        <v>124.72444419216002</v>
      </c>
      <c r="K313" s="55">
        <f t="shared" si="92"/>
        <v>18.708666628823995</v>
      </c>
      <c r="L313" t="s">
        <v>207</v>
      </c>
    </row>
    <row r="314" spans="2:12" x14ac:dyDescent="0.25">
      <c r="B314" t="s">
        <v>170</v>
      </c>
      <c r="C314" t="s">
        <v>54</v>
      </c>
      <c r="D314" s="4">
        <f t="shared" si="93"/>
        <v>41153000</v>
      </c>
      <c r="E314" s="4">
        <f>VLOOKUP(C314,CovidDeaths_ByAge[],2,FALSE)</f>
        <v>23501</v>
      </c>
      <c r="F314" s="4">
        <f t="shared" si="89"/>
        <v>14336.618535802172</v>
      </c>
      <c r="G314" s="4">
        <f t="shared" si="88"/>
        <v>12186.125755431845</v>
      </c>
      <c r="H314" s="7">
        <f t="shared" si="94"/>
        <v>2150.4927803703267</v>
      </c>
      <c r="I314" s="55">
        <f t="shared" si="95"/>
        <v>571.0640779530047</v>
      </c>
      <c r="J314" s="55">
        <f t="shared" si="91"/>
        <v>348.37359453265066</v>
      </c>
      <c r="K314" s="55">
        <f t="shared" si="92"/>
        <v>52.25603917989762</v>
      </c>
      <c r="L314" t="s">
        <v>207</v>
      </c>
    </row>
    <row r="315" spans="2:12" x14ac:dyDescent="0.25">
      <c r="B315" t="s">
        <v>170</v>
      </c>
      <c r="C315" t="s">
        <v>55</v>
      </c>
      <c r="D315" s="4">
        <f t="shared" si="93"/>
        <v>64105000</v>
      </c>
      <c r="E315" s="4">
        <f>VLOOKUP(C315,CovidDeaths_ByAge[],2,FALSE)</f>
        <v>110689</v>
      </c>
      <c r="F315" s="4">
        <f t="shared" si="89"/>
        <v>67525.040173158879</v>
      </c>
      <c r="G315" s="4">
        <f t="shared" si="88"/>
        <v>57396.284147185048</v>
      </c>
      <c r="H315" s="7">
        <f t="shared" si="94"/>
        <v>10128.756025973831</v>
      </c>
      <c r="I315" s="55">
        <f t="shared" si="95"/>
        <v>1726.68278605413</v>
      </c>
      <c r="J315" s="55">
        <f t="shared" si="91"/>
        <v>1053.350599378502</v>
      </c>
      <c r="K315" s="55">
        <f t="shared" si="92"/>
        <v>158.00258990677531</v>
      </c>
      <c r="L315" t="s">
        <v>207</v>
      </c>
    </row>
    <row r="316" spans="2:12" hidden="1" x14ac:dyDescent="0.25">
      <c r="B316" t="s">
        <v>170</v>
      </c>
      <c r="C316" t="s">
        <v>56</v>
      </c>
      <c r="D316" s="4">
        <f t="shared" si="93"/>
        <v>32455000</v>
      </c>
      <c r="E316" s="4">
        <f>VLOOKUP(C316,CovidDeaths_ByAge[],2,FALSE)</f>
        <v>147568</v>
      </c>
      <c r="F316" s="4">
        <f t="shared" si="89"/>
        <v>90022.812820358929</v>
      </c>
      <c r="G316" s="4">
        <f t="shared" si="88"/>
        <v>76519.390897305086</v>
      </c>
      <c r="H316" s="7">
        <f t="shared" si="94"/>
        <v>13503.421923053844</v>
      </c>
      <c r="I316" s="55">
        <f t="shared" si="95"/>
        <v>4546.8494839007853</v>
      </c>
      <c r="J316" s="55">
        <f t="shared" si="91"/>
        <v>2773.7733113652421</v>
      </c>
      <c r="K316" s="55">
        <f t="shared" si="92"/>
        <v>416.06599670478641</v>
      </c>
      <c r="L316" t="s">
        <v>207</v>
      </c>
    </row>
    <row r="317" spans="2:12" hidden="1" x14ac:dyDescent="0.25">
      <c r="B317" t="s">
        <v>170</v>
      </c>
      <c r="C317" t="s">
        <v>57</v>
      </c>
      <c r="D317" s="4">
        <f t="shared" si="93"/>
        <v>15785000</v>
      </c>
      <c r="E317" s="4">
        <f>VLOOKUP(C317,CovidDeaths_ByAge[],2,FALSE)</f>
        <v>176763</v>
      </c>
      <c r="F317" s="4">
        <f t="shared" si="89"/>
        <v>107833.01571184203</v>
      </c>
      <c r="G317" s="4">
        <f t="shared" si="88"/>
        <v>91658.063355065722</v>
      </c>
      <c r="H317" s="7">
        <f t="shared" si="94"/>
        <v>16174.95235677631</v>
      </c>
      <c r="I317" s="55">
        <f t="shared" si="95"/>
        <v>11198.16281279696</v>
      </c>
      <c r="J317" s="55">
        <f t="shared" si="91"/>
        <v>6831.3598803827708</v>
      </c>
      <c r="K317" s="55">
        <f t="shared" si="92"/>
        <v>1024.7039820574159</v>
      </c>
      <c r="L317" t="s">
        <v>207</v>
      </c>
    </row>
    <row r="318" spans="2:12" hidden="1" x14ac:dyDescent="0.25">
      <c r="B318" t="s">
        <v>170</v>
      </c>
      <c r="C318" t="s">
        <v>58</v>
      </c>
      <c r="D318" s="4">
        <f t="shared" si="93"/>
        <v>6063000</v>
      </c>
      <c r="E318" s="4">
        <f>VLOOKUP(C318,CovidDeaths_ByAge[],2,FALSE)</f>
        <v>187342</v>
      </c>
      <c r="F318" s="4">
        <f t="shared" si="89"/>
        <v>114286.65970529981</v>
      </c>
      <c r="G318" s="4">
        <f t="shared" si="88"/>
        <v>97143.660749504837</v>
      </c>
      <c r="H318" s="7">
        <f t="shared" si="94"/>
        <v>17142.998955794974</v>
      </c>
      <c r="I318" s="55">
        <f t="shared" si="95"/>
        <v>30899.22480620155</v>
      </c>
      <c r="J318" s="55">
        <f t="shared" si="91"/>
        <v>18849.853159376515</v>
      </c>
      <c r="K318" s="55">
        <f t="shared" si="92"/>
        <v>2827.4779739064779</v>
      </c>
      <c r="L318" t="s">
        <v>207</v>
      </c>
    </row>
    <row r="319" spans="2:12" x14ac:dyDescent="0.25">
      <c r="B319" t="s">
        <v>171</v>
      </c>
      <c r="C319" t="s">
        <v>212</v>
      </c>
      <c r="D319" s="4">
        <v>180086143</v>
      </c>
      <c r="E319" s="4">
        <v>14506</v>
      </c>
      <c r="F319" s="4">
        <f>E319+3/12*E319</f>
        <v>18132.5</v>
      </c>
      <c r="G319" s="7">
        <v>0</v>
      </c>
      <c r="H319" s="7">
        <f t="shared" si="94"/>
        <v>18132.5</v>
      </c>
      <c r="I319" s="55">
        <f t="shared" si="95"/>
        <v>80.550339733801721</v>
      </c>
      <c r="J319" s="55">
        <f t="shared" si="91"/>
        <v>100.68792466725216</v>
      </c>
      <c r="K319" s="55"/>
      <c r="L319" t="s">
        <v>220</v>
      </c>
    </row>
    <row r="320" spans="2:12" x14ac:dyDescent="0.25">
      <c r="B320" t="s">
        <v>171</v>
      </c>
      <c r="C320" t="s">
        <v>211</v>
      </c>
      <c r="D320" s="4">
        <v>180086143</v>
      </c>
      <c r="E320" s="4">
        <f>E319*5</f>
        <v>72530</v>
      </c>
      <c r="F320" s="4">
        <f t="shared" ref="F320" si="96">E320+3/12*E320</f>
        <v>90662.5</v>
      </c>
      <c r="G320" s="7">
        <v>0</v>
      </c>
      <c r="H320" s="7">
        <f t="shared" si="94"/>
        <v>90662.5</v>
      </c>
      <c r="I320" s="55">
        <f t="shared" si="95"/>
        <v>402.75169866900865</v>
      </c>
      <c r="J320" s="55">
        <f t="shared" si="91"/>
        <v>503.43962333626081</v>
      </c>
      <c r="K320" s="55"/>
      <c r="L320" t="s">
        <v>220</v>
      </c>
    </row>
    <row r="321" spans="2:12" hidden="1" x14ac:dyDescent="0.25">
      <c r="B321" t="s">
        <v>171</v>
      </c>
      <c r="C321" t="s">
        <v>216</v>
      </c>
      <c r="D321" s="4">
        <v>180086143</v>
      </c>
      <c r="E321" s="4">
        <f>E319*10</f>
        <v>145060</v>
      </c>
      <c r="F321" s="4">
        <f>E321+3/12*E321</f>
        <v>181325</v>
      </c>
      <c r="G321" s="7">
        <v>0</v>
      </c>
      <c r="H321" s="7">
        <f t="shared" si="94"/>
        <v>181325</v>
      </c>
      <c r="I321" s="55">
        <f t="shared" si="95"/>
        <v>805.50339733801729</v>
      </c>
      <c r="J321" s="55">
        <f t="shared" si="91"/>
        <v>1006.8792466725216</v>
      </c>
      <c r="K321" s="55">
        <f t="shared" ref="K321:K326" si="97">H321/D321*1000000</f>
        <v>1006.8792466725216</v>
      </c>
      <c r="L321" t="s">
        <v>220</v>
      </c>
    </row>
    <row r="322" spans="2:12" hidden="1" x14ac:dyDescent="0.25">
      <c r="B322" t="s">
        <v>217</v>
      </c>
      <c r="C322" t="s">
        <v>164</v>
      </c>
      <c r="D322" s="4">
        <v>1800000000</v>
      </c>
      <c r="E322" s="4">
        <v>50000000</v>
      </c>
      <c r="F322" s="4">
        <v>50000000</v>
      </c>
      <c r="G322" s="7">
        <v>0</v>
      </c>
      <c r="H322" s="7">
        <f t="shared" si="94"/>
        <v>50000000</v>
      </c>
      <c r="I322" s="55">
        <f t="shared" si="95"/>
        <v>27777.777777777777</v>
      </c>
      <c r="J322" s="55">
        <f t="shared" si="91"/>
        <v>27777.777777777777</v>
      </c>
      <c r="K322" s="55">
        <f t="shared" si="97"/>
        <v>27777.777777777777</v>
      </c>
      <c r="L322" t="s">
        <v>219</v>
      </c>
    </row>
    <row r="323" spans="2:12" hidden="1" x14ac:dyDescent="0.25">
      <c r="B323" t="s">
        <v>217</v>
      </c>
      <c r="C323" t="s">
        <v>165</v>
      </c>
      <c r="D323" s="4">
        <v>200000000</v>
      </c>
      <c r="E323" s="4">
        <v>50000000</v>
      </c>
      <c r="F323" s="4">
        <v>50000000</v>
      </c>
      <c r="G323" s="7">
        <v>0</v>
      </c>
      <c r="H323" s="7">
        <f t="shared" si="94"/>
        <v>50000000</v>
      </c>
      <c r="I323" s="55">
        <f t="shared" si="95"/>
        <v>250000</v>
      </c>
      <c r="J323" s="55">
        <f t="shared" si="91"/>
        <v>250000</v>
      </c>
      <c r="K323" s="55">
        <f t="shared" si="97"/>
        <v>250000</v>
      </c>
      <c r="L323" t="s">
        <v>219</v>
      </c>
    </row>
    <row r="324" spans="2:12" hidden="1" x14ac:dyDescent="0.25">
      <c r="B324" t="s">
        <v>217</v>
      </c>
      <c r="C324" t="s">
        <v>166</v>
      </c>
      <c r="D324" s="4">
        <v>360000000</v>
      </c>
      <c r="E324" s="4">
        <v>200000000</v>
      </c>
      <c r="F324" s="4">
        <v>200000000</v>
      </c>
      <c r="G324" s="7">
        <v>0</v>
      </c>
      <c r="H324" s="7">
        <f t="shared" si="94"/>
        <v>200000000</v>
      </c>
      <c r="I324" s="55">
        <f t="shared" si="95"/>
        <v>555555.55555555562</v>
      </c>
      <c r="J324" s="55">
        <f t="shared" si="91"/>
        <v>555555.55555555562</v>
      </c>
      <c r="K324" s="55">
        <f t="shared" si="97"/>
        <v>555555.55555555562</v>
      </c>
      <c r="L324" t="s">
        <v>219</v>
      </c>
    </row>
    <row r="325" spans="2:12" hidden="1" x14ac:dyDescent="0.25">
      <c r="B325" t="s">
        <v>217</v>
      </c>
      <c r="C325" t="s">
        <v>167</v>
      </c>
      <c r="D325" s="4">
        <v>62222222.222222224</v>
      </c>
      <c r="E325" s="4">
        <v>56000000</v>
      </c>
      <c r="F325" s="4">
        <v>56000000</v>
      </c>
      <c r="G325" s="7">
        <v>0</v>
      </c>
      <c r="H325" s="7">
        <f t="shared" si="94"/>
        <v>56000000</v>
      </c>
      <c r="I325" s="55">
        <f t="shared" si="95"/>
        <v>900000</v>
      </c>
      <c r="J325" s="55">
        <f t="shared" si="91"/>
        <v>900000</v>
      </c>
      <c r="K325" s="55">
        <f t="shared" si="97"/>
        <v>900000</v>
      </c>
      <c r="L325" t="s">
        <v>219</v>
      </c>
    </row>
    <row r="326" spans="2:12" hidden="1" x14ac:dyDescent="0.25">
      <c r="B326" t="s">
        <v>221</v>
      </c>
      <c r="C326" s="46" t="s">
        <v>21</v>
      </c>
      <c r="D326" s="4">
        <v>327200000</v>
      </c>
      <c r="E326" s="4">
        <v>61000</v>
      </c>
      <c r="F326" s="4">
        <v>61000</v>
      </c>
      <c r="G326" s="7">
        <v>0</v>
      </c>
      <c r="H326" s="7">
        <f t="shared" si="94"/>
        <v>61000</v>
      </c>
      <c r="I326" s="55">
        <f t="shared" si="95"/>
        <v>186.43031784841074</v>
      </c>
      <c r="J326" s="55">
        <f t="shared" si="91"/>
        <v>186.43031784841074</v>
      </c>
      <c r="K326" s="55">
        <f t="shared" si="97"/>
        <v>186.43031784841074</v>
      </c>
      <c r="L326">
        <v>6</v>
      </c>
    </row>
    <row r="327" spans="2:12" hidden="1" x14ac:dyDescent="0.25">
      <c r="B327" t="s">
        <v>221</v>
      </c>
      <c r="C327" t="s">
        <v>159</v>
      </c>
      <c r="D327" s="4">
        <v>325100000</v>
      </c>
      <c r="E327" s="4">
        <f>I327/1000000*D327</f>
        <v>103.08275034321647</v>
      </c>
      <c r="F327" s="4">
        <f>E327</f>
        <v>103.08275034321647</v>
      </c>
      <c r="G327" s="7">
        <v>0</v>
      </c>
      <c r="H327" s="7">
        <f t="shared" si="94"/>
        <v>103.08275034321647</v>
      </c>
      <c r="I327" s="55">
        <f t="shared" ref="I327:I340" si="98">VLOOKUP(C327,CausesOfDeath,3,FALSE)</f>
        <v>0.31708013024674403</v>
      </c>
      <c r="J327" s="11">
        <f>I327</f>
        <v>0.31708013024674403</v>
      </c>
      <c r="K327" s="11">
        <f>J327</f>
        <v>0.31708013024674403</v>
      </c>
      <c r="L327">
        <v>5</v>
      </c>
    </row>
    <row r="328" spans="2:12" hidden="1" x14ac:dyDescent="0.25">
      <c r="B328" t="s">
        <v>221</v>
      </c>
      <c r="C328" t="s">
        <v>223</v>
      </c>
      <c r="D328" s="4">
        <v>325100000</v>
      </c>
      <c r="E328" s="4">
        <f t="shared" ref="E328:E340" si="99">I328/1000000*D328</f>
        <v>1629.7968482274014</v>
      </c>
      <c r="F328" s="4">
        <f t="shared" ref="F328:F340" si="100">E328</f>
        <v>1629.7968482274014</v>
      </c>
      <c r="G328" s="7">
        <v>0</v>
      </c>
      <c r="H328" s="7">
        <f t="shared" si="94"/>
        <v>1629.7968482274014</v>
      </c>
      <c r="I328" s="55">
        <f t="shared" si="98"/>
        <v>5.0132170046982507</v>
      </c>
      <c r="J328" s="11">
        <f t="shared" ref="J328:K328" si="101">I328</f>
        <v>5.0132170046982507</v>
      </c>
      <c r="K328" s="11">
        <f t="shared" si="101"/>
        <v>5.0132170046982507</v>
      </c>
      <c r="L328">
        <v>5</v>
      </c>
    </row>
    <row r="329" spans="2:12" hidden="1" x14ac:dyDescent="0.25">
      <c r="B329" t="s">
        <v>221</v>
      </c>
      <c r="C329" t="s">
        <v>224</v>
      </c>
      <c r="D329" s="4">
        <v>325100000</v>
      </c>
      <c r="E329" s="4">
        <f t="shared" si="99"/>
        <v>3758.2014884459049</v>
      </c>
      <c r="F329" s="4">
        <f t="shared" si="100"/>
        <v>3758.2014884459049</v>
      </c>
      <c r="G329" s="7">
        <v>0</v>
      </c>
      <c r="H329" s="7">
        <f t="shared" si="94"/>
        <v>3758.2014884459049</v>
      </c>
      <c r="I329" s="55">
        <f t="shared" si="98"/>
        <v>11.5601399213962</v>
      </c>
      <c r="J329" s="11">
        <f t="shared" ref="J329:K329" si="102">I329</f>
        <v>11.5601399213962</v>
      </c>
      <c r="K329" s="11">
        <f t="shared" si="102"/>
        <v>11.5601399213962</v>
      </c>
      <c r="L329">
        <v>5</v>
      </c>
    </row>
    <row r="330" spans="2:12" hidden="1" x14ac:dyDescent="0.25">
      <c r="B330" t="s">
        <v>221</v>
      </c>
      <c r="C330" t="s">
        <v>160</v>
      </c>
      <c r="D330" s="4">
        <v>325100000</v>
      </c>
      <c r="E330" s="4">
        <f t="shared" si="99"/>
        <v>4138.0398041314456</v>
      </c>
      <c r="F330" s="4">
        <f t="shared" si="100"/>
        <v>4138.0398041314456</v>
      </c>
      <c r="G330" s="7">
        <v>0</v>
      </c>
      <c r="H330" s="7">
        <f t="shared" si="94"/>
        <v>4138.0398041314456</v>
      </c>
      <c r="I330" s="55">
        <f t="shared" si="98"/>
        <v>12.7285137008042</v>
      </c>
      <c r="J330" s="11">
        <f t="shared" ref="J330:K330" si="103">I330</f>
        <v>12.7285137008042</v>
      </c>
      <c r="K330" s="11">
        <f t="shared" si="103"/>
        <v>12.7285137008042</v>
      </c>
      <c r="L330">
        <v>5</v>
      </c>
    </row>
    <row r="331" spans="2:12" hidden="1" x14ac:dyDescent="0.25">
      <c r="B331" t="s">
        <v>221</v>
      </c>
      <c r="C331" t="s">
        <v>225</v>
      </c>
      <c r="D331" s="4">
        <v>325100000</v>
      </c>
      <c r="E331" s="4">
        <f t="shared" si="99"/>
        <v>10538.699339224408</v>
      </c>
      <c r="F331" s="4">
        <f t="shared" si="100"/>
        <v>10538.699339224408</v>
      </c>
      <c r="G331" s="7">
        <v>0</v>
      </c>
      <c r="H331" s="7">
        <f t="shared" si="94"/>
        <v>10538.699339224408</v>
      </c>
      <c r="I331" s="55">
        <f t="shared" si="98"/>
        <v>32.416792799828997</v>
      </c>
      <c r="J331" s="11">
        <f t="shared" ref="J331:K331" si="104">I331</f>
        <v>32.416792799828997</v>
      </c>
      <c r="K331" s="11">
        <f t="shared" si="104"/>
        <v>32.416792799828997</v>
      </c>
      <c r="L331">
        <v>5</v>
      </c>
    </row>
    <row r="332" spans="2:12" hidden="1" x14ac:dyDescent="0.25">
      <c r="B332" t="s">
        <v>221</v>
      </c>
      <c r="C332" t="s">
        <v>19</v>
      </c>
      <c r="D332" s="4">
        <v>325100000</v>
      </c>
      <c r="E332" s="4">
        <f t="shared" si="99"/>
        <v>34460.6</v>
      </c>
      <c r="F332" s="4">
        <f t="shared" si="100"/>
        <v>34460.6</v>
      </c>
      <c r="G332" s="7">
        <v>0</v>
      </c>
      <c r="H332" s="7">
        <f t="shared" si="94"/>
        <v>34460.6</v>
      </c>
      <c r="I332" s="55">
        <f t="shared" si="98"/>
        <v>106</v>
      </c>
      <c r="J332" s="11">
        <f t="shared" ref="J332:K332" si="105">I332</f>
        <v>106</v>
      </c>
      <c r="K332" s="11">
        <f t="shared" si="105"/>
        <v>106</v>
      </c>
      <c r="L332">
        <v>5</v>
      </c>
    </row>
    <row r="333" spans="2:12" hidden="1" x14ac:dyDescent="0.25">
      <c r="B333" t="s">
        <v>221</v>
      </c>
      <c r="C333" t="s">
        <v>18</v>
      </c>
      <c r="D333" s="4">
        <v>325100000</v>
      </c>
      <c r="E333" s="4">
        <f t="shared" si="99"/>
        <v>41729.044960010571</v>
      </c>
      <c r="F333" s="4">
        <f t="shared" si="100"/>
        <v>41729.044960010571</v>
      </c>
      <c r="G333" s="7">
        <v>0</v>
      </c>
      <c r="H333" s="7">
        <f t="shared" si="94"/>
        <v>41729.044960010571</v>
      </c>
      <c r="I333" s="55">
        <f t="shared" si="98"/>
        <v>128.35756677948501</v>
      </c>
      <c r="J333" s="11">
        <f t="shared" ref="J333:K333" si="106">I333</f>
        <v>128.35756677948501</v>
      </c>
      <c r="K333" s="11">
        <f t="shared" si="106"/>
        <v>128.35756677948501</v>
      </c>
      <c r="L333">
        <v>5</v>
      </c>
    </row>
    <row r="334" spans="2:12" hidden="1" x14ac:dyDescent="0.25">
      <c r="B334" t="s">
        <v>221</v>
      </c>
      <c r="C334" t="s">
        <v>17</v>
      </c>
      <c r="D334" s="4">
        <v>325100000</v>
      </c>
      <c r="E334" s="4">
        <f t="shared" si="99"/>
        <v>67295.7</v>
      </c>
      <c r="F334" s="4">
        <f t="shared" si="100"/>
        <v>67295.7</v>
      </c>
      <c r="G334" s="7">
        <v>0</v>
      </c>
      <c r="H334" s="7">
        <f t="shared" si="94"/>
        <v>67295.7</v>
      </c>
      <c r="I334" s="55">
        <f t="shared" si="98"/>
        <v>207</v>
      </c>
      <c r="J334" s="11">
        <f t="shared" ref="J334:K334" si="107">I334</f>
        <v>207</v>
      </c>
      <c r="K334" s="11">
        <f t="shared" si="107"/>
        <v>207</v>
      </c>
      <c r="L334">
        <v>5</v>
      </c>
    </row>
    <row r="335" spans="2:12" hidden="1" x14ac:dyDescent="0.25">
      <c r="B335" t="s">
        <v>221</v>
      </c>
      <c r="C335" t="s">
        <v>16</v>
      </c>
      <c r="D335" s="4">
        <v>325100000</v>
      </c>
      <c r="E335" s="4">
        <f t="shared" si="99"/>
        <v>71494.751021250369</v>
      </c>
      <c r="F335" s="4">
        <f t="shared" si="100"/>
        <v>71494.751021250369</v>
      </c>
      <c r="G335" s="7">
        <v>0</v>
      </c>
      <c r="H335" s="7">
        <f t="shared" si="94"/>
        <v>71494.751021250369</v>
      </c>
      <c r="I335" s="55">
        <f t="shared" si="98"/>
        <v>219.91618277837699</v>
      </c>
      <c r="J335" s="11">
        <f t="shared" ref="J335:K335" si="108">I335</f>
        <v>219.91618277837699</v>
      </c>
      <c r="K335" s="11">
        <f t="shared" si="108"/>
        <v>219.91618277837699</v>
      </c>
      <c r="L335">
        <v>5</v>
      </c>
    </row>
    <row r="336" spans="2:12" hidden="1" x14ac:dyDescent="0.25">
      <c r="B336" t="s">
        <v>221</v>
      </c>
      <c r="C336" t="s">
        <v>15</v>
      </c>
      <c r="D336" s="4">
        <v>325100000</v>
      </c>
      <c r="E336" s="4">
        <f t="shared" si="99"/>
        <v>125013.82658165094</v>
      </c>
      <c r="F336" s="4">
        <f t="shared" si="100"/>
        <v>125013.82658165094</v>
      </c>
      <c r="G336" s="7">
        <v>0</v>
      </c>
      <c r="H336" s="7">
        <f t="shared" si="94"/>
        <v>125013.82658165094</v>
      </c>
      <c r="I336" s="55">
        <f t="shared" si="98"/>
        <v>384.53960806413698</v>
      </c>
      <c r="J336" s="11">
        <f t="shared" ref="J336:K336" si="109">I336</f>
        <v>384.53960806413698</v>
      </c>
      <c r="K336" s="11">
        <f t="shared" si="109"/>
        <v>384.53960806413698</v>
      </c>
      <c r="L336">
        <v>5</v>
      </c>
    </row>
    <row r="337" spans="2:12" hidden="1" x14ac:dyDescent="0.25">
      <c r="B337" t="s">
        <v>221</v>
      </c>
      <c r="C337" t="s">
        <v>14</v>
      </c>
      <c r="D337" s="4">
        <v>325100000</v>
      </c>
      <c r="E337" s="4">
        <f t="shared" si="99"/>
        <v>233911.33570493985</v>
      </c>
      <c r="F337" s="4">
        <f t="shared" si="100"/>
        <v>233911.33570493985</v>
      </c>
      <c r="G337" s="7">
        <v>0</v>
      </c>
      <c r="H337" s="7">
        <f t="shared" si="94"/>
        <v>233911.33570493985</v>
      </c>
      <c r="I337" s="55">
        <f t="shared" si="98"/>
        <v>719.50580038431201</v>
      </c>
      <c r="J337" s="11">
        <f t="shared" ref="J337:K337" si="110">I337</f>
        <v>719.50580038431201</v>
      </c>
      <c r="K337" s="11">
        <f t="shared" si="110"/>
        <v>719.50580038431201</v>
      </c>
      <c r="L337">
        <v>5</v>
      </c>
    </row>
    <row r="338" spans="2:12" hidden="1" x14ac:dyDescent="0.25">
      <c r="B338" t="s">
        <v>221</v>
      </c>
      <c r="C338" t="s">
        <v>13</v>
      </c>
      <c r="D338" s="4">
        <v>325100000</v>
      </c>
      <c r="E338" s="4">
        <f t="shared" si="99"/>
        <v>245793.48942697034</v>
      </c>
      <c r="F338" s="4">
        <f t="shared" si="100"/>
        <v>245793.48942697034</v>
      </c>
      <c r="G338" s="7">
        <v>0</v>
      </c>
      <c r="H338" s="7">
        <f t="shared" si="94"/>
        <v>245793.48942697034</v>
      </c>
      <c r="I338" s="55">
        <f t="shared" si="98"/>
        <v>756.05502745915203</v>
      </c>
      <c r="J338" s="11">
        <f t="shared" ref="J338:K338" si="111">I338</f>
        <v>756.05502745915203</v>
      </c>
      <c r="K338" s="11">
        <f t="shared" si="111"/>
        <v>756.05502745915203</v>
      </c>
      <c r="L338">
        <v>5</v>
      </c>
    </row>
    <row r="339" spans="2:12" hidden="1" x14ac:dyDescent="0.25">
      <c r="B339" t="s">
        <v>221</v>
      </c>
      <c r="C339" t="s">
        <v>12</v>
      </c>
      <c r="D339" s="4">
        <v>325100000</v>
      </c>
      <c r="E339" s="4">
        <f t="shared" si="99"/>
        <v>414969.42655153089</v>
      </c>
      <c r="F339" s="4">
        <f t="shared" si="100"/>
        <v>414969.42655153089</v>
      </c>
      <c r="G339" s="7">
        <v>0</v>
      </c>
      <c r="H339" s="7">
        <f t="shared" si="94"/>
        <v>414969.42655153089</v>
      </c>
      <c r="I339" s="55">
        <f t="shared" si="98"/>
        <v>1276.43625515697</v>
      </c>
      <c r="J339" s="11">
        <f t="shared" ref="J339:K339" si="112">I339</f>
        <v>1276.43625515697</v>
      </c>
      <c r="K339" s="11">
        <f t="shared" si="112"/>
        <v>1276.43625515697</v>
      </c>
      <c r="L339">
        <v>5</v>
      </c>
    </row>
    <row r="340" spans="2:12" hidden="1" x14ac:dyDescent="0.25">
      <c r="B340" t="s">
        <v>221</v>
      </c>
      <c r="C340" t="s">
        <v>11</v>
      </c>
      <c r="D340" s="4">
        <v>325100000</v>
      </c>
      <c r="E340" s="4">
        <f t="shared" si="99"/>
        <v>491191.93832677446</v>
      </c>
      <c r="F340" s="4">
        <f t="shared" si="100"/>
        <v>491191.93832677446</v>
      </c>
      <c r="G340" s="7">
        <v>0</v>
      </c>
      <c r="H340" s="7">
        <f t="shared" si="94"/>
        <v>491191.93832677446</v>
      </c>
      <c r="I340" s="55">
        <f t="shared" si="98"/>
        <v>1510.89491949177</v>
      </c>
      <c r="J340" s="11">
        <f t="shared" ref="J340:K340" si="113">I340</f>
        <v>1510.89491949177</v>
      </c>
      <c r="K340" s="11">
        <f t="shared" si="113"/>
        <v>1510.89491949177</v>
      </c>
      <c r="L340">
        <v>5</v>
      </c>
    </row>
    <row r="341" spans="2:12" hidden="1" x14ac:dyDescent="0.25">
      <c r="B341" t="s">
        <v>171</v>
      </c>
      <c r="C341" t="s">
        <v>216</v>
      </c>
      <c r="D341" s="4">
        <v>180086143</v>
      </c>
      <c r="E341" s="4" t="e">
        <f>#REF!*10</f>
        <v>#REF!</v>
      </c>
      <c r="F341" s="4" t="e">
        <f>E341+3/12*E341</f>
        <v>#REF!</v>
      </c>
      <c r="G341" s="7">
        <v>0</v>
      </c>
      <c r="H341" s="7" t="e">
        <f t="shared" si="94"/>
        <v>#REF!</v>
      </c>
      <c r="I341" s="55" t="e">
        <f t="shared" ref="I341:I342" si="114">E341/D341*1000000</f>
        <v>#REF!</v>
      </c>
      <c r="J341" s="55" t="e">
        <f t="shared" ref="J341" si="115">F341/D341*1000000</f>
        <v>#REF!</v>
      </c>
      <c r="K341" s="55" t="e">
        <f t="shared" ref="K341" si="116">H341/D341*1000000</f>
        <v>#REF!</v>
      </c>
      <c r="L341" t="s">
        <v>220</v>
      </c>
    </row>
    <row r="342" spans="2:12" x14ac:dyDescent="0.25">
      <c r="B342" t="s">
        <v>171</v>
      </c>
      <c r="C342" t="s">
        <v>216</v>
      </c>
      <c r="D342" s="4">
        <v>180086143</v>
      </c>
      <c r="E342" s="4">
        <f>E319*10</f>
        <v>145060</v>
      </c>
      <c r="F342" s="4">
        <f t="shared" ref="F342" si="117">E342+3/12*E342</f>
        <v>181325</v>
      </c>
      <c r="G342" s="7"/>
      <c r="H342" s="7">
        <f>F342-G342</f>
        <v>181325</v>
      </c>
      <c r="I342" s="55">
        <f t="shared" si="114"/>
        <v>805.50339733801729</v>
      </c>
      <c r="J342" s="55">
        <f>F342/D342*1000000</f>
        <v>1006.8792466725216</v>
      </c>
      <c r="K342" s="55"/>
      <c r="L342" t="s">
        <v>220</v>
      </c>
    </row>
    <row r="359" spans="3:5" ht="18.75" x14ac:dyDescent="0.25">
      <c r="C359" s="80" t="s">
        <v>248</v>
      </c>
    </row>
    <row r="360" spans="3:5" x14ac:dyDescent="0.25">
      <c r="C360" s="69" t="s">
        <v>169</v>
      </c>
      <c r="D360" s="69" t="s">
        <v>179</v>
      </c>
      <c r="E360" s="69" t="s">
        <v>182</v>
      </c>
    </row>
    <row r="361" spans="3:5" hidden="1" x14ac:dyDescent="0.25">
      <c r="C361" s="45" t="s">
        <v>221</v>
      </c>
      <c r="D361" s="44" t="s">
        <v>159</v>
      </c>
      <c r="E361" s="72">
        <v>0.31708013024674403</v>
      </c>
    </row>
    <row r="362" spans="3:5" hidden="1" x14ac:dyDescent="0.25">
      <c r="C362" s="47" t="s">
        <v>221</v>
      </c>
      <c r="D362" s="46" t="s">
        <v>223</v>
      </c>
      <c r="E362" s="73">
        <v>5.0132170046982507</v>
      </c>
    </row>
    <row r="363" spans="3:5" hidden="1" x14ac:dyDescent="0.25">
      <c r="C363" s="45" t="s">
        <v>221</v>
      </c>
      <c r="D363" s="44" t="s">
        <v>224</v>
      </c>
      <c r="E363" s="72">
        <v>11.5601399213962</v>
      </c>
    </row>
    <row r="364" spans="3:5" hidden="1" x14ac:dyDescent="0.25">
      <c r="C364" s="47" t="s">
        <v>221</v>
      </c>
      <c r="D364" s="46" t="s">
        <v>160</v>
      </c>
      <c r="E364" s="73">
        <v>12.7285137008042</v>
      </c>
    </row>
    <row r="365" spans="3:5" x14ac:dyDescent="0.25">
      <c r="C365" s="45" t="s">
        <v>221</v>
      </c>
      <c r="D365" s="44" t="s">
        <v>225</v>
      </c>
      <c r="E365" s="68">
        <v>32.416792799828997</v>
      </c>
    </row>
    <row r="366" spans="3:5" x14ac:dyDescent="0.25">
      <c r="C366" s="45" t="s">
        <v>161</v>
      </c>
      <c r="D366" t="s">
        <v>239</v>
      </c>
      <c r="E366" s="7">
        <f>$K$6</f>
        <v>48.361666312641852</v>
      </c>
    </row>
    <row r="367" spans="3:5" hidden="1" x14ac:dyDescent="0.25">
      <c r="C367" s="45" t="s">
        <v>171</v>
      </c>
      <c r="D367" s="45" t="s">
        <v>212</v>
      </c>
      <c r="E367" s="59">
        <v>100.68792466725216</v>
      </c>
    </row>
    <row r="368" spans="3:5" x14ac:dyDescent="0.25">
      <c r="C368" s="58" t="s">
        <v>171</v>
      </c>
      <c r="D368" s="58" t="s">
        <v>212</v>
      </c>
      <c r="E368" s="63">
        <v>100.68792466725216</v>
      </c>
    </row>
    <row r="369" spans="3:5" x14ac:dyDescent="0.25">
      <c r="C369" s="47" t="s">
        <v>221</v>
      </c>
      <c r="D369" s="47" t="s">
        <v>19</v>
      </c>
      <c r="E369" s="63">
        <v>106</v>
      </c>
    </row>
    <row r="370" spans="3:5" x14ac:dyDescent="0.25">
      <c r="C370" s="45" t="s">
        <v>221</v>
      </c>
      <c r="D370" s="44" t="s">
        <v>18</v>
      </c>
      <c r="E370" s="60">
        <v>128.35756677948501</v>
      </c>
    </row>
    <row r="371" spans="3:5" x14ac:dyDescent="0.25">
      <c r="C371" s="47" t="s">
        <v>161</v>
      </c>
      <c r="D371" s="47" t="s">
        <v>229</v>
      </c>
      <c r="E371" s="63">
        <f>$K$4</f>
        <v>183.35458014004848</v>
      </c>
    </row>
    <row r="372" spans="3:5" hidden="1" x14ac:dyDescent="0.25">
      <c r="C372" s="47" t="s">
        <v>221</v>
      </c>
      <c r="D372" s="47" t="s">
        <v>17</v>
      </c>
      <c r="E372" s="63">
        <v>207</v>
      </c>
    </row>
    <row r="373" spans="3:5" x14ac:dyDescent="0.25">
      <c r="C373" s="47" t="s">
        <v>221</v>
      </c>
      <c r="D373" s="47" t="s">
        <v>21</v>
      </c>
      <c r="E373" s="62">
        <v>186.43031784841074</v>
      </c>
    </row>
    <row r="374" spans="3:5" x14ac:dyDescent="0.25">
      <c r="C374" s="45" t="s">
        <v>221</v>
      </c>
      <c r="D374" s="45" t="s">
        <v>16</v>
      </c>
      <c r="E374" s="60">
        <v>219.91618277837699</v>
      </c>
    </row>
    <row r="375" spans="3:5" x14ac:dyDescent="0.25">
      <c r="C375" s="47" t="s">
        <v>161</v>
      </c>
      <c r="D375" s="58" t="s">
        <v>238</v>
      </c>
      <c r="E375" s="75">
        <f>$J$6</f>
        <v>322.41110875094552</v>
      </c>
    </row>
    <row r="376" spans="3:5" hidden="1" x14ac:dyDescent="0.25">
      <c r="C376" s="47" t="s">
        <v>171</v>
      </c>
      <c r="D376" s="57" t="s">
        <v>211</v>
      </c>
      <c r="E376" s="78">
        <v>503.43962333626081</v>
      </c>
    </row>
    <row r="377" spans="3:5" x14ac:dyDescent="0.25">
      <c r="C377" s="47" t="s">
        <v>221</v>
      </c>
      <c r="D377" s="47" t="s">
        <v>15</v>
      </c>
      <c r="E377" s="63">
        <v>384.53960806413698</v>
      </c>
    </row>
    <row r="378" spans="3:5" x14ac:dyDescent="0.25">
      <c r="C378" s="58" t="s">
        <v>171</v>
      </c>
      <c r="D378" s="58" t="s">
        <v>211</v>
      </c>
      <c r="E378" s="63">
        <v>503.43962333626081</v>
      </c>
    </row>
    <row r="379" spans="3:5" hidden="1" x14ac:dyDescent="0.25">
      <c r="C379" s="45" t="s">
        <v>171</v>
      </c>
      <c r="D379" s="45" t="s">
        <v>216</v>
      </c>
      <c r="E379" s="59">
        <v>1006.8792466725216</v>
      </c>
    </row>
    <row r="380" spans="3:5" x14ac:dyDescent="0.25">
      <c r="C380" s="45" t="s">
        <v>221</v>
      </c>
      <c r="D380" s="45" t="s">
        <v>14</v>
      </c>
      <c r="E380" s="60">
        <v>719.50580038431201</v>
      </c>
    </row>
    <row r="381" spans="3:5" x14ac:dyDescent="0.25">
      <c r="C381" s="47" t="s">
        <v>221</v>
      </c>
      <c r="D381" s="47" t="s">
        <v>13</v>
      </c>
      <c r="E381" s="63">
        <v>756.05502745915203</v>
      </c>
    </row>
    <row r="382" spans="3:5" x14ac:dyDescent="0.25">
      <c r="C382" s="47" t="s">
        <v>171</v>
      </c>
      <c r="D382" s="47" t="s">
        <v>216</v>
      </c>
      <c r="E382" s="66">
        <f>$J$17</f>
        <v>1006.8792466725216</v>
      </c>
    </row>
    <row r="383" spans="3:5" x14ac:dyDescent="0.25">
      <c r="C383" s="70" t="s">
        <v>161</v>
      </c>
      <c r="D383" s="77" t="s">
        <v>257</v>
      </c>
      <c r="E383" s="79">
        <f>$J$4</f>
        <v>1222.3638676003236</v>
      </c>
    </row>
    <row r="384" spans="3:5" hidden="1" x14ac:dyDescent="0.25">
      <c r="C384" s="70"/>
      <c r="D384" s="70"/>
      <c r="E384" s="74"/>
    </row>
    <row r="385" spans="3:5" x14ac:dyDescent="0.25">
      <c r="C385" s="107" t="s">
        <v>221</v>
      </c>
      <c r="D385" s="107" t="s">
        <v>12</v>
      </c>
      <c r="E385" s="79">
        <v>1276.43625515697</v>
      </c>
    </row>
    <row r="386" spans="3:5" x14ac:dyDescent="0.25">
      <c r="C386" s="57" t="s">
        <v>221</v>
      </c>
      <c r="D386" s="57" t="s">
        <v>11</v>
      </c>
      <c r="E386" s="63">
        <v>1510.89491949177</v>
      </c>
    </row>
    <row r="387" spans="3:5" x14ac:dyDescent="0.25">
      <c r="C387" s="70" t="s">
        <v>161</v>
      </c>
      <c r="D387" s="70" t="s">
        <v>227</v>
      </c>
      <c r="E387" s="74">
        <f>$I$4</f>
        <v>2003.7342265009818</v>
      </c>
    </row>
  </sheetData>
  <mergeCells count="1">
    <mergeCell ref="I2:K2"/>
  </mergeCells>
  <hyperlinks>
    <hyperlink ref="U20" r:id="rId1" xr:uid="{1C84B4F8-8BCF-4961-AF8D-C977303E1BAA}"/>
    <hyperlink ref="U24" r:id="rId2" xr:uid="{37AB6D98-D130-472D-90D3-1ADF37D91C8E}"/>
    <hyperlink ref="U25" r:id="rId3" xr:uid="{894F0E02-118D-47CD-A84C-AF922CD74CDE}"/>
    <hyperlink ref="U22" r:id="rId4" xr:uid="{72851FB7-6F2A-4155-867F-032D5B06D702}"/>
    <hyperlink ref="U26" r:id="rId5" xr:uid="{E597DC47-CF93-4EA5-B8AF-391F84F57E21}"/>
    <hyperlink ref="U27" r:id="rId6" xr:uid="{155153A6-4560-474C-9B8B-D070B05ABA4F}"/>
    <hyperlink ref="U28" r:id="rId7" xr:uid="{CC3C69D2-6537-40BE-A952-DD57C70E2327}"/>
    <hyperlink ref="U29" r:id="rId8" xr:uid="{621D47ED-259A-4B39-B7A2-B46780B63457}"/>
    <hyperlink ref="U23" r:id="rId9" location="AgeAndSex" xr:uid="{90CAE933-BDAB-4076-A12A-39A979431347}"/>
    <hyperlink ref="U30" r:id="rId10" xr:uid="{392EA3EE-60BB-4B57-A644-BDA4DA085753}"/>
    <hyperlink ref="U21" r:id="rId11" location="vaccinations_vacc-total-admin-rate-total" xr:uid="{26B15FEB-7A93-4BD2-BBC5-F115BA3E4B46}"/>
  </hyperlinks>
  <pageMargins left="0.7" right="0.7" top="0.75" bottom="0.75" header="0.3" footer="0.3"/>
  <pageSetup paperSize="14" orientation="portrait" horizontalDpi="0" verticalDpi="0" r:id="rId12"/>
  <drawing r:id="rId13"/>
  <legacyDrawing r:id="rId14"/>
  <tableParts count="12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4D01-03B6-4D29-9D39-7C3A7E69CA33}">
  <dimension ref="A1:Z26"/>
  <sheetViews>
    <sheetView workbookViewId="0">
      <selection activeCell="W36" sqref="W36"/>
    </sheetView>
  </sheetViews>
  <sheetFormatPr defaultRowHeight="15" x14ac:dyDescent="0.25"/>
  <cols>
    <col min="1" max="1" width="12.28515625" customWidth="1"/>
    <col min="2" max="2" width="11.85546875" customWidth="1"/>
    <col min="3" max="3" width="11" customWidth="1"/>
    <col min="4" max="4" width="26" customWidth="1"/>
    <col min="7" max="22" width="0" hidden="1" customWidth="1"/>
    <col min="23" max="23" width="19.85546875" customWidth="1"/>
    <col min="24" max="24" width="16.28515625" customWidth="1"/>
    <col min="25" max="25" width="34.85546875" customWidth="1"/>
    <col min="26" max="26" width="37" customWidth="1"/>
  </cols>
  <sheetData>
    <row r="1" spans="1:26" x14ac:dyDescent="0.25">
      <c r="A1" s="6" t="s">
        <v>46</v>
      </c>
    </row>
    <row r="2" spans="1:26" x14ac:dyDescent="0.25">
      <c r="A2" t="s">
        <v>47</v>
      </c>
      <c r="B2" t="s">
        <v>26</v>
      </c>
      <c r="C2" t="s">
        <v>48</v>
      </c>
      <c r="D2" t="s">
        <v>49</v>
      </c>
      <c r="E2" t="s">
        <v>24</v>
      </c>
      <c r="F2" t="s">
        <v>25</v>
      </c>
      <c r="G2" t="s">
        <v>27</v>
      </c>
      <c r="H2" t="s">
        <v>28</v>
      </c>
      <c r="I2" t="s">
        <v>29</v>
      </c>
      <c r="J2" t="s">
        <v>30</v>
      </c>
      <c r="K2" t="s">
        <v>2</v>
      </c>
      <c r="L2" t="s">
        <v>31</v>
      </c>
      <c r="M2" t="s">
        <v>3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s="3">
        <v>44447</v>
      </c>
      <c r="B3" s="3">
        <v>43831</v>
      </c>
      <c r="C3" s="3">
        <v>43861</v>
      </c>
      <c r="D3" t="s">
        <v>50</v>
      </c>
      <c r="E3">
        <v>2020</v>
      </c>
      <c r="F3">
        <v>1</v>
      </c>
      <c r="G3" s="9">
        <v>264680</v>
      </c>
      <c r="H3" s="9">
        <v>242914</v>
      </c>
      <c r="I3" s="9">
        <v>3687</v>
      </c>
      <c r="J3" s="9">
        <v>52631</v>
      </c>
      <c r="K3" s="9">
        <v>8235</v>
      </c>
      <c r="L3" s="9">
        <v>11122</v>
      </c>
      <c r="M3" s="9">
        <v>6655</v>
      </c>
      <c r="N3" s="9">
        <v>15534</v>
      </c>
      <c r="O3" s="9">
        <v>4497</v>
      </c>
      <c r="P3" s="9">
        <v>4886</v>
      </c>
      <c r="Q3" s="9">
        <v>2770</v>
      </c>
      <c r="R3" s="9">
        <v>60892</v>
      </c>
      <c r="S3" s="9">
        <v>14112</v>
      </c>
      <c r="T3" s="9">
        <v>15009</v>
      </c>
      <c r="U3" s="9">
        <v>2916</v>
      </c>
      <c r="V3" s="9">
        <v>4039</v>
      </c>
      <c r="W3" s="9">
        <v>1710</v>
      </c>
      <c r="X3" s="9">
        <v>6542</v>
      </c>
      <c r="Y3">
        <v>5</v>
      </c>
      <c r="Z3">
        <v>3</v>
      </c>
    </row>
    <row r="4" spans="1:26" x14ac:dyDescent="0.25">
      <c r="A4" s="3">
        <v>44447</v>
      </c>
      <c r="B4" s="3">
        <v>43862</v>
      </c>
      <c r="C4" s="3">
        <v>43890</v>
      </c>
      <c r="D4" t="s">
        <v>50</v>
      </c>
      <c r="E4">
        <v>2020</v>
      </c>
      <c r="F4">
        <v>2</v>
      </c>
      <c r="G4" s="9">
        <v>244965</v>
      </c>
      <c r="H4" s="9">
        <v>224340</v>
      </c>
      <c r="I4" s="9">
        <v>3324</v>
      </c>
      <c r="J4" s="9">
        <v>48763</v>
      </c>
      <c r="K4" s="9">
        <v>7766</v>
      </c>
      <c r="L4" s="9">
        <v>10444</v>
      </c>
      <c r="M4" s="9">
        <v>6144</v>
      </c>
      <c r="N4" s="9">
        <v>14268</v>
      </c>
      <c r="O4" s="9">
        <v>4065</v>
      </c>
      <c r="P4" s="9">
        <v>4506</v>
      </c>
      <c r="Q4" s="9">
        <v>2619</v>
      </c>
      <c r="R4" s="9">
        <v>56839</v>
      </c>
      <c r="S4" s="9">
        <v>12818</v>
      </c>
      <c r="T4" s="9">
        <v>14499</v>
      </c>
      <c r="U4" s="9">
        <v>2913</v>
      </c>
      <c r="V4" s="9">
        <v>3668</v>
      </c>
      <c r="W4" s="9">
        <v>1471</v>
      </c>
      <c r="X4" s="9">
        <v>6432</v>
      </c>
      <c r="Y4">
        <v>19</v>
      </c>
      <c r="Z4">
        <v>16</v>
      </c>
    </row>
    <row r="5" spans="1:26" x14ac:dyDescent="0.25">
      <c r="A5" s="3">
        <v>44447</v>
      </c>
      <c r="B5" s="3">
        <v>43891</v>
      </c>
      <c r="C5" s="3">
        <v>43921</v>
      </c>
      <c r="D5" t="s">
        <v>50</v>
      </c>
      <c r="E5">
        <v>2020</v>
      </c>
      <c r="F5">
        <v>3</v>
      </c>
      <c r="G5" s="9">
        <v>269808</v>
      </c>
      <c r="H5" s="9">
        <v>247645</v>
      </c>
      <c r="I5" s="9">
        <v>3671</v>
      </c>
      <c r="J5" s="9">
        <v>51637</v>
      </c>
      <c r="K5" s="9">
        <v>8432</v>
      </c>
      <c r="L5" s="9">
        <v>11386</v>
      </c>
      <c r="M5" s="9">
        <v>7586</v>
      </c>
      <c r="N5" s="9">
        <v>15283</v>
      </c>
      <c r="O5" s="9">
        <v>4499</v>
      </c>
      <c r="P5" s="9">
        <v>4728</v>
      </c>
      <c r="Q5" s="9">
        <v>2839</v>
      </c>
      <c r="R5" s="9">
        <v>60222</v>
      </c>
      <c r="S5" s="9">
        <v>13742</v>
      </c>
      <c r="T5" s="9">
        <v>15430</v>
      </c>
      <c r="U5" s="9">
        <v>2876</v>
      </c>
      <c r="V5" s="9">
        <v>3952</v>
      </c>
      <c r="W5" s="9">
        <v>1693</v>
      </c>
      <c r="X5" s="9">
        <v>7257</v>
      </c>
      <c r="Y5" s="9">
        <v>7159</v>
      </c>
      <c r="Z5" s="9">
        <v>6772</v>
      </c>
    </row>
    <row r="6" spans="1:26" x14ac:dyDescent="0.25">
      <c r="A6" s="3">
        <v>44447</v>
      </c>
      <c r="B6" s="3">
        <v>43922</v>
      </c>
      <c r="C6" s="3">
        <v>43951</v>
      </c>
      <c r="D6" t="s">
        <v>50</v>
      </c>
      <c r="E6">
        <v>2020</v>
      </c>
      <c r="F6">
        <v>4</v>
      </c>
      <c r="G6" s="9">
        <v>322427</v>
      </c>
      <c r="H6" s="9">
        <v>300792</v>
      </c>
      <c r="I6" s="9">
        <v>3369</v>
      </c>
      <c r="J6" s="9">
        <v>48771</v>
      </c>
      <c r="K6" s="9">
        <v>9443</v>
      </c>
      <c r="L6" s="9">
        <v>12309</v>
      </c>
      <c r="M6" s="9">
        <v>5810</v>
      </c>
      <c r="N6" s="9">
        <v>13766</v>
      </c>
      <c r="O6" s="9">
        <v>4031</v>
      </c>
      <c r="P6" s="9">
        <v>4477</v>
      </c>
      <c r="Q6" s="9">
        <v>2850</v>
      </c>
      <c r="R6" s="9">
        <v>62300</v>
      </c>
      <c r="S6" s="9">
        <v>13420</v>
      </c>
      <c r="T6" s="9">
        <v>15485</v>
      </c>
      <c r="U6" s="9">
        <v>2570</v>
      </c>
      <c r="V6" s="9">
        <v>3477</v>
      </c>
      <c r="W6" s="9">
        <v>1758</v>
      </c>
      <c r="X6" s="9">
        <v>7929</v>
      </c>
      <c r="Y6" s="9">
        <v>65479</v>
      </c>
      <c r="Z6" s="9">
        <v>61948</v>
      </c>
    </row>
    <row r="7" spans="1:26" x14ac:dyDescent="0.25">
      <c r="A7" s="3">
        <v>44447</v>
      </c>
      <c r="B7" s="3">
        <v>43952</v>
      </c>
      <c r="C7" s="3">
        <v>43982</v>
      </c>
      <c r="D7" t="s">
        <v>50</v>
      </c>
      <c r="E7">
        <v>2020</v>
      </c>
      <c r="F7">
        <v>5</v>
      </c>
      <c r="G7" s="9">
        <v>280565</v>
      </c>
      <c r="H7" s="9">
        <v>255538</v>
      </c>
      <c r="I7" s="9">
        <v>3085</v>
      </c>
      <c r="J7" s="9">
        <v>49009</v>
      </c>
      <c r="K7" s="9">
        <v>8362</v>
      </c>
      <c r="L7" s="9">
        <v>10707</v>
      </c>
      <c r="M7" s="9">
        <v>3618</v>
      </c>
      <c r="N7" s="9">
        <v>12063</v>
      </c>
      <c r="O7" s="9">
        <v>3493</v>
      </c>
      <c r="P7" s="9">
        <v>4120</v>
      </c>
      <c r="Q7" s="9">
        <v>2597</v>
      </c>
      <c r="R7" s="9">
        <v>56558</v>
      </c>
      <c r="S7" s="9">
        <v>12780</v>
      </c>
      <c r="T7" s="9">
        <v>18173</v>
      </c>
      <c r="U7" s="9">
        <v>3366</v>
      </c>
      <c r="V7" s="9">
        <v>3760</v>
      </c>
      <c r="W7" s="9">
        <v>2062</v>
      </c>
      <c r="X7" s="9">
        <v>9428</v>
      </c>
      <c r="Y7" s="9">
        <v>38299</v>
      </c>
      <c r="Z7" s="9">
        <v>35246</v>
      </c>
    </row>
    <row r="8" spans="1:26" x14ac:dyDescent="0.25">
      <c r="A8" s="3">
        <v>44447</v>
      </c>
      <c r="B8" s="3">
        <v>43983</v>
      </c>
      <c r="C8" s="3">
        <v>44012</v>
      </c>
      <c r="D8" t="s">
        <v>50</v>
      </c>
      <c r="E8">
        <v>2020</v>
      </c>
      <c r="F8">
        <v>6</v>
      </c>
      <c r="G8" s="9">
        <v>250456</v>
      </c>
      <c r="H8" s="9">
        <v>225492</v>
      </c>
      <c r="I8" s="9">
        <v>3036</v>
      </c>
      <c r="J8" s="9">
        <v>47964</v>
      </c>
      <c r="K8" s="9">
        <v>7631</v>
      </c>
      <c r="L8" s="9">
        <v>9954</v>
      </c>
      <c r="M8" s="9">
        <v>3074</v>
      </c>
      <c r="N8" s="9">
        <v>10935</v>
      </c>
      <c r="O8" s="9">
        <v>3280</v>
      </c>
      <c r="P8" s="9">
        <v>4007</v>
      </c>
      <c r="Q8" s="9">
        <v>2549</v>
      </c>
      <c r="R8" s="9">
        <v>53584</v>
      </c>
      <c r="S8" s="9">
        <v>12317</v>
      </c>
      <c r="T8" s="9">
        <v>17754</v>
      </c>
      <c r="U8" s="9">
        <v>4031</v>
      </c>
      <c r="V8" s="9">
        <v>3977</v>
      </c>
      <c r="W8" s="9">
        <v>2256</v>
      </c>
      <c r="X8" s="9">
        <v>8185</v>
      </c>
      <c r="Y8" s="9">
        <v>18004</v>
      </c>
      <c r="Z8" s="9">
        <v>15809</v>
      </c>
    </row>
    <row r="9" spans="1:26" x14ac:dyDescent="0.25">
      <c r="A9" s="3">
        <v>44447</v>
      </c>
      <c r="B9" s="3">
        <v>44013</v>
      </c>
      <c r="C9" s="3">
        <v>44043</v>
      </c>
      <c r="D9" t="s">
        <v>50</v>
      </c>
      <c r="E9">
        <v>2020</v>
      </c>
      <c r="F9">
        <v>7</v>
      </c>
      <c r="G9" s="9">
        <v>279012</v>
      </c>
      <c r="H9" s="9">
        <v>252527</v>
      </c>
      <c r="I9" s="9">
        <v>3128</v>
      </c>
      <c r="J9" s="9">
        <v>50623</v>
      </c>
      <c r="K9" s="9">
        <v>8640</v>
      </c>
      <c r="L9" s="9">
        <v>11024</v>
      </c>
      <c r="M9" s="9">
        <v>3333</v>
      </c>
      <c r="N9" s="9">
        <v>11674</v>
      </c>
      <c r="O9" s="9">
        <v>3311</v>
      </c>
      <c r="P9" s="9">
        <v>4262</v>
      </c>
      <c r="Q9" s="9">
        <v>2973</v>
      </c>
      <c r="R9" s="9">
        <v>57176</v>
      </c>
      <c r="S9" s="9">
        <v>13025</v>
      </c>
      <c r="T9" s="9">
        <v>18779</v>
      </c>
      <c r="U9" s="9">
        <v>4103</v>
      </c>
      <c r="V9" s="9">
        <v>4180</v>
      </c>
      <c r="W9" s="9">
        <v>2420</v>
      </c>
      <c r="X9" s="9">
        <v>8539</v>
      </c>
      <c r="Y9" s="9">
        <v>31111</v>
      </c>
      <c r="Z9" s="9">
        <v>28255</v>
      </c>
    </row>
    <row r="10" spans="1:26" ht="15.75" thickBot="1" x14ac:dyDescent="0.3">
      <c r="A10" s="3">
        <v>44447</v>
      </c>
      <c r="B10" s="3">
        <v>44044</v>
      </c>
      <c r="C10" s="3">
        <v>44074</v>
      </c>
      <c r="D10" t="s">
        <v>50</v>
      </c>
      <c r="E10">
        <v>2020</v>
      </c>
      <c r="F10">
        <v>8</v>
      </c>
      <c r="G10" s="9">
        <v>277282</v>
      </c>
      <c r="H10" s="9">
        <v>251161</v>
      </c>
      <c r="I10" s="9">
        <v>3268</v>
      </c>
      <c r="J10" s="9">
        <v>51210</v>
      </c>
      <c r="K10" s="9">
        <v>8301</v>
      </c>
      <c r="L10" s="9">
        <v>10967</v>
      </c>
      <c r="M10" s="9">
        <v>3211</v>
      </c>
      <c r="N10" s="9">
        <v>11515</v>
      </c>
      <c r="O10" s="9">
        <v>3394</v>
      </c>
      <c r="P10" s="9">
        <v>4231</v>
      </c>
      <c r="Q10" s="9">
        <v>2927</v>
      </c>
      <c r="R10" s="9">
        <v>56221</v>
      </c>
      <c r="S10" s="9">
        <v>13095</v>
      </c>
      <c r="T10" s="9">
        <v>18696</v>
      </c>
      <c r="U10" s="9">
        <v>4224</v>
      </c>
      <c r="V10" s="9">
        <v>4042</v>
      </c>
      <c r="W10" s="9">
        <v>2340</v>
      </c>
      <c r="X10" s="9">
        <v>8286</v>
      </c>
      <c r="Y10" s="9">
        <v>29883</v>
      </c>
      <c r="Z10" s="9">
        <v>27008</v>
      </c>
    </row>
    <row r="11" spans="1:26" x14ac:dyDescent="0.25">
      <c r="A11" s="29">
        <v>44447</v>
      </c>
      <c r="B11" s="30">
        <v>44075</v>
      </c>
      <c r="C11" s="30">
        <v>44104</v>
      </c>
      <c r="D11" s="31" t="s">
        <v>50</v>
      </c>
      <c r="E11" s="31">
        <v>2020</v>
      </c>
      <c r="F11" s="31">
        <v>9</v>
      </c>
      <c r="G11" s="32">
        <v>257190</v>
      </c>
      <c r="H11" s="32">
        <v>232932</v>
      </c>
      <c r="I11" s="32">
        <v>3135</v>
      </c>
      <c r="J11" s="32">
        <v>49668</v>
      </c>
      <c r="K11" s="32">
        <v>7989</v>
      </c>
      <c r="L11" s="32">
        <v>10472</v>
      </c>
      <c r="M11" s="32">
        <v>3085</v>
      </c>
      <c r="N11" s="32">
        <v>11067</v>
      </c>
      <c r="O11" s="32">
        <v>3305</v>
      </c>
      <c r="P11" s="32">
        <v>3991</v>
      </c>
      <c r="Q11" s="32">
        <v>2729</v>
      </c>
      <c r="R11" s="32">
        <v>53874</v>
      </c>
      <c r="S11" s="32">
        <v>12772</v>
      </c>
      <c r="T11" s="32">
        <v>17153</v>
      </c>
      <c r="U11" s="32">
        <v>4077</v>
      </c>
      <c r="V11" s="32">
        <v>3917</v>
      </c>
      <c r="W11" s="32">
        <v>2176</v>
      </c>
      <c r="X11" s="32">
        <v>7511</v>
      </c>
      <c r="Y11" s="32">
        <v>19138</v>
      </c>
      <c r="Z11" s="33">
        <v>16845</v>
      </c>
    </row>
    <row r="12" spans="1:26" x14ac:dyDescent="0.25">
      <c r="A12" s="34">
        <v>44447</v>
      </c>
      <c r="B12" s="26">
        <v>44105</v>
      </c>
      <c r="C12" s="26">
        <v>44135</v>
      </c>
      <c r="D12" s="27" t="s">
        <v>50</v>
      </c>
      <c r="E12" s="27">
        <v>2020</v>
      </c>
      <c r="F12" s="27">
        <v>10</v>
      </c>
      <c r="G12" s="28">
        <v>273905</v>
      </c>
      <c r="H12" s="28">
        <v>249491</v>
      </c>
      <c r="I12" s="28">
        <v>3252</v>
      </c>
      <c r="J12" s="28">
        <v>51252</v>
      </c>
      <c r="K12" s="28">
        <v>8318</v>
      </c>
      <c r="L12" s="28">
        <v>11066</v>
      </c>
      <c r="M12" s="28">
        <v>3338</v>
      </c>
      <c r="N12" s="28">
        <v>11601</v>
      </c>
      <c r="O12" s="28">
        <v>3558</v>
      </c>
      <c r="P12" s="28">
        <v>4238</v>
      </c>
      <c r="Q12" s="28">
        <v>2879</v>
      </c>
      <c r="R12" s="28">
        <v>56868</v>
      </c>
      <c r="S12" s="28">
        <v>13618</v>
      </c>
      <c r="T12" s="28">
        <v>17164</v>
      </c>
      <c r="U12" s="28">
        <v>4191</v>
      </c>
      <c r="V12" s="28">
        <v>3789</v>
      </c>
      <c r="W12" s="28">
        <v>2357</v>
      </c>
      <c r="X12" s="28">
        <v>7377</v>
      </c>
      <c r="Y12" s="28">
        <v>24904</v>
      </c>
      <c r="Z12" s="35">
        <v>22059</v>
      </c>
    </row>
    <row r="13" spans="1:26" x14ac:dyDescent="0.25">
      <c r="A13" s="34">
        <v>44447</v>
      </c>
      <c r="B13" s="26">
        <v>44136</v>
      </c>
      <c r="C13" s="26">
        <v>44165</v>
      </c>
      <c r="D13" s="27" t="s">
        <v>50</v>
      </c>
      <c r="E13" s="27">
        <v>2020</v>
      </c>
      <c r="F13" s="27">
        <v>11</v>
      </c>
      <c r="G13" s="28">
        <v>302581</v>
      </c>
      <c r="H13" s="28">
        <v>278908</v>
      </c>
      <c r="I13" s="28">
        <v>3392</v>
      </c>
      <c r="J13" s="28">
        <v>49655</v>
      </c>
      <c r="K13" s="28">
        <v>8886</v>
      </c>
      <c r="L13" s="28">
        <v>11633</v>
      </c>
      <c r="M13" s="28">
        <v>3540</v>
      </c>
      <c r="N13" s="28">
        <v>12010</v>
      </c>
      <c r="O13" s="28">
        <v>3643</v>
      </c>
      <c r="P13" s="28">
        <v>4404</v>
      </c>
      <c r="Q13" s="28">
        <v>3051</v>
      </c>
      <c r="R13" s="28">
        <v>58276</v>
      </c>
      <c r="S13" s="28">
        <v>13556</v>
      </c>
      <c r="T13" s="28">
        <v>16701</v>
      </c>
      <c r="U13" s="28">
        <v>3801</v>
      </c>
      <c r="V13" s="28">
        <v>3706</v>
      </c>
      <c r="W13" s="28">
        <v>2233</v>
      </c>
      <c r="X13" s="28">
        <v>7309</v>
      </c>
      <c r="Y13" s="28">
        <v>53207</v>
      </c>
      <c r="Z13" s="35">
        <v>47992</v>
      </c>
    </row>
    <row r="14" spans="1:26" x14ac:dyDescent="0.25">
      <c r="A14" s="34">
        <v>44447</v>
      </c>
      <c r="B14" s="26">
        <v>44166</v>
      </c>
      <c r="C14" s="26">
        <v>44196</v>
      </c>
      <c r="D14" s="27" t="s">
        <v>50</v>
      </c>
      <c r="E14" s="27">
        <v>2020</v>
      </c>
      <c r="F14" s="27">
        <v>12</v>
      </c>
      <c r="G14" s="28">
        <v>367158</v>
      </c>
      <c r="H14" s="28">
        <v>342816</v>
      </c>
      <c r="I14" s="28">
        <v>3778</v>
      </c>
      <c r="J14" s="28">
        <v>51907</v>
      </c>
      <c r="K14" s="28">
        <v>10301</v>
      </c>
      <c r="L14" s="28">
        <v>13197</v>
      </c>
      <c r="M14" s="28">
        <v>4291</v>
      </c>
      <c r="N14" s="28">
        <v>13055</v>
      </c>
      <c r="O14" s="28">
        <v>4103</v>
      </c>
      <c r="P14" s="28">
        <v>4750</v>
      </c>
      <c r="Q14" s="28">
        <v>3529</v>
      </c>
      <c r="R14" s="28">
        <v>65372</v>
      </c>
      <c r="S14" s="28">
        <v>15275</v>
      </c>
      <c r="T14" s="28">
        <v>17539</v>
      </c>
      <c r="U14" s="28">
        <v>3581</v>
      </c>
      <c r="V14" s="28">
        <v>3568</v>
      </c>
      <c r="W14" s="28">
        <v>2221</v>
      </c>
      <c r="X14" s="28">
        <v>7631</v>
      </c>
      <c r="Y14" s="28">
        <v>98051</v>
      </c>
      <c r="Z14" s="35">
        <v>89478</v>
      </c>
    </row>
    <row r="15" spans="1:26" x14ac:dyDescent="0.25">
      <c r="A15" s="34">
        <v>44447</v>
      </c>
      <c r="B15" s="26">
        <v>44197</v>
      </c>
      <c r="C15" s="26">
        <v>44227</v>
      </c>
      <c r="D15" s="27" t="s">
        <v>50</v>
      </c>
      <c r="E15" s="27">
        <v>2021</v>
      </c>
      <c r="F15" s="27">
        <v>1</v>
      </c>
      <c r="G15" s="28">
        <v>372879</v>
      </c>
      <c r="H15" s="28">
        <v>347810</v>
      </c>
      <c r="I15" s="28">
        <v>3693</v>
      </c>
      <c r="J15" s="28">
        <v>51527</v>
      </c>
      <c r="K15" s="28">
        <v>10175</v>
      </c>
      <c r="L15" s="28">
        <v>12766</v>
      </c>
      <c r="M15" s="28">
        <v>4270</v>
      </c>
      <c r="N15" s="28">
        <v>12786</v>
      </c>
      <c r="O15" s="28">
        <v>4148</v>
      </c>
      <c r="P15" s="28">
        <v>5272</v>
      </c>
      <c r="Q15" s="28">
        <v>3682</v>
      </c>
      <c r="R15" s="28">
        <v>65099</v>
      </c>
      <c r="S15" s="28">
        <v>15091</v>
      </c>
      <c r="T15" s="28">
        <v>18035</v>
      </c>
      <c r="U15" s="28">
        <v>3406</v>
      </c>
      <c r="V15" s="28">
        <v>3837</v>
      </c>
      <c r="W15" s="28">
        <v>2103</v>
      </c>
      <c r="X15" s="28">
        <v>8464</v>
      </c>
      <c r="Y15" s="28">
        <v>105089</v>
      </c>
      <c r="Z15" s="35">
        <v>95962</v>
      </c>
    </row>
    <row r="16" spans="1:26" x14ac:dyDescent="0.25">
      <c r="A16" s="34">
        <v>44447</v>
      </c>
      <c r="B16" s="26">
        <v>44228</v>
      </c>
      <c r="C16" s="26">
        <v>44255</v>
      </c>
      <c r="D16" s="27" t="s">
        <v>50</v>
      </c>
      <c r="E16" s="27">
        <v>2021</v>
      </c>
      <c r="F16" s="27">
        <v>2</v>
      </c>
      <c r="G16" s="28">
        <v>281930</v>
      </c>
      <c r="H16" s="28">
        <v>259835</v>
      </c>
      <c r="I16" s="28">
        <v>3371</v>
      </c>
      <c r="J16" s="28">
        <v>46029</v>
      </c>
      <c r="K16" s="28">
        <v>8417</v>
      </c>
      <c r="L16" s="28">
        <v>9940</v>
      </c>
      <c r="M16" s="28">
        <v>3395</v>
      </c>
      <c r="N16" s="28">
        <v>10821</v>
      </c>
      <c r="O16" s="28">
        <v>3556</v>
      </c>
      <c r="P16" s="28">
        <v>4422</v>
      </c>
      <c r="Q16" s="28">
        <v>3465</v>
      </c>
      <c r="R16" s="28">
        <v>55899</v>
      </c>
      <c r="S16" s="28">
        <v>13113</v>
      </c>
      <c r="T16" s="28">
        <v>15795</v>
      </c>
      <c r="U16" s="28">
        <v>2784</v>
      </c>
      <c r="V16" s="28">
        <v>3511</v>
      </c>
      <c r="W16" s="28">
        <v>1782</v>
      </c>
      <c r="X16" s="28">
        <v>7245</v>
      </c>
      <c r="Y16" s="28">
        <v>48258</v>
      </c>
      <c r="Z16" s="35">
        <v>42576</v>
      </c>
    </row>
    <row r="17" spans="1:26" x14ac:dyDescent="0.25">
      <c r="A17" s="34">
        <v>44447</v>
      </c>
      <c r="B17" s="26">
        <v>44256</v>
      </c>
      <c r="C17" s="26">
        <v>44286</v>
      </c>
      <c r="D17" s="27" t="s">
        <v>50</v>
      </c>
      <c r="E17" s="27">
        <v>2021</v>
      </c>
      <c r="F17" s="27">
        <v>3</v>
      </c>
      <c r="G17" s="28">
        <v>269580</v>
      </c>
      <c r="H17" s="28">
        <v>245284</v>
      </c>
      <c r="I17" s="28">
        <v>3379</v>
      </c>
      <c r="J17" s="28">
        <v>50125</v>
      </c>
      <c r="K17" s="28">
        <v>8494</v>
      </c>
      <c r="L17" s="28">
        <v>9805</v>
      </c>
      <c r="M17" s="28">
        <v>3330</v>
      </c>
      <c r="N17" s="28">
        <v>11443</v>
      </c>
      <c r="O17" s="28">
        <v>3745</v>
      </c>
      <c r="P17" s="28">
        <v>4566</v>
      </c>
      <c r="Q17" s="28">
        <v>4149</v>
      </c>
      <c r="R17" s="28">
        <v>57200</v>
      </c>
      <c r="S17" s="28">
        <v>13614</v>
      </c>
      <c r="T17" s="27"/>
      <c r="U17" s="27"/>
      <c r="V17" s="27"/>
      <c r="W17" s="27"/>
      <c r="X17" s="27"/>
      <c r="Y17" s="28">
        <v>23030</v>
      </c>
      <c r="Z17" s="35">
        <v>19439</v>
      </c>
    </row>
    <row r="18" spans="1:26" x14ac:dyDescent="0.25">
      <c r="A18" s="34">
        <v>44447</v>
      </c>
      <c r="B18" s="26">
        <v>44287</v>
      </c>
      <c r="C18" s="26">
        <v>44316</v>
      </c>
      <c r="D18" s="27" t="s">
        <v>50</v>
      </c>
      <c r="E18" s="27">
        <v>2021</v>
      </c>
      <c r="F18" s="27">
        <v>4</v>
      </c>
      <c r="G18" s="28">
        <v>250897</v>
      </c>
      <c r="H18" s="28">
        <v>227385</v>
      </c>
      <c r="I18" s="28">
        <v>2965</v>
      </c>
      <c r="J18" s="28">
        <v>48076</v>
      </c>
      <c r="K18" s="28">
        <v>7776</v>
      </c>
      <c r="L18" s="28">
        <v>8679</v>
      </c>
      <c r="M18" s="28">
        <v>2960</v>
      </c>
      <c r="N18" s="28">
        <v>10721</v>
      </c>
      <c r="O18" s="28">
        <v>3405</v>
      </c>
      <c r="P18" s="28">
        <v>4182</v>
      </c>
      <c r="Q18" s="28">
        <v>4975</v>
      </c>
      <c r="R18" s="28">
        <v>53467</v>
      </c>
      <c r="S18" s="28">
        <v>12788</v>
      </c>
      <c r="T18" s="27"/>
      <c r="U18" s="27"/>
      <c r="V18" s="27"/>
      <c r="W18" s="27"/>
      <c r="X18" s="27"/>
      <c r="Y18" s="28">
        <v>18499</v>
      </c>
      <c r="Z18" s="35">
        <v>15780</v>
      </c>
    </row>
    <row r="19" spans="1:26" x14ac:dyDescent="0.25">
      <c r="A19" s="34">
        <v>44447</v>
      </c>
      <c r="B19" s="26">
        <v>44317</v>
      </c>
      <c r="C19" s="26">
        <v>44347</v>
      </c>
      <c r="D19" s="27" t="s">
        <v>50</v>
      </c>
      <c r="E19" s="27">
        <v>2021</v>
      </c>
      <c r="F19" s="27">
        <v>5</v>
      </c>
      <c r="G19" s="28">
        <v>250083</v>
      </c>
      <c r="H19" s="28">
        <v>227040</v>
      </c>
      <c r="I19" s="28">
        <v>3003</v>
      </c>
      <c r="J19" s="28">
        <v>49046</v>
      </c>
      <c r="K19" s="28">
        <v>7587</v>
      </c>
      <c r="L19" s="28">
        <v>8857</v>
      </c>
      <c r="M19" s="28">
        <v>2825</v>
      </c>
      <c r="N19" s="28">
        <v>10984</v>
      </c>
      <c r="O19" s="28">
        <v>3592</v>
      </c>
      <c r="P19" s="28">
        <v>4144</v>
      </c>
      <c r="Q19" s="28">
        <v>6370</v>
      </c>
      <c r="R19" s="28">
        <v>53098</v>
      </c>
      <c r="S19" s="28">
        <v>12687</v>
      </c>
      <c r="T19" s="27"/>
      <c r="U19" s="27"/>
      <c r="V19" s="27"/>
      <c r="W19" s="27"/>
      <c r="X19" s="27"/>
      <c r="Y19" s="28">
        <v>14661</v>
      </c>
      <c r="Z19" s="35">
        <v>12492</v>
      </c>
    </row>
    <row r="20" spans="1:26" x14ac:dyDescent="0.25">
      <c r="A20" s="34">
        <v>44447</v>
      </c>
      <c r="B20" s="26">
        <v>44348</v>
      </c>
      <c r="C20" s="26">
        <v>44377</v>
      </c>
      <c r="D20" s="27" t="s">
        <v>50</v>
      </c>
      <c r="E20" s="27">
        <v>2021</v>
      </c>
      <c r="F20" s="27">
        <v>6</v>
      </c>
      <c r="G20" s="28">
        <v>234307</v>
      </c>
      <c r="H20" s="28">
        <v>213724</v>
      </c>
      <c r="I20" s="28">
        <v>2978</v>
      </c>
      <c r="J20" s="28">
        <v>47320</v>
      </c>
      <c r="K20" s="28">
        <v>7230</v>
      </c>
      <c r="L20" s="28">
        <v>8476</v>
      </c>
      <c r="M20" s="28">
        <v>2704</v>
      </c>
      <c r="N20" s="28">
        <v>10648</v>
      </c>
      <c r="O20" s="28">
        <v>3409</v>
      </c>
      <c r="P20" s="28">
        <v>3916</v>
      </c>
      <c r="Q20" s="28">
        <v>9211</v>
      </c>
      <c r="R20" s="28">
        <v>50187</v>
      </c>
      <c r="S20" s="28">
        <v>11972</v>
      </c>
      <c r="T20" s="27"/>
      <c r="U20" s="27"/>
      <c r="V20" s="27"/>
      <c r="W20" s="27"/>
      <c r="X20" s="27"/>
      <c r="Y20" s="28">
        <v>7783</v>
      </c>
      <c r="Z20" s="35">
        <v>6393</v>
      </c>
    </row>
    <row r="21" spans="1:26" x14ac:dyDescent="0.25">
      <c r="A21" s="34">
        <v>44447</v>
      </c>
      <c r="B21" s="26">
        <v>44378</v>
      </c>
      <c r="C21" s="26">
        <v>44408</v>
      </c>
      <c r="D21" s="27" t="s">
        <v>50</v>
      </c>
      <c r="E21" s="27">
        <v>2021</v>
      </c>
      <c r="F21" s="27">
        <v>7</v>
      </c>
      <c r="G21" s="28">
        <v>242283</v>
      </c>
      <c r="H21" s="28">
        <v>225069</v>
      </c>
      <c r="I21" s="28">
        <v>3162</v>
      </c>
      <c r="J21" s="28">
        <v>48973</v>
      </c>
      <c r="K21" s="28">
        <v>7047</v>
      </c>
      <c r="L21" s="28">
        <v>8670</v>
      </c>
      <c r="M21" s="28">
        <v>2892</v>
      </c>
      <c r="N21" s="28">
        <v>11043</v>
      </c>
      <c r="O21" s="28">
        <v>3532</v>
      </c>
      <c r="P21" s="28">
        <v>4068</v>
      </c>
      <c r="Q21" s="28">
        <v>13651</v>
      </c>
      <c r="R21" s="28">
        <v>50067</v>
      </c>
      <c r="S21" s="28">
        <v>12360</v>
      </c>
      <c r="T21" s="27"/>
      <c r="U21" s="27"/>
      <c r="V21" s="27"/>
      <c r="W21" s="27"/>
      <c r="X21" s="27"/>
      <c r="Y21" s="28">
        <v>10525</v>
      </c>
      <c r="Z21" s="35">
        <v>9185</v>
      </c>
    </row>
    <row r="22" spans="1:26" ht="15.75" thickBot="1" x14ac:dyDescent="0.3">
      <c r="A22" s="36">
        <v>44447</v>
      </c>
      <c r="B22" s="37">
        <v>44409</v>
      </c>
      <c r="C22" s="37">
        <v>44439</v>
      </c>
      <c r="D22" s="38" t="s">
        <v>50</v>
      </c>
      <c r="E22" s="38">
        <v>2021</v>
      </c>
      <c r="F22" s="38">
        <v>8</v>
      </c>
      <c r="G22" s="39">
        <v>212998</v>
      </c>
      <c r="H22" s="39">
        <v>203484</v>
      </c>
      <c r="I22" s="39">
        <v>2329</v>
      </c>
      <c r="J22" s="39">
        <v>39443</v>
      </c>
      <c r="K22" s="39">
        <v>5673</v>
      </c>
      <c r="L22" s="39">
        <v>7474</v>
      </c>
      <c r="M22" s="39">
        <v>2382</v>
      </c>
      <c r="N22" s="39">
        <v>8882</v>
      </c>
      <c r="O22" s="39">
        <v>2807</v>
      </c>
      <c r="P22" s="39">
        <v>3129</v>
      </c>
      <c r="Q22" s="39">
        <v>13423</v>
      </c>
      <c r="R22" s="39">
        <v>39576</v>
      </c>
      <c r="S22" s="39">
        <v>9798</v>
      </c>
      <c r="T22" s="38"/>
      <c r="U22" s="38"/>
      <c r="V22" s="38"/>
      <c r="W22" s="38"/>
      <c r="X22" s="38"/>
      <c r="Y22" s="39">
        <v>30351</v>
      </c>
      <c r="Z22" s="40">
        <v>28356</v>
      </c>
    </row>
    <row r="23" spans="1:26" x14ac:dyDescent="0.25">
      <c r="A23" s="3">
        <v>44447</v>
      </c>
      <c r="B23" s="3">
        <v>44440</v>
      </c>
      <c r="C23" s="3">
        <v>44443</v>
      </c>
      <c r="D23" t="s">
        <v>50</v>
      </c>
      <c r="E23">
        <v>2021</v>
      </c>
      <c r="F23">
        <v>9</v>
      </c>
      <c r="G23" s="9">
        <v>3122</v>
      </c>
      <c r="H23" s="9">
        <v>3076</v>
      </c>
      <c r="I23">
        <v>29</v>
      </c>
      <c r="J23">
        <v>668</v>
      </c>
      <c r="K23">
        <v>73</v>
      </c>
      <c r="L23">
        <v>146</v>
      </c>
      <c r="M23">
        <v>30</v>
      </c>
      <c r="N23">
        <v>136</v>
      </c>
      <c r="O23">
        <v>44</v>
      </c>
      <c r="P23">
        <v>50</v>
      </c>
      <c r="Q23">
        <v>198</v>
      </c>
      <c r="R23">
        <v>615</v>
      </c>
      <c r="S23">
        <v>148</v>
      </c>
      <c r="Y23">
        <v>416</v>
      </c>
      <c r="Z23">
        <v>386</v>
      </c>
    </row>
    <row r="25" spans="1:26" x14ac:dyDescent="0.25">
      <c r="X25" s="8" t="s">
        <v>162</v>
      </c>
      <c r="Y25" s="5">
        <f>SUM(Y3:Y23)</f>
        <v>643871</v>
      </c>
      <c r="Z25" s="5">
        <f>SUM(Z3:Z23)</f>
        <v>582000</v>
      </c>
    </row>
    <row r="26" spans="1:26" x14ac:dyDescent="0.25">
      <c r="X26" s="10" t="s">
        <v>163</v>
      </c>
      <c r="Y26" s="41">
        <f>SUM(Y11:Y22)</f>
        <v>453496</v>
      </c>
      <c r="Z26" s="41">
        <f>SUM(Z11:Z22)</f>
        <v>406557</v>
      </c>
    </row>
  </sheetData>
  <hyperlinks>
    <hyperlink ref="A1" r:id="rId1" xr:uid="{1F5D020F-E446-47CF-BDB5-74AA7FCA474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439-80F6-4230-8FF9-C51FAA6DDE71}">
  <sheetPr>
    <pageSetUpPr fitToPage="1"/>
  </sheetPr>
  <dimension ref="A1:J267"/>
  <sheetViews>
    <sheetView workbookViewId="0">
      <selection activeCell="I8" sqref="I8"/>
    </sheetView>
  </sheetViews>
  <sheetFormatPr defaultColWidth="8" defaultRowHeight="12.75" x14ac:dyDescent="0.25"/>
  <cols>
    <col min="1" max="1" width="12.140625" style="12" customWidth="1"/>
    <col min="2" max="2" width="13" style="12" customWidth="1"/>
    <col min="3" max="5" width="13.42578125" style="12" customWidth="1"/>
    <col min="6" max="7" width="8" style="12"/>
    <col min="8" max="8" width="16.42578125" style="12" bestFit="1" customWidth="1"/>
    <col min="9" max="9" width="14.85546875" style="12" customWidth="1"/>
    <col min="10" max="10" width="12" style="12" bestFit="1" customWidth="1"/>
    <col min="11" max="16384" width="8" style="12"/>
  </cols>
  <sheetData>
    <row r="1" spans="1:10" x14ac:dyDescent="0.25">
      <c r="A1" s="12" t="s">
        <v>156</v>
      </c>
    </row>
    <row r="2" spans="1:10" ht="25.5" customHeight="1" x14ac:dyDescent="0.25">
      <c r="A2" s="81" t="s">
        <v>59</v>
      </c>
      <c r="B2" s="86"/>
      <c r="C2" s="86"/>
      <c r="D2" s="86"/>
      <c r="E2" s="82"/>
    </row>
    <row r="3" spans="1:10" x14ac:dyDescent="0.25">
      <c r="A3" s="87" t="s">
        <v>60</v>
      </c>
      <c r="B3" s="89" t="s">
        <v>61</v>
      </c>
      <c r="C3" s="91" t="s">
        <v>62</v>
      </c>
      <c r="D3" s="92"/>
      <c r="E3" s="93"/>
    </row>
    <row r="4" spans="1:10" ht="25.5" customHeight="1" x14ac:dyDescent="0.2">
      <c r="A4" s="88"/>
      <c r="B4" s="90"/>
      <c r="C4" s="13" t="s">
        <v>63</v>
      </c>
      <c r="D4" s="13" t="s">
        <v>64</v>
      </c>
      <c r="E4" s="13" t="s">
        <v>65</v>
      </c>
    </row>
    <row r="5" spans="1:10" x14ac:dyDescent="0.2">
      <c r="A5" s="81" t="s">
        <v>45</v>
      </c>
      <c r="B5" s="82"/>
      <c r="C5" s="14">
        <v>330730</v>
      </c>
      <c r="D5" s="15">
        <v>332601</v>
      </c>
      <c r="E5" s="16">
        <v>335514</v>
      </c>
      <c r="H5" s="43" t="s">
        <v>168</v>
      </c>
      <c r="I5" s="43" t="s">
        <v>158</v>
      </c>
      <c r="J5" s="43" t="s">
        <v>157</v>
      </c>
    </row>
    <row r="6" spans="1:10" ht="15" x14ac:dyDescent="0.25">
      <c r="A6" s="17">
        <v>0</v>
      </c>
      <c r="B6" s="18" t="s">
        <v>66</v>
      </c>
      <c r="C6" s="19">
        <v>3742</v>
      </c>
      <c r="D6" s="19">
        <v>3745</v>
      </c>
      <c r="E6" s="19">
        <v>3748</v>
      </c>
      <c r="H6" s="53" t="s">
        <v>51</v>
      </c>
      <c r="I6" s="24">
        <f>SUM(D6:D23)</f>
        <v>74660</v>
      </c>
      <c r="J6" s="25">
        <f>I6*1000</f>
        <v>74660000</v>
      </c>
    </row>
    <row r="7" spans="1:10" ht="15" x14ac:dyDescent="0.25">
      <c r="A7" s="20">
        <v>1</v>
      </c>
      <c r="B7" s="21" t="s">
        <v>67</v>
      </c>
      <c r="C7" s="22">
        <v>3783</v>
      </c>
      <c r="D7" s="22">
        <v>3788</v>
      </c>
      <c r="E7" s="22">
        <v>3792</v>
      </c>
      <c r="H7" s="53" t="s">
        <v>52</v>
      </c>
      <c r="I7" s="24">
        <f>SUM(D24:D35)</f>
        <v>53184</v>
      </c>
      <c r="J7" s="25">
        <f t="shared" ref="J7:J13" si="0">I7*1000</f>
        <v>53184000</v>
      </c>
    </row>
    <row r="8" spans="1:10" ht="15" x14ac:dyDescent="0.25">
      <c r="A8" s="20">
        <v>2</v>
      </c>
      <c r="B8" s="21" t="s">
        <v>68</v>
      </c>
      <c r="C8" s="22">
        <v>3878</v>
      </c>
      <c r="D8" s="22">
        <v>3885</v>
      </c>
      <c r="E8" s="22">
        <v>3890</v>
      </c>
      <c r="H8" s="53" t="s">
        <v>53</v>
      </c>
      <c r="I8" s="24">
        <f>SUM(D36:D45)</f>
        <v>45194</v>
      </c>
      <c r="J8" s="25">
        <f t="shared" si="0"/>
        <v>45194000</v>
      </c>
    </row>
    <row r="9" spans="1:10" ht="15" x14ac:dyDescent="0.25">
      <c r="A9" s="20">
        <v>3</v>
      </c>
      <c r="B9" s="21" t="s">
        <v>69</v>
      </c>
      <c r="C9" s="22">
        <v>3971</v>
      </c>
      <c r="D9" s="22">
        <v>3978</v>
      </c>
      <c r="E9" s="22">
        <v>3983</v>
      </c>
      <c r="H9" s="53" t="s">
        <v>54</v>
      </c>
      <c r="I9" s="24">
        <f>SUM(D46:D55)</f>
        <v>41153</v>
      </c>
      <c r="J9" s="25">
        <f t="shared" si="0"/>
        <v>41153000</v>
      </c>
    </row>
    <row r="10" spans="1:10" ht="15" x14ac:dyDescent="0.25">
      <c r="A10" s="20">
        <v>4</v>
      </c>
      <c r="B10" s="21" t="s">
        <v>70</v>
      </c>
      <c r="C10" s="22">
        <v>4053</v>
      </c>
      <c r="D10" s="22">
        <v>4062</v>
      </c>
      <c r="E10" s="22">
        <v>4067</v>
      </c>
      <c r="H10" s="53" t="s">
        <v>55</v>
      </c>
      <c r="I10" s="24">
        <f>SUM(D56:D70)</f>
        <v>64105</v>
      </c>
      <c r="J10" s="25">
        <f t="shared" si="0"/>
        <v>64105000</v>
      </c>
    </row>
    <row r="11" spans="1:10" ht="15" x14ac:dyDescent="0.25">
      <c r="A11" s="20">
        <v>5</v>
      </c>
      <c r="B11" s="21" t="s">
        <v>71</v>
      </c>
      <c r="C11" s="22">
        <v>4080</v>
      </c>
      <c r="D11" s="22">
        <v>4090</v>
      </c>
      <c r="E11" s="22">
        <v>4097</v>
      </c>
      <c r="H11" s="53" t="s">
        <v>56</v>
      </c>
      <c r="I11" s="24">
        <f>SUM(D71:D80)</f>
        <v>32455</v>
      </c>
      <c r="J11" s="25">
        <f t="shared" si="0"/>
        <v>32455000</v>
      </c>
    </row>
    <row r="12" spans="1:10" ht="15" x14ac:dyDescent="0.25">
      <c r="A12" s="20">
        <v>6</v>
      </c>
      <c r="B12" s="21" t="s">
        <v>72</v>
      </c>
      <c r="C12" s="22">
        <v>4050</v>
      </c>
      <c r="D12" s="22">
        <v>4061</v>
      </c>
      <c r="E12" s="22">
        <v>4068</v>
      </c>
      <c r="H12" s="53" t="s">
        <v>57</v>
      </c>
      <c r="I12" s="24">
        <f>SUM(D81:D90)</f>
        <v>15785</v>
      </c>
      <c r="J12" s="25">
        <f t="shared" si="0"/>
        <v>15785000</v>
      </c>
    </row>
    <row r="13" spans="1:10" ht="15" x14ac:dyDescent="0.25">
      <c r="A13" s="20">
        <v>7</v>
      </c>
      <c r="B13" s="21" t="s">
        <v>73</v>
      </c>
      <c r="C13" s="22">
        <v>4054</v>
      </c>
      <c r="D13" s="22">
        <v>4066</v>
      </c>
      <c r="E13" s="22">
        <v>4074</v>
      </c>
      <c r="H13" s="53" t="s">
        <v>58</v>
      </c>
      <c r="I13" s="24">
        <f>SUM(D91)</f>
        <v>6063</v>
      </c>
      <c r="J13" s="25">
        <f t="shared" si="0"/>
        <v>6063000</v>
      </c>
    </row>
    <row r="14" spans="1:10" ht="15" x14ac:dyDescent="0.25">
      <c r="A14" s="20">
        <v>8</v>
      </c>
      <c r="B14" s="21" t="s">
        <v>74</v>
      </c>
      <c r="C14" s="22">
        <v>4073</v>
      </c>
      <c r="D14" s="22">
        <v>4086</v>
      </c>
      <c r="E14" s="22">
        <v>4094</v>
      </c>
      <c r="H14" t="s">
        <v>45</v>
      </c>
      <c r="I14" s="51"/>
      <c r="J14" s="52">
        <f>SUBTOTAL(109,Table1[Pop])</f>
        <v>332599000</v>
      </c>
    </row>
    <row r="15" spans="1:10" x14ac:dyDescent="0.25">
      <c r="A15" s="20">
        <v>9</v>
      </c>
      <c r="B15" s="21" t="s">
        <v>75</v>
      </c>
      <c r="C15" s="22">
        <v>4113</v>
      </c>
      <c r="D15" s="22">
        <v>4127</v>
      </c>
      <c r="E15" s="22">
        <v>4136</v>
      </c>
    </row>
    <row r="16" spans="1:10" x14ac:dyDescent="0.25">
      <c r="A16" s="20">
        <v>10</v>
      </c>
      <c r="B16" s="21" t="s">
        <v>76</v>
      </c>
      <c r="C16" s="22">
        <v>4211</v>
      </c>
      <c r="D16" s="22">
        <v>4227</v>
      </c>
      <c r="E16" s="22">
        <v>4237</v>
      </c>
    </row>
    <row r="17" spans="1:5" x14ac:dyDescent="0.25">
      <c r="A17" s="20">
        <v>11</v>
      </c>
      <c r="B17" s="21" t="s">
        <v>77</v>
      </c>
      <c r="C17" s="22">
        <v>4320</v>
      </c>
      <c r="D17" s="22">
        <v>4337</v>
      </c>
      <c r="E17" s="22">
        <v>4349</v>
      </c>
    </row>
    <row r="18" spans="1:5" x14ac:dyDescent="0.25">
      <c r="A18" s="20">
        <v>12</v>
      </c>
      <c r="B18" s="21" t="s">
        <v>78</v>
      </c>
      <c r="C18" s="22">
        <v>4451</v>
      </c>
      <c r="D18" s="22">
        <v>4469</v>
      </c>
      <c r="E18" s="22">
        <v>4480</v>
      </c>
    </row>
    <row r="19" spans="1:5" x14ac:dyDescent="0.25">
      <c r="A19" s="20">
        <v>13</v>
      </c>
      <c r="B19" s="21" t="s">
        <v>79</v>
      </c>
      <c r="C19" s="22">
        <v>4427</v>
      </c>
      <c r="D19" s="22">
        <v>4447</v>
      </c>
      <c r="E19" s="22">
        <v>4459</v>
      </c>
    </row>
    <row r="20" spans="1:5" x14ac:dyDescent="0.25">
      <c r="A20" s="20">
        <v>14</v>
      </c>
      <c r="B20" s="21" t="s">
        <v>80</v>
      </c>
      <c r="C20" s="22">
        <v>4328</v>
      </c>
      <c r="D20" s="22">
        <v>4347</v>
      </c>
      <c r="E20" s="22">
        <v>4358</v>
      </c>
    </row>
    <row r="21" spans="1:5" x14ac:dyDescent="0.25">
      <c r="A21" s="20">
        <v>15</v>
      </c>
      <c r="B21" s="21" t="s">
        <v>81</v>
      </c>
      <c r="C21" s="22">
        <v>4291</v>
      </c>
      <c r="D21" s="22">
        <v>4310</v>
      </c>
      <c r="E21" s="22">
        <v>4322</v>
      </c>
    </row>
    <row r="22" spans="1:5" x14ac:dyDescent="0.25">
      <c r="A22" s="20">
        <v>16</v>
      </c>
      <c r="B22" s="21" t="s">
        <v>82</v>
      </c>
      <c r="C22" s="22">
        <v>4329</v>
      </c>
      <c r="D22" s="22">
        <v>4347</v>
      </c>
      <c r="E22" s="22">
        <v>4358</v>
      </c>
    </row>
    <row r="23" spans="1:5" x14ac:dyDescent="0.25">
      <c r="A23" s="20">
        <v>17</v>
      </c>
      <c r="B23" s="21" t="s">
        <v>83</v>
      </c>
      <c r="C23" s="22">
        <v>4268</v>
      </c>
      <c r="D23" s="22">
        <v>4288</v>
      </c>
      <c r="E23" s="22">
        <v>4300</v>
      </c>
    </row>
    <row r="24" spans="1:5" x14ac:dyDescent="0.25">
      <c r="A24" s="20">
        <v>18</v>
      </c>
      <c r="B24" s="21" t="s">
        <v>84</v>
      </c>
      <c r="C24" s="22">
        <v>4288</v>
      </c>
      <c r="D24" s="22">
        <v>4308</v>
      </c>
      <c r="E24" s="22">
        <v>4321</v>
      </c>
    </row>
    <row r="25" spans="1:5" x14ac:dyDescent="0.25">
      <c r="A25" s="20">
        <v>19</v>
      </c>
      <c r="B25" s="21" t="s">
        <v>85</v>
      </c>
      <c r="C25" s="22">
        <v>4354</v>
      </c>
      <c r="D25" s="22">
        <v>4375</v>
      </c>
      <c r="E25" s="22">
        <v>4387</v>
      </c>
    </row>
    <row r="26" spans="1:5" x14ac:dyDescent="0.25">
      <c r="A26" s="20">
        <v>20</v>
      </c>
      <c r="B26" s="21" t="s">
        <v>86</v>
      </c>
      <c r="C26" s="22">
        <v>4307</v>
      </c>
      <c r="D26" s="22">
        <v>4331</v>
      </c>
      <c r="E26" s="22">
        <v>4346</v>
      </c>
    </row>
    <row r="27" spans="1:5" x14ac:dyDescent="0.25">
      <c r="A27" s="20">
        <v>21</v>
      </c>
      <c r="B27" s="21" t="s">
        <v>87</v>
      </c>
      <c r="C27" s="22">
        <v>4273</v>
      </c>
      <c r="D27" s="22">
        <v>4298</v>
      </c>
      <c r="E27" s="22">
        <v>4313</v>
      </c>
    </row>
    <row r="28" spans="1:5" x14ac:dyDescent="0.25">
      <c r="A28" s="20">
        <v>22</v>
      </c>
      <c r="B28" s="21" t="s">
        <v>88</v>
      </c>
      <c r="C28" s="22">
        <v>4246</v>
      </c>
      <c r="D28" s="22">
        <v>4273</v>
      </c>
      <c r="E28" s="22">
        <v>4289</v>
      </c>
    </row>
    <row r="29" spans="1:5" x14ac:dyDescent="0.25">
      <c r="A29" s="20">
        <v>23</v>
      </c>
      <c r="B29" s="21" t="s">
        <v>89</v>
      </c>
      <c r="C29" s="22">
        <v>4266</v>
      </c>
      <c r="D29" s="22">
        <v>4292</v>
      </c>
      <c r="E29" s="22">
        <v>4308</v>
      </c>
    </row>
    <row r="30" spans="1:5" x14ac:dyDescent="0.25">
      <c r="A30" s="20">
        <v>24</v>
      </c>
      <c r="B30" s="21" t="s">
        <v>90</v>
      </c>
      <c r="C30" s="22">
        <v>4319</v>
      </c>
      <c r="D30" s="22">
        <v>4343</v>
      </c>
      <c r="E30" s="22">
        <v>4360</v>
      </c>
    </row>
    <row r="31" spans="1:5" x14ac:dyDescent="0.25">
      <c r="A31" s="20">
        <v>25</v>
      </c>
      <c r="B31" s="21" t="s">
        <v>91</v>
      </c>
      <c r="C31" s="22">
        <v>4390</v>
      </c>
      <c r="D31" s="22">
        <v>4411</v>
      </c>
      <c r="E31" s="22">
        <v>4429</v>
      </c>
    </row>
    <row r="32" spans="1:5" x14ac:dyDescent="0.25">
      <c r="A32" s="20">
        <v>26</v>
      </c>
      <c r="B32" s="21" t="s">
        <v>92</v>
      </c>
      <c r="C32" s="22">
        <v>4486</v>
      </c>
      <c r="D32" s="22">
        <v>4506</v>
      </c>
      <c r="E32" s="22">
        <v>4524</v>
      </c>
    </row>
    <row r="33" spans="1:5" x14ac:dyDescent="0.25">
      <c r="A33" s="20">
        <v>27</v>
      </c>
      <c r="B33" s="21" t="s">
        <v>93</v>
      </c>
      <c r="C33" s="22">
        <v>4575</v>
      </c>
      <c r="D33" s="22">
        <v>4595</v>
      </c>
      <c r="E33" s="22">
        <v>4614</v>
      </c>
    </row>
    <row r="34" spans="1:5" x14ac:dyDescent="0.25">
      <c r="A34" s="20">
        <v>28</v>
      </c>
      <c r="B34" s="21" t="s">
        <v>94</v>
      </c>
      <c r="C34" s="22">
        <v>4668</v>
      </c>
      <c r="D34" s="22">
        <v>4689</v>
      </c>
      <c r="E34" s="22">
        <v>4710</v>
      </c>
    </row>
    <row r="35" spans="1:5" x14ac:dyDescent="0.25">
      <c r="A35" s="20">
        <v>29</v>
      </c>
      <c r="B35" s="21" t="s">
        <v>95</v>
      </c>
      <c r="C35" s="22">
        <v>4741</v>
      </c>
      <c r="D35" s="22">
        <v>4763</v>
      </c>
      <c r="E35" s="22">
        <v>4786</v>
      </c>
    </row>
    <row r="36" spans="1:5" x14ac:dyDescent="0.25">
      <c r="A36" s="20">
        <v>30</v>
      </c>
      <c r="B36" s="21" t="s">
        <v>96</v>
      </c>
      <c r="C36" s="22">
        <v>4704</v>
      </c>
      <c r="D36" s="22">
        <v>4728</v>
      </c>
      <c r="E36" s="22">
        <v>4751</v>
      </c>
    </row>
    <row r="37" spans="1:5" x14ac:dyDescent="0.25">
      <c r="A37" s="20">
        <v>31</v>
      </c>
      <c r="B37" s="21" t="s">
        <v>97</v>
      </c>
      <c r="C37" s="22">
        <v>4592</v>
      </c>
      <c r="D37" s="22">
        <v>4617</v>
      </c>
      <c r="E37" s="22">
        <v>4641</v>
      </c>
    </row>
    <row r="38" spans="1:5" x14ac:dyDescent="0.25">
      <c r="A38" s="20">
        <v>32</v>
      </c>
      <c r="B38" s="21" t="s">
        <v>98</v>
      </c>
      <c r="C38" s="22">
        <v>4514</v>
      </c>
      <c r="D38" s="22">
        <v>4540</v>
      </c>
      <c r="E38" s="22">
        <v>4565</v>
      </c>
    </row>
    <row r="39" spans="1:5" x14ac:dyDescent="0.25">
      <c r="A39" s="20">
        <v>33</v>
      </c>
      <c r="B39" s="21" t="s">
        <v>99</v>
      </c>
      <c r="C39" s="22">
        <v>4472</v>
      </c>
      <c r="D39" s="22">
        <v>4497</v>
      </c>
      <c r="E39" s="22">
        <v>4523</v>
      </c>
    </row>
    <row r="40" spans="1:5" x14ac:dyDescent="0.25">
      <c r="A40" s="20">
        <v>34</v>
      </c>
      <c r="B40" s="21" t="s">
        <v>100</v>
      </c>
      <c r="C40" s="22">
        <v>4495</v>
      </c>
      <c r="D40" s="22">
        <v>4520</v>
      </c>
      <c r="E40" s="22">
        <v>4547</v>
      </c>
    </row>
    <row r="41" spans="1:5" x14ac:dyDescent="0.25">
      <c r="A41" s="20">
        <v>35</v>
      </c>
      <c r="B41" s="21" t="s">
        <v>101</v>
      </c>
      <c r="C41" s="22">
        <v>4455</v>
      </c>
      <c r="D41" s="22">
        <v>4479</v>
      </c>
      <c r="E41" s="22">
        <v>4505</v>
      </c>
    </row>
    <row r="42" spans="1:5" x14ac:dyDescent="0.25">
      <c r="A42" s="20">
        <v>36</v>
      </c>
      <c r="B42" s="21" t="s">
        <v>102</v>
      </c>
      <c r="C42" s="22">
        <v>4411</v>
      </c>
      <c r="D42" s="22">
        <v>4435</v>
      </c>
      <c r="E42" s="22">
        <v>4462</v>
      </c>
    </row>
    <row r="43" spans="1:5" x14ac:dyDescent="0.25">
      <c r="A43" s="20">
        <v>37</v>
      </c>
      <c r="B43" s="21" t="s">
        <v>103</v>
      </c>
      <c r="C43" s="22">
        <v>4472</v>
      </c>
      <c r="D43" s="22">
        <v>4497</v>
      </c>
      <c r="E43" s="22">
        <v>4524</v>
      </c>
    </row>
    <row r="44" spans="1:5" x14ac:dyDescent="0.25">
      <c r="A44" s="20">
        <v>38</v>
      </c>
      <c r="B44" s="21" t="s">
        <v>104</v>
      </c>
      <c r="C44" s="22">
        <v>4427</v>
      </c>
      <c r="D44" s="22">
        <v>4452</v>
      </c>
      <c r="E44" s="22">
        <v>4481</v>
      </c>
    </row>
    <row r="45" spans="1:5" x14ac:dyDescent="0.25">
      <c r="A45" s="20">
        <v>39</v>
      </c>
      <c r="B45" s="21" t="s">
        <v>105</v>
      </c>
      <c r="C45" s="22">
        <v>4403</v>
      </c>
      <c r="D45" s="22">
        <v>4429</v>
      </c>
      <c r="E45" s="22">
        <v>4458</v>
      </c>
    </row>
    <row r="46" spans="1:5" x14ac:dyDescent="0.25">
      <c r="A46" s="20">
        <v>40</v>
      </c>
      <c r="B46" s="21" t="s">
        <v>106</v>
      </c>
      <c r="C46" s="22">
        <v>4325</v>
      </c>
      <c r="D46" s="22">
        <v>4350</v>
      </c>
      <c r="E46" s="22">
        <v>4379</v>
      </c>
    </row>
    <row r="47" spans="1:5" x14ac:dyDescent="0.25">
      <c r="A47" s="20">
        <v>41</v>
      </c>
      <c r="B47" s="21" t="s">
        <v>107</v>
      </c>
      <c r="C47" s="22">
        <v>4166</v>
      </c>
      <c r="D47" s="22">
        <v>4190</v>
      </c>
      <c r="E47" s="22">
        <v>4219</v>
      </c>
    </row>
    <row r="48" spans="1:5" x14ac:dyDescent="0.25">
      <c r="A48" s="20">
        <v>42</v>
      </c>
      <c r="B48" s="21" t="s">
        <v>108</v>
      </c>
      <c r="C48" s="22">
        <v>4108</v>
      </c>
      <c r="D48" s="22">
        <v>4131</v>
      </c>
      <c r="E48" s="22">
        <v>4160</v>
      </c>
    </row>
    <row r="49" spans="1:5" x14ac:dyDescent="0.25">
      <c r="A49" s="20">
        <v>43</v>
      </c>
      <c r="B49" s="21" t="s">
        <v>109</v>
      </c>
      <c r="C49" s="22">
        <v>4004</v>
      </c>
      <c r="D49" s="22">
        <v>4024</v>
      </c>
      <c r="E49" s="22">
        <v>4054</v>
      </c>
    </row>
    <row r="50" spans="1:5" x14ac:dyDescent="0.25">
      <c r="A50" s="20">
        <v>44</v>
      </c>
      <c r="B50" s="21" t="s">
        <v>110</v>
      </c>
      <c r="C50" s="22">
        <v>3931</v>
      </c>
      <c r="D50" s="22">
        <v>3948</v>
      </c>
      <c r="E50" s="22">
        <v>3978</v>
      </c>
    </row>
    <row r="51" spans="1:5" x14ac:dyDescent="0.25">
      <c r="A51" s="20">
        <v>45</v>
      </c>
      <c r="B51" s="21" t="s">
        <v>111</v>
      </c>
      <c r="C51" s="22">
        <v>3954</v>
      </c>
      <c r="D51" s="22">
        <v>3967</v>
      </c>
      <c r="E51" s="22">
        <v>3997</v>
      </c>
    </row>
    <row r="52" spans="1:5" x14ac:dyDescent="0.25">
      <c r="A52" s="20">
        <v>46</v>
      </c>
      <c r="B52" s="21" t="s">
        <v>112</v>
      </c>
      <c r="C52" s="22">
        <v>3892</v>
      </c>
      <c r="D52" s="22">
        <v>3901</v>
      </c>
      <c r="E52" s="22">
        <v>3932</v>
      </c>
    </row>
    <row r="53" spans="1:5" x14ac:dyDescent="0.25">
      <c r="A53" s="20">
        <v>47</v>
      </c>
      <c r="B53" s="21" t="s">
        <v>113</v>
      </c>
      <c r="C53" s="22">
        <v>3984</v>
      </c>
      <c r="D53" s="22">
        <v>3990</v>
      </c>
      <c r="E53" s="22">
        <v>4021</v>
      </c>
    </row>
    <row r="54" spans="1:5" x14ac:dyDescent="0.25">
      <c r="A54" s="20">
        <v>48</v>
      </c>
      <c r="B54" s="21" t="s">
        <v>114</v>
      </c>
      <c r="C54" s="22">
        <v>4200</v>
      </c>
      <c r="D54" s="22">
        <v>4205</v>
      </c>
      <c r="E54" s="22">
        <v>4236</v>
      </c>
    </row>
    <row r="55" spans="1:5" x14ac:dyDescent="0.25">
      <c r="A55" s="20">
        <v>49</v>
      </c>
      <c r="B55" s="21" t="s">
        <v>115</v>
      </c>
      <c r="C55" s="22">
        <v>4441</v>
      </c>
      <c r="D55" s="22">
        <v>4447</v>
      </c>
      <c r="E55" s="22">
        <v>4478</v>
      </c>
    </row>
    <row r="56" spans="1:5" x14ac:dyDescent="0.25">
      <c r="A56" s="20">
        <v>50</v>
      </c>
      <c r="B56" s="21" t="s">
        <v>116</v>
      </c>
      <c r="C56" s="22">
        <v>4286</v>
      </c>
      <c r="D56" s="22">
        <v>4294</v>
      </c>
      <c r="E56" s="22">
        <v>4325</v>
      </c>
    </row>
    <row r="57" spans="1:5" x14ac:dyDescent="0.25">
      <c r="A57" s="20">
        <v>51</v>
      </c>
      <c r="B57" s="21" t="s">
        <v>117</v>
      </c>
      <c r="C57" s="22">
        <v>4152</v>
      </c>
      <c r="D57" s="22">
        <v>4162</v>
      </c>
      <c r="E57" s="22">
        <v>4193</v>
      </c>
    </row>
    <row r="58" spans="1:5" x14ac:dyDescent="0.25">
      <c r="A58" s="20">
        <v>52</v>
      </c>
      <c r="B58" s="21" t="s">
        <v>118</v>
      </c>
      <c r="C58" s="22">
        <v>4059</v>
      </c>
      <c r="D58" s="22">
        <v>4071</v>
      </c>
      <c r="E58" s="22">
        <v>4102</v>
      </c>
    </row>
    <row r="59" spans="1:5" x14ac:dyDescent="0.25">
      <c r="A59" s="20">
        <v>53</v>
      </c>
      <c r="B59" s="21" t="s">
        <v>119</v>
      </c>
      <c r="C59" s="22">
        <v>4110</v>
      </c>
      <c r="D59" s="22">
        <v>4124</v>
      </c>
      <c r="E59" s="22">
        <v>4155</v>
      </c>
    </row>
    <row r="60" spans="1:5" x14ac:dyDescent="0.25">
      <c r="A60" s="20">
        <v>54</v>
      </c>
      <c r="B60" s="21" t="s">
        <v>120</v>
      </c>
      <c r="C60" s="22">
        <v>4179</v>
      </c>
      <c r="D60" s="22">
        <v>4195</v>
      </c>
      <c r="E60" s="22">
        <v>4228</v>
      </c>
    </row>
    <row r="61" spans="1:5" x14ac:dyDescent="0.25">
      <c r="A61" s="20">
        <v>55</v>
      </c>
      <c r="B61" s="21" t="s">
        <v>121</v>
      </c>
      <c r="C61" s="22">
        <v>4360</v>
      </c>
      <c r="D61" s="22">
        <v>4377</v>
      </c>
      <c r="E61" s="22">
        <v>4410</v>
      </c>
    </row>
    <row r="62" spans="1:5" x14ac:dyDescent="0.25">
      <c r="A62" s="20">
        <v>56</v>
      </c>
      <c r="B62" s="21" t="s">
        <v>122</v>
      </c>
      <c r="C62" s="22">
        <v>4432</v>
      </c>
      <c r="D62" s="22">
        <v>4447</v>
      </c>
      <c r="E62" s="22">
        <v>4480</v>
      </c>
    </row>
    <row r="63" spans="1:5" x14ac:dyDescent="0.25">
      <c r="A63" s="20">
        <v>57</v>
      </c>
      <c r="B63" s="21" t="s">
        <v>123</v>
      </c>
      <c r="C63" s="22">
        <v>4429</v>
      </c>
      <c r="D63" s="22">
        <v>4443</v>
      </c>
      <c r="E63" s="22">
        <v>4477</v>
      </c>
    </row>
    <row r="64" spans="1:5" x14ac:dyDescent="0.25">
      <c r="A64" s="20">
        <v>58</v>
      </c>
      <c r="B64" s="21" t="s">
        <v>124</v>
      </c>
      <c r="C64" s="22">
        <v>4464</v>
      </c>
      <c r="D64" s="22">
        <v>4477</v>
      </c>
      <c r="E64" s="22">
        <v>4511</v>
      </c>
    </row>
    <row r="65" spans="1:5" x14ac:dyDescent="0.25">
      <c r="A65" s="20">
        <v>59</v>
      </c>
      <c r="B65" s="21" t="s">
        <v>125</v>
      </c>
      <c r="C65" s="22">
        <v>4428</v>
      </c>
      <c r="D65" s="22">
        <v>4443</v>
      </c>
      <c r="E65" s="22">
        <v>4477</v>
      </c>
    </row>
    <row r="66" spans="1:5" x14ac:dyDescent="0.25">
      <c r="A66" s="20">
        <v>60</v>
      </c>
      <c r="B66" s="21" t="s">
        <v>126</v>
      </c>
      <c r="C66" s="22">
        <v>4352</v>
      </c>
      <c r="D66" s="22">
        <v>4367</v>
      </c>
      <c r="E66" s="22">
        <v>4401</v>
      </c>
    </row>
    <row r="67" spans="1:5" x14ac:dyDescent="0.25">
      <c r="A67" s="20">
        <v>61</v>
      </c>
      <c r="B67" s="21" t="s">
        <v>127</v>
      </c>
      <c r="C67" s="22">
        <v>4283</v>
      </c>
      <c r="D67" s="22">
        <v>4300</v>
      </c>
      <c r="E67" s="22">
        <v>4334</v>
      </c>
    </row>
    <row r="68" spans="1:5" x14ac:dyDescent="0.25">
      <c r="A68" s="20">
        <v>62</v>
      </c>
      <c r="B68" s="21" t="s">
        <v>128</v>
      </c>
      <c r="C68" s="22">
        <v>4254</v>
      </c>
      <c r="D68" s="22">
        <v>4273</v>
      </c>
      <c r="E68" s="22">
        <v>4307</v>
      </c>
    </row>
    <row r="69" spans="1:5" x14ac:dyDescent="0.25">
      <c r="A69" s="20">
        <v>63</v>
      </c>
      <c r="B69" s="21" t="s">
        <v>129</v>
      </c>
      <c r="C69" s="22">
        <v>4107</v>
      </c>
      <c r="D69" s="22">
        <v>4129</v>
      </c>
      <c r="E69" s="22">
        <v>4163</v>
      </c>
    </row>
    <row r="70" spans="1:5" x14ac:dyDescent="0.25">
      <c r="A70" s="20">
        <v>64</v>
      </c>
      <c r="B70" s="21" t="s">
        <v>130</v>
      </c>
      <c r="C70" s="22">
        <v>3978</v>
      </c>
      <c r="D70" s="22">
        <v>4003</v>
      </c>
      <c r="E70" s="22">
        <v>4038</v>
      </c>
    </row>
    <row r="71" spans="1:5" x14ac:dyDescent="0.25">
      <c r="A71" s="20">
        <v>65</v>
      </c>
      <c r="B71" s="21" t="s">
        <v>131</v>
      </c>
      <c r="C71" s="22">
        <v>3865</v>
      </c>
      <c r="D71" s="22">
        <v>3894</v>
      </c>
      <c r="E71" s="22">
        <v>3929</v>
      </c>
    </row>
    <row r="72" spans="1:5" x14ac:dyDescent="0.25">
      <c r="A72" s="20">
        <v>66</v>
      </c>
      <c r="B72" s="21" t="s">
        <v>132</v>
      </c>
      <c r="C72" s="22">
        <v>3704</v>
      </c>
      <c r="D72" s="22">
        <v>3737</v>
      </c>
      <c r="E72" s="22">
        <v>3771</v>
      </c>
    </row>
    <row r="73" spans="1:5" x14ac:dyDescent="0.25">
      <c r="A73" s="20">
        <v>67</v>
      </c>
      <c r="B73" s="21" t="s">
        <v>133</v>
      </c>
      <c r="C73" s="22">
        <v>3568</v>
      </c>
      <c r="D73" s="22">
        <v>3603</v>
      </c>
      <c r="E73" s="22">
        <v>3639</v>
      </c>
    </row>
    <row r="74" spans="1:5" x14ac:dyDescent="0.25">
      <c r="A74" s="20">
        <v>68</v>
      </c>
      <c r="B74" s="21" t="s">
        <v>134</v>
      </c>
      <c r="C74" s="22">
        <v>3445</v>
      </c>
      <c r="D74" s="22">
        <v>3483</v>
      </c>
      <c r="E74" s="22">
        <v>3519</v>
      </c>
    </row>
    <row r="75" spans="1:5" x14ac:dyDescent="0.25">
      <c r="A75" s="20">
        <v>69</v>
      </c>
      <c r="B75" s="21" t="s">
        <v>135</v>
      </c>
      <c r="C75" s="22">
        <v>3205</v>
      </c>
      <c r="D75" s="22">
        <v>3245</v>
      </c>
      <c r="E75" s="22">
        <v>3283</v>
      </c>
    </row>
    <row r="76" spans="1:5" x14ac:dyDescent="0.25">
      <c r="A76" s="20">
        <v>70</v>
      </c>
      <c r="B76" s="21" t="s">
        <v>136</v>
      </c>
      <c r="C76" s="22">
        <v>3112</v>
      </c>
      <c r="D76" s="22">
        <v>3152</v>
      </c>
      <c r="E76" s="22">
        <v>3192</v>
      </c>
    </row>
    <row r="77" spans="1:5" x14ac:dyDescent="0.25">
      <c r="A77" s="20">
        <v>71</v>
      </c>
      <c r="B77" s="21" t="s">
        <v>137</v>
      </c>
      <c r="C77" s="22">
        <v>3023</v>
      </c>
      <c r="D77" s="22">
        <v>3064</v>
      </c>
      <c r="E77" s="22">
        <v>3106</v>
      </c>
    </row>
    <row r="78" spans="1:5" x14ac:dyDescent="0.25">
      <c r="A78" s="20">
        <v>72</v>
      </c>
      <c r="B78" s="21" t="s">
        <v>138</v>
      </c>
      <c r="C78" s="22">
        <v>3020</v>
      </c>
      <c r="D78" s="22">
        <v>3063</v>
      </c>
      <c r="E78" s="22">
        <v>3107</v>
      </c>
    </row>
    <row r="79" spans="1:5" x14ac:dyDescent="0.25">
      <c r="A79" s="20">
        <v>73</v>
      </c>
      <c r="B79" s="21" t="s">
        <v>139</v>
      </c>
      <c r="C79" s="22">
        <v>3000</v>
      </c>
      <c r="D79" s="22">
        <v>3043</v>
      </c>
      <c r="E79" s="22">
        <v>3089</v>
      </c>
    </row>
    <row r="80" spans="1:5" x14ac:dyDescent="0.25">
      <c r="A80" s="20">
        <v>74</v>
      </c>
      <c r="B80" s="21" t="s">
        <v>140</v>
      </c>
      <c r="C80" s="22">
        <v>2134</v>
      </c>
      <c r="D80" s="22">
        <v>2171</v>
      </c>
      <c r="E80" s="22">
        <v>2211</v>
      </c>
    </row>
    <row r="81" spans="1:5" x14ac:dyDescent="0.25">
      <c r="A81" s="20">
        <v>75</v>
      </c>
      <c r="B81" s="21" t="s">
        <v>141</v>
      </c>
      <c r="C81" s="22">
        <v>2100</v>
      </c>
      <c r="D81" s="22">
        <v>2141</v>
      </c>
      <c r="E81" s="22">
        <v>2249</v>
      </c>
    </row>
    <row r="82" spans="1:5" x14ac:dyDescent="0.25">
      <c r="A82" s="20">
        <v>76</v>
      </c>
      <c r="B82" s="21" t="s">
        <v>142</v>
      </c>
      <c r="C82" s="22">
        <v>2065</v>
      </c>
      <c r="D82" s="22">
        <v>2104</v>
      </c>
      <c r="E82" s="22">
        <v>2210</v>
      </c>
    </row>
    <row r="83" spans="1:5" x14ac:dyDescent="0.25">
      <c r="A83" s="20">
        <v>77</v>
      </c>
      <c r="B83" s="21" t="s">
        <v>143</v>
      </c>
      <c r="C83" s="22">
        <v>2022</v>
      </c>
      <c r="D83" s="22">
        <v>2059</v>
      </c>
      <c r="E83" s="22">
        <v>2163</v>
      </c>
    </row>
    <row r="84" spans="1:5" x14ac:dyDescent="0.25">
      <c r="A84" s="20">
        <v>78</v>
      </c>
      <c r="B84" s="21" t="s">
        <v>144</v>
      </c>
      <c r="C84" s="22">
        <v>1731</v>
      </c>
      <c r="D84" s="22">
        <v>1762</v>
      </c>
      <c r="E84" s="22">
        <v>1851</v>
      </c>
    </row>
    <row r="85" spans="1:5" x14ac:dyDescent="0.25">
      <c r="A85" s="20">
        <v>79</v>
      </c>
      <c r="B85" s="21" t="s">
        <v>145</v>
      </c>
      <c r="C85" s="22">
        <v>1550</v>
      </c>
      <c r="D85" s="22">
        <v>1577</v>
      </c>
      <c r="E85" s="22">
        <v>1657</v>
      </c>
    </row>
    <row r="86" spans="1:5" x14ac:dyDescent="0.25">
      <c r="A86" s="20">
        <v>80</v>
      </c>
      <c r="B86" s="21" t="s">
        <v>146</v>
      </c>
      <c r="C86" s="22">
        <v>1413</v>
      </c>
      <c r="D86" s="22">
        <v>1437</v>
      </c>
      <c r="E86" s="22">
        <v>1510</v>
      </c>
    </row>
    <row r="87" spans="1:5" x14ac:dyDescent="0.25">
      <c r="A87" s="20">
        <v>81</v>
      </c>
      <c r="B87" s="21" t="s">
        <v>147</v>
      </c>
      <c r="C87" s="22">
        <v>1328</v>
      </c>
      <c r="D87" s="22">
        <v>1350</v>
      </c>
      <c r="E87" s="22">
        <v>1418</v>
      </c>
    </row>
    <row r="88" spans="1:5" x14ac:dyDescent="0.25">
      <c r="A88" s="20">
        <v>82</v>
      </c>
      <c r="B88" s="21" t="s">
        <v>148</v>
      </c>
      <c r="C88" s="22">
        <v>1217</v>
      </c>
      <c r="D88" s="22">
        <v>1237</v>
      </c>
      <c r="E88" s="22">
        <v>1300</v>
      </c>
    </row>
    <row r="89" spans="1:5" x14ac:dyDescent="0.25">
      <c r="A89" s="20">
        <v>83</v>
      </c>
      <c r="B89" s="21" t="s">
        <v>149</v>
      </c>
      <c r="C89" s="22">
        <v>1084</v>
      </c>
      <c r="D89" s="22">
        <v>1101</v>
      </c>
      <c r="E89" s="22">
        <v>1156</v>
      </c>
    </row>
    <row r="90" spans="1:5" x14ac:dyDescent="0.25">
      <c r="A90" s="20">
        <v>84</v>
      </c>
      <c r="B90" s="21" t="s">
        <v>150</v>
      </c>
      <c r="C90" s="22">
        <v>1002</v>
      </c>
      <c r="D90" s="22">
        <v>1017</v>
      </c>
      <c r="E90" s="22">
        <v>1069</v>
      </c>
    </row>
    <row r="91" spans="1:5" ht="25.5" x14ac:dyDescent="0.25">
      <c r="A91" s="20" t="s">
        <v>7</v>
      </c>
      <c r="B91" s="21" t="s">
        <v>151</v>
      </c>
      <c r="C91" s="23">
        <v>5980</v>
      </c>
      <c r="D91" s="23">
        <v>6063</v>
      </c>
      <c r="E91" s="23">
        <v>6375</v>
      </c>
    </row>
    <row r="92" spans="1:5" x14ac:dyDescent="0.2">
      <c r="A92" s="81" t="s">
        <v>152</v>
      </c>
      <c r="B92" s="82"/>
      <c r="C92" s="14">
        <v>163809</v>
      </c>
      <c r="D92" s="15">
        <v>164773</v>
      </c>
      <c r="E92" s="16">
        <v>166137</v>
      </c>
    </row>
    <row r="93" spans="1:5" x14ac:dyDescent="0.25">
      <c r="A93" s="17">
        <v>0</v>
      </c>
      <c r="B93" s="18" t="s">
        <v>66</v>
      </c>
      <c r="C93" s="19">
        <v>1913</v>
      </c>
      <c r="D93" s="19">
        <v>1914</v>
      </c>
      <c r="E93" s="19">
        <v>1916</v>
      </c>
    </row>
    <row r="94" spans="1:5" x14ac:dyDescent="0.25">
      <c r="A94" s="20">
        <v>1</v>
      </c>
      <c r="B94" s="21" t="s">
        <v>67</v>
      </c>
      <c r="C94" s="22">
        <v>1933</v>
      </c>
      <c r="D94" s="22">
        <v>1935</v>
      </c>
      <c r="E94" s="22">
        <v>1937</v>
      </c>
    </row>
    <row r="95" spans="1:5" x14ac:dyDescent="0.25">
      <c r="A95" s="20">
        <v>2</v>
      </c>
      <c r="B95" s="21" t="s">
        <v>68</v>
      </c>
      <c r="C95" s="22">
        <v>1984</v>
      </c>
      <c r="D95" s="22">
        <v>1987</v>
      </c>
      <c r="E95" s="22">
        <v>1989</v>
      </c>
    </row>
    <row r="96" spans="1:5" x14ac:dyDescent="0.25">
      <c r="A96" s="20">
        <v>3</v>
      </c>
      <c r="B96" s="21" t="s">
        <v>69</v>
      </c>
      <c r="C96" s="22">
        <v>2032</v>
      </c>
      <c r="D96" s="22">
        <v>2036</v>
      </c>
      <c r="E96" s="22">
        <v>2038</v>
      </c>
    </row>
    <row r="97" spans="1:5" x14ac:dyDescent="0.25">
      <c r="A97" s="20">
        <v>4</v>
      </c>
      <c r="B97" s="21" t="s">
        <v>70</v>
      </c>
      <c r="C97" s="22">
        <v>2072</v>
      </c>
      <c r="D97" s="22">
        <v>2076</v>
      </c>
      <c r="E97" s="22">
        <v>2079</v>
      </c>
    </row>
    <row r="98" spans="1:5" x14ac:dyDescent="0.25">
      <c r="A98" s="20">
        <v>5</v>
      </c>
      <c r="B98" s="21" t="s">
        <v>71</v>
      </c>
      <c r="C98" s="22">
        <v>2084</v>
      </c>
      <c r="D98" s="22">
        <v>2089</v>
      </c>
      <c r="E98" s="22">
        <v>2092</v>
      </c>
    </row>
    <row r="99" spans="1:5" x14ac:dyDescent="0.25">
      <c r="A99" s="20">
        <v>6</v>
      </c>
      <c r="B99" s="21" t="s">
        <v>72</v>
      </c>
      <c r="C99" s="22">
        <v>2075</v>
      </c>
      <c r="D99" s="22">
        <v>2080</v>
      </c>
      <c r="E99" s="22">
        <v>2083</v>
      </c>
    </row>
    <row r="100" spans="1:5" x14ac:dyDescent="0.25">
      <c r="A100" s="20">
        <v>7</v>
      </c>
      <c r="B100" s="21" t="s">
        <v>73</v>
      </c>
      <c r="C100" s="22">
        <v>2070</v>
      </c>
      <c r="D100" s="22">
        <v>2077</v>
      </c>
      <c r="E100" s="22">
        <v>2081</v>
      </c>
    </row>
    <row r="101" spans="1:5" x14ac:dyDescent="0.25">
      <c r="A101" s="20">
        <v>8</v>
      </c>
      <c r="B101" s="21" t="s">
        <v>74</v>
      </c>
      <c r="C101" s="22">
        <v>2087</v>
      </c>
      <c r="D101" s="22">
        <v>2093</v>
      </c>
      <c r="E101" s="22">
        <v>2098</v>
      </c>
    </row>
    <row r="102" spans="1:5" x14ac:dyDescent="0.25">
      <c r="A102" s="20">
        <v>9</v>
      </c>
      <c r="B102" s="21" t="s">
        <v>75</v>
      </c>
      <c r="C102" s="22">
        <v>2110</v>
      </c>
      <c r="D102" s="22">
        <v>2117</v>
      </c>
      <c r="E102" s="22">
        <v>2121</v>
      </c>
    </row>
    <row r="103" spans="1:5" x14ac:dyDescent="0.25">
      <c r="A103" s="20">
        <v>10</v>
      </c>
      <c r="B103" s="21" t="s">
        <v>76</v>
      </c>
      <c r="C103" s="22">
        <v>2157</v>
      </c>
      <c r="D103" s="22">
        <v>2165</v>
      </c>
      <c r="E103" s="22">
        <v>2170</v>
      </c>
    </row>
    <row r="104" spans="1:5" x14ac:dyDescent="0.25">
      <c r="A104" s="20">
        <v>11</v>
      </c>
      <c r="B104" s="21" t="s">
        <v>77</v>
      </c>
      <c r="C104" s="22">
        <v>2212</v>
      </c>
      <c r="D104" s="22">
        <v>2221</v>
      </c>
      <c r="E104" s="22">
        <v>2227</v>
      </c>
    </row>
    <row r="105" spans="1:5" x14ac:dyDescent="0.25">
      <c r="A105" s="20">
        <v>12</v>
      </c>
      <c r="B105" s="21" t="s">
        <v>78</v>
      </c>
      <c r="C105" s="22">
        <v>2281</v>
      </c>
      <c r="D105" s="22">
        <v>2289</v>
      </c>
      <c r="E105" s="22">
        <v>2295</v>
      </c>
    </row>
    <row r="106" spans="1:5" x14ac:dyDescent="0.25">
      <c r="A106" s="20">
        <v>13</v>
      </c>
      <c r="B106" s="21" t="s">
        <v>79</v>
      </c>
      <c r="C106" s="22">
        <v>2267</v>
      </c>
      <c r="D106" s="22">
        <v>2277</v>
      </c>
      <c r="E106" s="22">
        <v>2283</v>
      </c>
    </row>
    <row r="107" spans="1:5" x14ac:dyDescent="0.25">
      <c r="A107" s="20">
        <v>14</v>
      </c>
      <c r="B107" s="21" t="s">
        <v>80</v>
      </c>
      <c r="C107" s="22">
        <v>2214</v>
      </c>
      <c r="D107" s="22">
        <v>2223</v>
      </c>
      <c r="E107" s="22">
        <v>2229</v>
      </c>
    </row>
    <row r="108" spans="1:5" x14ac:dyDescent="0.25">
      <c r="A108" s="20">
        <v>15</v>
      </c>
      <c r="B108" s="21" t="s">
        <v>81</v>
      </c>
      <c r="C108" s="22">
        <v>2194</v>
      </c>
      <c r="D108" s="22">
        <v>2204</v>
      </c>
      <c r="E108" s="22">
        <v>2210</v>
      </c>
    </row>
    <row r="109" spans="1:5" x14ac:dyDescent="0.25">
      <c r="A109" s="20">
        <v>16</v>
      </c>
      <c r="B109" s="21" t="s">
        <v>82</v>
      </c>
      <c r="C109" s="22">
        <v>2211</v>
      </c>
      <c r="D109" s="22">
        <v>2221</v>
      </c>
      <c r="E109" s="22">
        <v>2227</v>
      </c>
    </row>
    <row r="110" spans="1:5" x14ac:dyDescent="0.25">
      <c r="A110" s="20">
        <v>17</v>
      </c>
      <c r="B110" s="21" t="s">
        <v>83</v>
      </c>
      <c r="C110" s="22">
        <v>2180</v>
      </c>
      <c r="D110" s="22">
        <v>2192</v>
      </c>
      <c r="E110" s="22">
        <v>2198</v>
      </c>
    </row>
    <row r="111" spans="1:5" x14ac:dyDescent="0.25">
      <c r="A111" s="20">
        <v>18</v>
      </c>
      <c r="B111" s="21" t="s">
        <v>84</v>
      </c>
      <c r="C111" s="22">
        <v>2189</v>
      </c>
      <c r="D111" s="22">
        <v>2201</v>
      </c>
      <c r="E111" s="22">
        <v>2207</v>
      </c>
    </row>
    <row r="112" spans="1:5" x14ac:dyDescent="0.25">
      <c r="A112" s="20">
        <v>19</v>
      </c>
      <c r="B112" s="21" t="s">
        <v>85</v>
      </c>
      <c r="C112" s="22">
        <v>2222</v>
      </c>
      <c r="D112" s="22">
        <v>2235</v>
      </c>
      <c r="E112" s="22">
        <v>2241</v>
      </c>
    </row>
    <row r="113" spans="1:5" x14ac:dyDescent="0.25">
      <c r="A113" s="20">
        <v>20</v>
      </c>
      <c r="B113" s="21" t="s">
        <v>86</v>
      </c>
      <c r="C113" s="22">
        <v>2198</v>
      </c>
      <c r="D113" s="22">
        <v>2212</v>
      </c>
      <c r="E113" s="22">
        <v>2220</v>
      </c>
    </row>
    <row r="114" spans="1:5" x14ac:dyDescent="0.25">
      <c r="A114" s="20">
        <v>21</v>
      </c>
      <c r="B114" s="21" t="s">
        <v>87</v>
      </c>
      <c r="C114" s="22">
        <v>2178</v>
      </c>
      <c r="D114" s="22">
        <v>2192</v>
      </c>
      <c r="E114" s="22">
        <v>2200</v>
      </c>
    </row>
    <row r="115" spans="1:5" x14ac:dyDescent="0.25">
      <c r="A115" s="20">
        <v>22</v>
      </c>
      <c r="B115" s="21" t="s">
        <v>88</v>
      </c>
      <c r="C115" s="22">
        <v>2162</v>
      </c>
      <c r="D115" s="22">
        <v>2178</v>
      </c>
      <c r="E115" s="22">
        <v>2186</v>
      </c>
    </row>
    <row r="116" spans="1:5" x14ac:dyDescent="0.25">
      <c r="A116" s="20">
        <v>23</v>
      </c>
      <c r="B116" s="21" t="s">
        <v>89</v>
      </c>
      <c r="C116" s="22">
        <v>2170</v>
      </c>
      <c r="D116" s="22">
        <v>2185</v>
      </c>
      <c r="E116" s="22">
        <v>2194</v>
      </c>
    </row>
    <row r="117" spans="1:5" x14ac:dyDescent="0.25">
      <c r="A117" s="20">
        <v>24</v>
      </c>
      <c r="B117" s="21" t="s">
        <v>90</v>
      </c>
      <c r="C117" s="22">
        <v>2199</v>
      </c>
      <c r="D117" s="22">
        <v>2214</v>
      </c>
      <c r="E117" s="22">
        <v>2223</v>
      </c>
    </row>
    <row r="118" spans="1:5" x14ac:dyDescent="0.25">
      <c r="A118" s="20">
        <v>25</v>
      </c>
      <c r="B118" s="21" t="s">
        <v>91</v>
      </c>
      <c r="C118" s="22">
        <v>2231</v>
      </c>
      <c r="D118" s="22">
        <v>2245</v>
      </c>
      <c r="E118" s="22">
        <v>2254</v>
      </c>
    </row>
    <row r="119" spans="1:5" x14ac:dyDescent="0.25">
      <c r="A119" s="20">
        <v>26</v>
      </c>
      <c r="B119" s="21" t="s">
        <v>92</v>
      </c>
      <c r="C119" s="22">
        <v>2281</v>
      </c>
      <c r="D119" s="22">
        <v>2293</v>
      </c>
      <c r="E119" s="22">
        <v>2302</v>
      </c>
    </row>
    <row r="120" spans="1:5" x14ac:dyDescent="0.25">
      <c r="A120" s="20">
        <v>27</v>
      </c>
      <c r="B120" s="21" t="s">
        <v>93</v>
      </c>
      <c r="C120" s="22">
        <v>2324</v>
      </c>
      <c r="D120" s="22">
        <v>2335</v>
      </c>
      <c r="E120" s="22">
        <v>2345</v>
      </c>
    </row>
    <row r="121" spans="1:5" x14ac:dyDescent="0.25">
      <c r="A121" s="20">
        <v>28</v>
      </c>
      <c r="B121" s="21" t="s">
        <v>94</v>
      </c>
      <c r="C121" s="22">
        <v>2361</v>
      </c>
      <c r="D121" s="22">
        <v>2373</v>
      </c>
      <c r="E121" s="22">
        <v>2384</v>
      </c>
    </row>
    <row r="122" spans="1:5" x14ac:dyDescent="0.25">
      <c r="A122" s="20">
        <v>29</v>
      </c>
      <c r="B122" s="21" t="s">
        <v>95</v>
      </c>
      <c r="C122" s="22">
        <v>2399</v>
      </c>
      <c r="D122" s="22">
        <v>2410</v>
      </c>
      <c r="E122" s="22">
        <v>2421</v>
      </c>
    </row>
    <row r="123" spans="1:5" x14ac:dyDescent="0.25">
      <c r="A123" s="20">
        <v>30</v>
      </c>
      <c r="B123" s="21" t="s">
        <v>96</v>
      </c>
      <c r="C123" s="22">
        <v>2377</v>
      </c>
      <c r="D123" s="22">
        <v>2389</v>
      </c>
      <c r="E123" s="22">
        <v>2401</v>
      </c>
    </row>
    <row r="124" spans="1:5" x14ac:dyDescent="0.25">
      <c r="A124" s="20">
        <v>31</v>
      </c>
      <c r="B124" s="21" t="s">
        <v>97</v>
      </c>
      <c r="C124" s="22">
        <v>2321</v>
      </c>
      <c r="D124" s="22">
        <v>2334</v>
      </c>
      <c r="E124" s="22">
        <v>2346</v>
      </c>
    </row>
    <row r="125" spans="1:5" x14ac:dyDescent="0.25">
      <c r="A125" s="20">
        <v>32</v>
      </c>
      <c r="B125" s="21" t="s">
        <v>98</v>
      </c>
      <c r="C125" s="22">
        <v>2283</v>
      </c>
      <c r="D125" s="22">
        <v>2296</v>
      </c>
      <c r="E125" s="22">
        <v>2308</v>
      </c>
    </row>
    <row r="126" spans="1:5" x14ac:dyDescent="0.25">
      <c r="A126" s="20">
        <v>33</v>
      </c>
      <c r="B126" s="21" t="s">
        <v>99</v>
      </c>
      <c r="C126" s="22">
        <v>2266</v>
      </c>
      <c r="D126" s="22">
        <v>2278</v>
      </c>
      <c r="E126" s="22">
        <v>2291</v>
      </c>
    </row>
    <row r="127" spans="1:5" x14ac:dyDescent="0.25">
      <c r="A127" s="20">
        <v>34</v>
      </c>
      <c r="B127" s="21" t="s">
        <v>100</v>
      </c>
      <c r="C127" s="22">
        <v>2279</v>
      </c>
      <c r="D127" s="22">
        <v>2291</v>
      </c>
      <c r="E127" s="22">
        <v>2305</v>
      </c>
    </row>
    <row r="128" spans="1:5" x14ac:dyDescent="0.25">
      <c r="A128" s="20">
        <v>35</v>
      </c>
      <c r="B128" s="21" t="s">
        <v>101</v>
      </c>
      <c r="C128" s="22">
        <v>2254</v>
      </c>
      <c r="D128" s="22">
        <v>2265</v>
      </c>
      <c r="E128" s="22">
        <v>2279</v>
      </c>
    </row>
    <row r="129" spans="1:5" x14ac:dyDescent="0.25">
      <c r="A129" s="20">
        <v>36</v>
      </c>
      <c r="B129" s="21" t="s">
        <v>102</v>
      </c>
      <c r="C129" s="22">
        <v>2230</v>
      </c>
      <c r="D129" s="22">
        <v>2241</v>
      </c>
      <c r="E129" s="22">
        <v>2255</v>
      </c>
    </row>
    <row r="130" spans="1:5" x14ac:dyDescent="0.25">
      <c r="A130" s="20">
        <v>37</v>
      </c>
      <c r="B130" s="21" t="s">
        <v>103</v>
      </c>
      <c r="C130" s="22">
        <v>2259</v>
      </c>
      <c r="D130" s="22">
        <v>2270</v>
      </c>
      <c r="E130" s="22">
        <v>2284</v>
      </c>
    </row>
    <row r="131" spans="1:5" x14ac:dyDescent="0.25">
      <c r="A131" s="20">
        <v>38</v>
      </c>
      <c r="B131" s="21" t="s">
        <v>104</v>
      </c>
      <c r="C131" s="22">
        <v>2234</v>
      </c>
      <c r="D131" s="22">
        <v>2246</v>
      </c>
      <c r="E131" s="22">
        <v>2261</v>
      </c>
    </row>
    <row r="132" spans="1:5" x14ac:dyDescent="0.25">
      <c r="A132" s="20">
        <v>39</v>
      </c>
      <c r="B132" s="21" t="s">
        <v>105</v>
      </c>
      <c r="C132" s="22">
        <v>2220</v>
      </c>
      <c r="D132" s="22">
        <v>2232</v>
      </c>
      <c r="E132" s="22">
        <v>2246</v>
      </c>
    </row>
    <row r="133" spans="1:5" x14ac:dyDescent="0.25">
      <c r="A133" s="20">
        <v>40</v>
      </c>
      <c r="B133" s="21" t="s">
        <v>106</v>
      </c>
      <c r="C133" s="22">
        <v>2179</v>
      </c>
      <c r="D133" s="22">
        <v>2190</v>
      </c>
      <c r="E133" s="22">
        <v>2204</v>
      </c>
    </row>
    <row r="134" spans="1:5" x14ac:dyDescent="0.25">
      <c r="A134" s="20">
        <v>41</v>
      </c>
      <c r="B134" s="21" t="s">
        <v>107</v>
      </c>
      <c r="C134" s="22">
        <v>2093</v>
      </c>
      <c r="D134" s="22">
        <v>2104</v>
      </c>
      <c r="E134" s="22">
        <v>2118</v>
      </c>
    </row>
    <row r="135" spans="1:5" x14ac:dyDescent="0.25">
      <c r="A135" s="20">
        <v>42</v>
      </c>
      <c r="B135" s="21" t="s">
        <v>108</v>
      </c>
      <c r="C135" s="22">
        <v>2060</v>
      </c>
      <c r="D135" s="22">
        <v>2071</v>
      </c>
      <c r="E135" s="22">
        <v>2085</v>
      </c>
    </row>
    <row r="136" spans="1:5" x14ac:dyDescent="0.25">
      <c r="A136" s="20">
        <v>43</v>
      </c>
      <c r="B136" s="21" t="s">
        <v>109</v>
      </c>
      <c r="C136" s="22">
        <v>2004</v>
      </c>
      <c r="D136" s="22">
        <v>2014</v>
      </c>
      <c r="E136" s="22">
        <v>2028</v>
      </c>
    </row>
    <row r="137" spans="1:5" x14ac:dyDescent="0.25">
      <c r="A137" s="20">
        <v>44</v>
      </c>
      <c r="B137" s="21" t="s">
        <v>110</v>
      </c>
      <c r="C137" s="22">
        <v>1965</v>
      </c>
      <c r="D137" s="22">
        <v>1974</v>
      </c>
      <c r="E137" s="22">
        <v>1989</v>
      </c>
    </row>
    <row r="138" spans="1:5" x14ac:dyDescent="0.25">
      <c r="A138" s="20">
        <v>45</v>
      </c>
      <c r="B138" s="21" t="s">
        <v>111</v>
      </c>
      <c r="C138" s="22">
        <v>1976</v>
      </c>
      <c r="D138" s="22">
        <v>1984</v>
      </c>
      <c r="E138" s="22">
        <v>1999</v>
      </c>
    </row>
    <row r="139" spans="1:5" x14ac:dyDescent="0.25">
      <c r="A139" s="20">
        <v>46</v>
      </c>
      <c r="B139" s="21" t="s">
        <v>112</v>
      </c>
      <c r="C139" s="22">
        <v>1943</v>
      </c>
      <c r="D139" s="22">
        <v>1949</v>
      </c>
      <c r="E139" s="22">
        <v>1964</v>
      </c>
    </row>
    <row r="140" spans="1:5" x14ac:dyDescent="0.25">
      <c r="A140" s="20">
        <v>47</v>
      </c>
      <c r="B140" s="21" t="s">
        <v>113</v>
      </c>
      <c r="C140" s="22">
        <v>1987</v>
      </c>
      <c r="D140" s="22">
        <v>1992</v>
      </c>
      <c r="E140" s="22">
        <v>2008</v>
      </c>
    </row>
    <row r="141" spans="1:5" x14ac:dyDescent="0.25">
      <c r="A141" s="20">
        <v>48</v>
      </c>
      <c r="B141" s="21" t="s">
        <v>114</v>
      </c>
      <c r="C141" s="22">
        <v>2099</v>
      </c>
      <c r="D141" s="22">
        <v>2104</v>
      </c>
      <c r="E141" s="22">
        <v>2119</v>
      </c>
    </row>
    <row r="142" spans="1:5" x14ac:dyDescent="0.25">
      <c r="A142" s="20">
        <v>49</v>
      </c>
      <c r="B142" s="21" t="s">
        <v>115</v>
      </c>
      <c r="C142" s="22">
        <v>2224</v>
      </c>
      <c r="D142" s="22">
        <v>2229</v>
      </c>
      <c r="E142" s="22">
        <v>2245</v>
      </c>
    </row>
    <row r="143" spans="1:5" x14ac:dyDescent="0.25">
      <c r="A143" s="20">
        <v>50</v>
      </c>
      <c r="B143" s="21" t="s">
        <v>116</v>
      </c>
      <c r="C143" s="22">
        <v>2146</v>
      </c>
      <c r="D143" s="22">
        <v>2151</v>
      </c>
      <c r="E143" s="22">
        <v>2167</v>
      </c>
    </row>
    <row r="144" spans="1:5" x14ac:dyDescent="0.25">
      <c r="A144" s="20">
        <v>51</v>
      </c>
      <c r="B144" s="21" t="s">
        <v>117</v>
      </c>
      <c r="C144" s="22">
        <v>2075</v>
      </c>
      <c r="D144" s="22">
        <v>2082</v>
      </c>
      <c r="E144" s="22">
        <v>2097</v>
      </c>
    </row>
    <row r="145" spans="1:5" x14ac:dyDescent="0.25">
      <c r="A145" s="20">
        <v>52</v>
      </c>
      <c r="B145" s="21" t="s">
        <v>118</v>
      </c>
      <c r="C145" s="22">
        <v>2025</v>
      </c>
      <c r="D145" s="22">
        <v>2033</v>
      </c>
      <c r="E145" s="22">
        <v>2048</v>
      </c>
    </row>
    <row r="146" spans="1:5" x14ac:dyDescent="0.25">
      <c r="A146" s="20">
        <v>53</v>
      </c>
      <c r="B146" s="21" t="s">
        <v>119</v>
      </c>
      <c r="C146" s="22">
        <v>2042</v>
      </c>
      <c r="D146" s="22">
        <v>2051</v>
      </c>
      <c r="E146" s="22">
        <v>2067</v>
      </c>
    </row>
    <row r="147" spans="1:5" x14ac:dyDescent="0.25">
      <c r="A147" s="20">
        <v>54</v>
      </c>
      <c r="B147" s="21" t="s">
        <v>120</v>
      </c>
      <c r="C147" s="22">
        <v>2074</v>
      </c>
      <c r="D147" s="22">
        <v>2084</v>
      </c>
      <c r="E147" s="22">
        <v>2100</v>
      </c>
    </row>
    <row r="148" spans="1:5" x14ac:dyDescent="0.25">
      <c r="A148" s="20">
        <v>55</v>
      </c>
      <c r="B148" s="21" t="s">
        <v>121</v>
      </c>
      <c r="C148" s="22">
        <v>2152</v>
      </c>
      <c r="D148" s="22">
        <v>2163</v>
      </c>
      <c r="E148" s="22">
        <v>2180</v>
      </c>
    </row>
    <row r="149" spans="1:5" x14ac:dyDescent="0.25">
      <c r="A149" s="20">
        <v>56</v>
      </c>
      <c r="B149" s="21" t="s">
        <v>122</v>
      </c>
      <c r="C149" s="22">
        <v>2187</v>
      </c>
      <c r="D149" s="22">
        <v>2198</v>
      </c>
      <c r="E149" s="22">
        <v>2214</v>
      </c>
    </row>
    <row r="150" spans="1:5" x14ac:dyDescent="0.25">
      <c r="A150" s="20">
        <v>57</v>
      </c>
      <c r="B150" s="21" t="s">
        <v>123</v>
      </c>
      <c r="C150" s="22">
        <v>2179</v>
      </c>
      <c r="D150" s="22">
        <v>2188</v>
      </c>
      <c r="E150" s="22">
        <v>2205</v>
      </c>
    </row>
    <row r="151" spans="1:5" x14ac:dyDescent="0.25">
      <c r="A151" s="20">
        <v>58</v>
      </c>
      <c r="B151" s="21" t="s">
        <v>124</v>
      </c>
      <c r="C151" s="22">
        <v>2194</v>
      </c>
      <c r="D151" s="22">
        <v>2204</v>
      </c>
      <c r="E151" s="22">
        <v>2220</v>
      </c>
    </row>
    <row r="152" spans="1:5" x14ac:dyDescent="0.25">
      <c r="A152" s="20">
        <v>59</v>
      </c>
      <c r="B152" s="21" t="s">
        <v>125</v>
      </c>
      <c r="C152" s="22">
        <v>2171</v>
      </c>
      <c r="D152" s="22">
        <v>2180</v>
      </c>
      <c r="E152" s="22">
        <v>2197</v>
      </c>
    </row>
    <row r="153" spans="1:5" x14ac:dyDescent="0.25">
      <c r="A153" s="20">
        <v>60</v>
      </c>
      <c r="B153" s="21" t="s">
        <v>126</v>
      </c>
      <c r="C153" s="22">
        <v>2131</v>
      </c>
      <c r="D153" s="22">
        <v>2141</v>
      </c>
      <c r="E153" s="22">
        <v>2158</v>
      </c>
    </row>
    <row r="154" spans="1:5" x14ac:dyDescent="0.25">
      <c r="A154" s="20">
        <v>61</v>
      </c>
      <c r="B154" s="21" t="s">
        <v>127</v>
      </c>
      <c r="C154" s="22">
        <v>2087</v>
      </c>
      <c r="D154" s="22">
        <v>2097</v>
      </c>
      <c r="E154" s="22">
        <v>2114</v>
      </c>
    </row>
    <row r="155" spans="1:5" x14ac:dyDescent="0.25">
      <c r="A155" s="20">
        <v>62</v>
      </c>
      <c r="B155" s="21" t="s">
        <v>128</v>
      </c>
      <c r="C155" s="22">
        <v>2069</v>
      </c>
      <c r="D155" s="22">
        <v>2080</v>
      </c>
      <c r="E155" s="22">
        <v>2097</v>
      </c>
    </row>
    <row r="156" spans="1:5" x14ac:dyDescent="0.25">
      <c r="A156" s="20">
        <v>63</v>
      </c>
      <c r="B156" s="21" t="s">
        <v>129</v>
      </c>
      <c r="C156" s="22">
        <v>1989</v>
      </c>
      <c r="D156" s="22">
        <v>2001</v>
      </c>
      <c r="E156" s="22">
        <v>2018</v>
      </c>
    </row>
    <row r="157" spans="1:5" x14ac:dyDescent="0.25">
      <c r="A157" s="20">
        <v>64</v>
      </c>
      <c r="B157" s="21" t="s">
        <v>130</v>
      </c>
      <c r="C157" s="22">
        <v>1915</v>
      </c>
      <c r="D157" s="22">
        <v>1928</v>
      </c>
      <c r="E157" s="22">
        <v>1945</v>
      </c>
    </row>
    <row r="158" spans="1:5" x14ac:dyDescent="0.25">
      <c r="A158" s="20">
        <v>65</v>
      </c>
      <c r="B158" s="21" t="s">
        <v>131</v>
      </c>
      <c r="C158" s="22">
        <v>1854</v>
      </c>
      <c r="D158" s="22">
        <v>1869</v>
      </c>
      <c r="E158" s="22">
        <v>1886</v>
      </c>
    </row>
    <row r="159" spans="1:5" x14ac:dyDescent="0.25">
      <c r="A159" s="20">
        <v>66</v>
      </c>
      <c r="B159" s="21" t="s">
        <v>132</v>
      </c>
      <c r="C159" s="22">
        <v>1767</v>
      </c>
      <c r="D159" s="22">
        <v>1783</v>
      </c>
      <c r="E159" s="22">
        <v>1800</v>
      </c>
    </row>
    <row r="160" spans="1:5" x14ac:dyDescent="0.25">
      <c r="A160" s="20">
        <v>67</v>
      </c>
      <c r="B160" s="21" t="s">
        <v>133</v>
      </c>
      <c r="C160" s="22">
        <v>1695</v>
      </c>
      <c r="D160" s="22">
        <v>1712</v>
      </c>
      <c r="E160" s="22">
        <v>1729</v>
      </c>
    </row>
    <row r="161" spans="1:5" x14ac:dyDescent="0.25">
      <c r="A161" s="20">
        <v>68</v>
      </c>
      <c r="B161" s="21" t="s">
        <v>134</v>
      </c>
      <c r="C161" s="22">
        <v>1631</v>
      </c>
      <c r="D161" s="22">
        <v>1649</v>
      </c>
      <c r="E161" s="22">
        <v>1667</v>
      </c>
    </row>
    <row r="162" spans="1:5" x14ac:dyDescent="0.25">
      <c r="A162" s="20">
        <v>69</v>
      </c>
      <c r="B162" s="21" t="s">
        <v>135</v>
      </c>
      <c r="C162" s="22">
        <v>1506</v>
      </c>
      <c r="D162" s="22">
        <v>1525</v>
      </c>
      <c r="E162" s="22">
        <v>1543</v>
      </c>
    </row>
    <row r="163" spans="1:5" x14ac:dyDescent="0.25">
      <c r="A163" s="20">
        <v>70</v>
      </c>
      <c r="B163" s="21" t="s">
        <v>136</v>
      </c>
      <c r="C163" s="22">
        <v>1459</v>
      </c>
      <c r="D163" s="22">
        <v>1478</v>
      </c>
      <c r="E163" s="22">
        <v>1498</v>
      </c>
    </row>
    <row r="164" spans="1:5" x14ac:dyDescent="0.25">
      <c r="A164" s="20">
        <v>71</v>
      </c>
      <c r="B164" s="21" t="s">
        <v>137</v>
      </c>
      <c r="C164" s="22">
        <v>1414</v>
      </c>
      <c r="D164" s="22">
        <v>1434</v>
      </c>
      <c r="E164" s="22">
        <v>1454</v>
      </c>
    </row>
    <row r="165" spans="1:5" x14ac:dyDescent="0.25">
      <c r="A165" s="20">
        <v>72</v>
      </c>
      <c r="B165" s="21" t="s">
        <v>138</v>
      </c>
      <c r="C165" s="22">
        <v>1412</v>
      </c>
      <c r="D165" s="22">
        <v>1433</v>
      </c>
      <c r="E165" s="22">
        <v>1455</v>
      </c>
    </row>
    <row r="166" spans="1:5" x14ac:dyDescent="0.25">
      <c r="A166" s="20">
        <v>73</v>
      </c>
      <c r="B166" s="21" t="s">
        <v>139</v>
      </c>
      <c r="C166" s="22">
        <v>1412</v>
      </c>
      <c r="D166" s="22">
        <v>1433</v>
      </c>
      <c r="E166" s="22">
        <v>1456</v>
      </c>
    </row>
    <row r="167" spans="1:5" x14ac:dyDescent="0.25">
      <c r="A167" s="20">
        <v>74</v>
      </c>
      <c r="B167" s="21" t="s">
        <v>140</v>
      </c>
      <c r="C167" s="22">
        <v>979</v>
      </c>
      <c r="D167" s="22">
        <v>997</v>
      </c>
      <c r="E167" s="22">
        <v>1017</v>
      </c>
    </row>
    <row r="168" spans="1:5" x14ac:dyDescent="0.25">
      <c r="A168" s="20">
        <v>75</v>
      </c>
      <c r="B168" s="21" t="s">
        <v>141</v>
      </c>
      <c r="C168" s="22">
        <v>962</v>
      </c>
      <c r="D168" s="22">
        <v>981</v>
      </c>
      <c r="E168" s="22">
        <v>1030</v>
      </c>
    </row>
    <row r="169" spans="1:5" x14ac:dyDescent="0.25">
      <c r="A169" s="20">
        <v>76</v>
      </c>
      <c r="B169" s="21" t="s">
        <v>142</v>
      </c>
      <c r="C169" s="22">
        <v>940</v>
      </c>
      <c r="D169" s="22">
        <v>957</v>
      </c>
      <c r="E169" s="22">
        <v>1005</v>
      </c>
    </row>
    <row r="170" spans="1:5" x14ac:dyDescent="0.25">
      <c r="A170" s="20">
        <v>77</v>
      </c>
      <c r="B170" s="21" t="s">
        <v>143</v>
      </c>
      <c r="C170" s="22">
        <v>915</v>
      </c>
      <c r="D170" s="22">
        <v>931</v>
      </c>
      <c r="E170" s="22">
        <v>978</v>
      </c>
    </row>
    <row r="171" spans="1:5" x14ac:dyDescent="0.25">
      <c r="A171" s="20">
        <v>78</v>
      </c>
      <c r="B171" s="21" t="s">
        <v>144</v>
      </c>
      <c r="C171" s="22">
        <v>774</v>
      </c>
      <c r="D171" s="22">
        <v>787</v>
      </c>
      <c r="E171" s="22">
        <v>827</v>
      </c>
    </row>
    <row r="172" spans="1:5" x14ac:dyDescent="0.25">
      <c r="A172" s="20">
        <v>79</v>
      </c>
      <c r="B172" s="21" t="s">
        <v>145</v>
      </c>
      <c r="C172" s="22">
        <v>686</v>
      </c>
      <c r="D172" s="22">
        <v>698</v>
      </c>
      <c r="E172" s="22">
        <v>733</v>
      </c>
    </row>
    <row r="173" spans="1:5" x14ac:dyDescent="0.25">
      <c r="A173" s="20">
        <v>80</v>
      </c>
      <c r="B173" s="21" t="s">
        <v>146</v>
      </c>
      <c r="C173" s="22">
        <v>617</v>
      </c>
      <c r="D173" s="22">
        <v>627</v>
      </c>
      <c r="E173" s="22">
        <v>658</v>
      </c>
    </row>
    <row r="174" spans="1:5" x14ac:dyDescent="0.25">
      <c r="A174" s="20">
        <v>81</v>
      </c>
      <c r="B174" s="21" t="s">
        <v>147</v>
      </c>
      <c r="C174" s="22">
        <v>575</v>
      </c>
      <c r="D174" s="22">
        <v>584</v>
      </c>
      <c r="E174" s="22">
        <v>614</v>
      </c>
    </row>
    <row r="175" spans="1:5" x14ac:dyDescent="0.25">
      <c r="A175" s="20">
        <v>82</v>
      </c>
      <c r="B175" s="21" t="s">
        <v>148</v>
      </c>
      <c r="C175" s="22">
        <v>520</v>
      </c>
      <c r="D175" s="22">
        <v>528</v>
      </c>
      <c r="E175" s="22">
        <v>555</v>
      </c>
    </row>
    <row r="176" spans="1:5" x14ac:dyDescent="0.25">
      <c r="A176" s="20">
        <v>83</v>
      </c>
      <c r="B176" s="21" t="s">
        <v>149</v>
      </c>
      <c r="C176" s="22">
        <v>456</v>
      </c>
      <c r="D176" s="22">
        <v>463</v>
      </c>
      <c r="E176" s="22">
        <v>486</v>
      </c>
    </row>
    <row r="177" spans="1:5" x14ac:dyDescent="0.25">
      <c r="A177" s="20">
        <v>84</v>
      </c>
      <c r="B177" s="21" t="s">
        <v>150</v>
      </c>
      <c r="C177" s="22">
        <v>414</v>
      </c>
      <c r="D177" s="22">
        <v>421</v>
      </c>
      <c r="E177" s="22">
        <v>442</v>
      </c>
    </row>
    <row r="178" spans="1:5" ht="25.5" x14ac:dyDescent="0.25">
      <c r="A178" s="20" t="s">
        <v>7</v>
      </c>
      <c r="B178" s="21" t="s">
        <v>151</v>
      </c>
      <c r="C178" s="23">
        <v>2145</v>
      </c>
      <c r="D178" s="23">
        <v>2178</v>
      </c>
      <c r="E178" s="23">
        <v>2291</v>
      </c>
    </row>
    <row r="179" spans="1:5" x14ac:dyDescent="0.2">
      <c r="A179" s="81" t="s">
        <v>153</v>
      </c>
      <c r="B179" s="82"/>
      <c r="C179" s="14">
        <v>166921</v>
      </c>
      <c r="D179" s="15">
        <v>167828</v>
      </c>
      <c r="E179" s="16">
        <v>169376</v>
      </c>
    </row>
    <row r="180" spans="1:5" x14ac:dyDescent="0.25">
      <c r="A180" s="17">
        <v>0</v>
      </c>
      <c r="B180" s="18" t="s">
        <v>66</v>
      </c>
      <c r="C180" s="19">
        <v>1830</v>
      </c>
      <c r="D180" s="19">
        <v>1831</v>
      </c>
      <c r="E180" s="19">
        <v>1833</v>
      </c>
    </row>
    <row r="181" spans="1:5" x14ac:dyDescent="0.25">
      <c r="A181" s="20">
        <v>1</v>
      </c>
      <c r="B181" s="21" t="s">
        <v>67</v>
      </c>
      <c r="C181" s="22">
        <v>1850</v>
      </c>
      <c r="D181" s="22">
        <v>1853</v>
      </c>
      <c r="E181" s="22">
        <v>1855</v>
      </c>
    </row>
    <row r="182" spans="1:5" x14ac:dyDescent="0.25">
      <c r="A182" s="20">
        <v>2</v>
      </c>
      <c r="B182" s="21" t="s">
        <v>68</v>
      </c>
      <c r="C182" s="22">
        <v>1894</v>
      </c>
      <c r="D182" s="22">
        <v>1898</v>
      </c>
      <c r="E182" s="22">
        <v>1900</v>
      </c>
    </row>
    <row r="183" spans="1:5" x14ac:dyDescent="0.25">
      <c r="A183" s="20">
        <v>3</v>
      </c>
      <c r="B183" s="21" t="s">
        <v>69</v>
      </c>
      <c r="C183" s="22">
        <v>1938</v>
      </c>
      <c r="D183" s="22">
        <v>1942</v>
      </c>
      <c r="E183" s="22">
        <v>1945</v>
      </c>
    </row>
    <row r="184" spans="1:5" x14ac:dyDescent="0.25">
      <c r="A184" s="20">
        <v>4</v>
      </c>
      <c r="B184" s="21" t="s">
        <v>70</v>
      </c>
      <c r="C184" s="22">
        <v>1981</v>
      </c>
      <c r="D184" s="22">
        <v>1986</v>
      </c>
      <c r="E184" s="22">
        <v>1988</v>
      </c>
    </row>
    <row r="185" spans="1:5" x14ac:dyDescent="0.25">
      <c r="A185" s="20">
        <v>5</v>
      </c>
      <c r="B185" s="21" t="s">
        <v>71</v>
      </c>
      <c r="C185" s="22">
        <v>1997</v>
      </c>
      <c r="D185" s="22">
        <v>2001</v>
      </c>
      <c r="E185" s="22">
        <v>2004</v>
      </c>
    </row>
    <row r="186" spans="1:5" x14ac:dyDescent="0.25">
      <c r="A186" s="20">
        <v>6</v>
      </c>
      <c r="B186" s="21" t="s">
        <v>72</v>
      </c>
      <c r="C186" s="22">
        <v>1975</v>
      </c>
      <c r="D186" s="22">
        <v>1981</v>
      </c>
      <c r="E186" s="22">
        <v>1984</v>
      </c>
    </row>
    <row r="187" spans="1:5" x14ac:dyDescent="0.25">
      <c r="A187" s="20">
        <v>7</v>
      </c>
      <c r="B187" s="21" t="s">
        <v>73</v>
      </c>
      <c r="C187" s="22">
        <v>1984</v>
      </c>
      <c r="D187" s="22">
        <v>1990</v>
      </c>
      <c r="E187" s="22">
        <v>1993</v>
      </c>
    </row>
    <row r="188" spans="1:5" x14ac:dyDescent="0.25">
      <c r="A188" s="20">
        <v>8</v>
      </c>
      <c r="B188" s="21" t="s">
        <v>74</v>
      </c>
      <c r="C188" s="22">
        <v>1986</v>
      </c>
      <c r="D188" s="22">
        <v>1992</v>
      </c>
      <c r="E188" s="22">
        <v>1996</v>
      </c>
    </row>
    <row r="189" spans="1:5" x14ac:dyDescent="0.25">
      <c r="A189" s="20">
        <v>9</v>
      </c>
      <c r="B189" s="21" t="s">
        <v>75</v>
      </c>
      <c r="C189" s="22">
        <v>2003</v>
      </c>
      <c r="D189" s="22">
        <v>2010</v>
      </c>
      <c r="E189" s="22">
        <v>2015</v>
      </c>
    </row>
    <row r="190" spans="1:5" x14ac:dyDescent="0.25">
      <c r="A190" s="20">
        <v>10</v>
      </c>
      <c r="B190" s="21" t="s">
        <v>76</v>
      </c>
      <c r="C190" s="22">
        <v>2054</v>
      </c>
      <c r="D190" s="22">
        <v>2062</v>
      </c>
      <c r="E190" s="22">
        <v>2067</v>
      </c>
    </row>
    <row r="191" spans="1:5" x14ac:dyDescent="0.25">
      <c r="A191" s="20">
        <v>11</v>
      </c>
      <c r="B191" s="21" t="s">
        <v>77</v>
      </c>
      <c r="C191" s="22">
        <v>2108</v>
      </c>
      <c r="D191" s="22">
        <v>2116</v>
      </c>
      <c r="E191" s="22">
        <v>2122</v>
      </c>
    </row>
    <row r="192" spans="1:5" x14ac:dyDescent="0.25">
      <c r="A192" s="20">
        <v>12</v>
      </c>
      <c r="B192" s="21" t="s">
        <v>78</v>
      </c>
      <c r="C192" s="22">
        <v>2170</v>
      </c>
      <c r="D192" s="22">
        <v>2179</v>
      </c>
      <c r="E192" s="22">
        <v>2185</v>
      </c>
    </row>
    <row r="193" spans="1:5" x14ac:dyDescent="0.25">
      <c r="A193" s="20">
        <v>13</v>
      </c>
      <c r="B193" s="21" t="s">
        <v>79</v>
      </c>
      <c r="C193" s="22">
        <v>2160</v>
      </c>
      <c r="D193" s="22">
        <v>2170</v>
      </c>
      <c r="E193" s="22">
        <v>2176</v>
      </c>
    </row>
    <row r="194" spans="1:5" x14ac:dyDescent="0.25">
      <c r="A194" s="20">
        <v>14</v>
      </c>
      <c r="B194" s="21" t="s">
        <v>80</v>
      </c>
      <c r="C194" s="22">
        <v>2114</v>
      </c>
      <c r="D194" s="22">
        <v>2123</v>
      </c>
      <c r="E194" s="22">
        <v>2129</v>
      </c>
    </row>
    <row r="195" spans="1:5" x14ac:dyDescent="0.25">
      <c r="A195" s="20">
        <v>15</v>
      </c>
      <c r="B195" s="21" t="s">
        <v>81</v>
      </c>
      <c r="C195" s="22">
        <v>2097</v>
      </c>
      <c r="D195" s="22">
        <v>2106</v>
      </c>
      <c r="E195" s="22">
        <v>2112</v>
      </c>
    </row>
    <row r="196" spans="1:5" x14ac:dyDescent="0.25">
      <c r="A196" s="20">
        <v>16</v>
      </c>
      <c r="B196" s="21" t="s">
        <v>82</v>
      </c>
      <c r="C196" s="22">
        <v>2118</v>
      </c>
      <c r="D196" s="22">
        <v>2126</v>
      </c>
      <c r="E196" s="22">
        <v>2131</v>
      </c>
    </row>
    <row r="197" spans="1:5" x14ac:dyDescent="0.25">
      <c r="A197" s="20">
        <v>17</v>
      </c>
      <c r="B197" s="21" t="s">
        <v>83</v>
      </c>
      <c r="C197" s="22">
        <v>2088</v>
      </c>
      <c r="D197" s="22">
        <v>2096</v>
      </c>
      <c r="E197" s="22">
        <v>2102</v>
      </c>
    </row>
    <row r="198" spans="1:5" x14ac:dyDescent="0.25">
      <c r="A198" s="20">
        <v>18</v>
      </c>
      <c r="B198" s="21" t="s">
        <v>84</v>
      </c>
      <c r="C198" s="22">
        <v>2099</v>
      </c>
      <c r="D198" s="22">
        <v>2107</v>
      </c>
      <c r="E198" s="22">
        <v>2114</v>
      </c>
    </row>
    <row r="199" spans="1:5" x14ac:dyDescent="0.25">
      <c r="A199" s="20">
        <v>19</v>
      </c>
      <c r="B199" s="21" t="s">
        <v>85</v>
      </c>
      <c r="C199" s="22">
        <v>2132</v>
      </c>
      <c r="D199" s="22">
        <v>2141</v>
      </c>
      <c r="E199" s="22">
        <v>2147</v>
      </c>
    </row>
    <row r="200" spans="1:5" x14ac:dyDescent="0.25">
      <c r="A200" s="20">
        <v>20</v>
      </c>
      <c r="B200" s="21" t="s">
        <v>86</v>
      </c>
      <c r="C200" s="22">
        <v>2109</v>
      </c>
      <c r="D200" s="22">
        <v>2119</v>
      </c>
      <c r="E200" s="22">
        <v>2126</v>
      </c>
    </row>
    <row r="201" spans="1:5" x14ac:dyDescent="0.25">
      <c r="A201" s="20">
        <v>21</v>
      </c>
      <c r="B201" s="21" t="s">
        <v>87</v>
      </c>
      <c r="C201" s="22">
        <v>2095</v>
      </c>
      <c r="D201" s="22">
        <v>2106</v>
      </c>
      <c r="E201" s="22">
        <v>2113</v>
      </c>
    </row>
    <row r="202" spans="1:5" x14ac:dyDescent="0.25">
      <c r="A202" s="20">
        <v>22</v>
      </c>
      <c r="B202" s="21" t="s">
        <v>88</v>
      </c>
      <c r="C202" s="22">
        <v>2084</v>
      </c>
      <c r="D202" s="22">
        <v>2095</v>
      </c>
      <c r="E202" s="22">
        <v>2103</v>
      </c>
    </row>
    <row r="203" spans="1:5" x14ac:dyDescent="0.25">
      <c r="A203" s="20">
        <v>23</v>
      </c>
      <c r="B203" s="21" t="s">
        <v>89</v>
      </c>
      <c r="C203" s="22">
        <v>2097</v>
      </c>
      <c r="D203" s="22">
        <v>2107</v>
      </c>
      <c r="E203" s="22">
        <v>2115</v>
      </c>
    </row>
    <row r="204" spans="1:5" x14ac:dyDescent="0.25">
      <c r="A204" s="20">
        <v>24</v>
      </c>
      <c r="B204" s="21" t="s">
        <v>90</v>
      </c>
      <c r="C204" s="22">
        <v>2120</v>
      </c>
      <c r="D204" s="22">
        <v>2129</v>
      </c>
      <c r="E204" s="22">
        <v>2138</v>
      </c>
    </row>
    <row r="205" spans="1:5" x14ac:dyDescent="0.25">
      <c r="A205" s="20">
        <v>25</v>
      </c>
      <c r="B205" s="21" t="s">
        <v>91</v>
      </c>
      <c r="C205" s="22">
        <v>2158</v>
      </c>
      <c r="D205" s="22">
        <v>2167</v>
      </c>
      <c r="E205" s="22">
        <v>2175</v>
      </c>
    </row>
    <row r="206" spans="1:5" x14ac:dyDescent="0.25">
      <c r="A206" s="20">
        <v>26</v>
      </c>
      <c r="B206" s="21" t="s">
        <v>92</v>
      </c>
      <c r="C206" s="22">
        <v>2205</v>
      </c>
      <c r="D206" s="22">
        <v>2213</v>
      </c>
      <c r="E206" s="22">
        <v>2222</v>
      </c>
    </row>
    <row r="207" spans="1:5" x14ac:dyDescent="0.25">
      <c r="A207" s="20">
        <v>27</v>
      </c>
      <c r="B207" s="21" t="s">
        <v>93</v>
      </c>
      <c r="C207" s="22">
        <v>2251</v>
      </c>
      <c r="D207" s="22">
        <v>2260</v>
      </c>
      <c r="E207" s="22">
        <v>2269</v>
      </c>
    </row>
    <row r="208" spans="1:5" x14ac:dyDescent="0.25">
      <c r="A208" s="20">
        <v>28</v>
      </c>
      <c r="B208" s="21" t="s">
        <v>94</v>
      </c>
      <c r="C208" s="22">
        <v>2307</v>
      </c>
      <c r="D208" s="22">
        <v>2316</v>
      </c>
      <c r="E208" s="22">
        <v>2327</v>
      </c>
    </row>
    <row r="209" spans="1:5" x14ac:dyDescent="0.25">
      <c r="A209" s="20">
        <v>29</v>
      </c>
      <c r="B209" s="21" t="s">
        <v>95</v>
      </c>
      <c r="C209" s="22">
        <v>2343</v>
      </c>
      <c r="D209" s="22">
        <v>2353</v>
      </c>
      <c r="E209" s="22">
        <v>2364</v>
      </c>
    </row>
    <row r="210" spans="1:5" x14ac:dyDescent="0.25">
      <c r="A210" s="20">
        <v>30</v>
      </c>
      <c r="B210" s="21" t="s">
        <v>96</v>
      </c>
      <c r="C210" s="22">
        <v>2328</v>
      </c>
      <c r="D210" s="22">
        <v>2338</v>
      </c>
      <c r="E210" s="22">
        <v>2350</v>
      </c>
    </row>
    <row r="211" spans="1:5" x14ac:dyDescent="0.25">
      <c r="A211" s="20">
        <v>31</v>
      </c>
      <c r="B211" s="21" t="s">
        <v>97</v>
      </c>
      <c r="C211" s="22">
        <v>2271</v>
      </c>
      <c r="D211" s="22">
        <v>2283</v>
      </c>
      <c r="E211" s="22">
        <v>2295</v>
      </c>
    </row>
    <row r="212" spans="1:5" x14ac:dyDescent="0.25">
      <c r="A212" s="20">
        <v>32</v>
      </c>
      <c r="B212" s="21" t="s">
        <v>98</v>
      </c>
      <c r="C212" s="22">
        <v>2232</v>
      </c>
      <c r="D212" s="22">
        <v>2244</v>
      </c>
      <c r="E212" s="22">
        <v>2256</v>
      </c>
    </row>
    <row r="213" spans="1:5" x14ac:dyDescent="0.25">
      <c r="A213" s="20">
        <v>33</v>
      </c>
      <c r="B213" s="21" t="s">
        <v>99</v>
      </c>
      <c r="C213" s="22">
        <v>2206</v>
      </c>
      <c r="D213" s="22">
        <v>2219</v>
      </c>
      <c r="E213" s="22">
        <v>2232</v>
      </c>
    </row>
    <row r="214" spans="1:5" x14ac:dyDescent="0.25">
      <c r="A214" s="20">
        <v>34</v>
      </c>
      <c r="B214" s="21" t="s">
        <v>100</v>
      </c>
      <c r="C214" s="22">
        <v>2216</v>
      </c>
      <c r="D214" s="22">
        <v>2229</v>
      </c>
      <c r="E214" s="22">
        <v>2242</v>
      </c>
    </row>
    <row r="215" spans="1:5" x14ac:dyDescent="0.25">
      <c r="A215" s="20">
        <v>35</v>
      </c>
      <c r="B215" s="21" t="s">
        <v>101</v>
      </c>
      <c r="C215" s="22">
        <v>2201</v>
      </c>
      <c r="D215" s="22">
        <v>2213</v>
      </c>
      <c r="E215" s="22">
        <v>2226</v>
      </c>
    </row>
    <row r="216" spans="1:5" x14ac:dyDescent="0.25">
      <c r="A216" s="20">
        <v>36</v>
      </c>
      <c r="B216" s="21" t="s">
        <v>102</v>
      </c>
      <c r="C216" s="22">
        <v>2181</v>
      </c>
      <c r="D216" s="22">
        <v>2193</v>
      </c>
      <c r="E216" s="22">
        <v>2207</v>
      </c>
    </row>
    <row r="217" spans="1:5" x14ac:dyDescent="0.25">
      <c r="A217" s="20">
        <v>37</v>
      </c>
      <c r="B217" s="21" t="s">
        <v>103</v>
      </c>
      <c r="C217" s="22">
        <v>2213</v>
      </c>
      <c r="D217" s="22">
        <v>2226</v>
      </c>
      <c r="E217" s="22">
        <v>2240</v>
      </c>
    </row>
    <row r="218" spans="1:5" x14ac:dyDescent="0.25">
      <c r="A218" s="20">
        <v>38</v>
      </c>
      <c r="B218" s="21" t="s">
        <v>104</v>
      </c>
      <c r="C218" s="22">
        <v>2193</v>
      </c>
      <c r="D218" s="22">
        <v>2206</v>
      </c>
      <c r="E218" s="22">
        <v>2220</v>
      </c>
    </row>
    <row r="219" spans="1:5" x14ac:dyDescent="0.25">
      <c r="A219" s="20">
        <v>39</v>
      </c>
      <c r="B219" s="21" t="s">
        <v>105</v>
      </c>
      <c r="C219" s="22">
        <v>2183</v>
      </c>
      <c r="D219" s="22">
        <v>2197</v>
      </c>
      <c r="E219" s="22">
        <v>2211</v>
      </c>
    </row>
    <row r="220" spans="1:5" x14ac:dyDescent="0.25">
      <c r="A220" s="20">
        <v>40</v>
      </c>
      <c r="B220" s="21" t="s">
        <v>106</v>
      </c>
      <c r="C220" s="22">
        <v>2147</v>
      </c>
      <c r="D220" s="22">
        <v>2160</v>
      </c>
      <c r="E220" s="22">
        <v>2175</v>
      </c>
    </row>
    <row r="221" spans="1:5" x14ac:dyDescent="0.25">
      <c r="A221" s="20">
        <v>41</v>
      </c>
      <c r="B221" s="21" t="s">
        <v>107</v>
      </c>
      <c r="C221" s="22">
        <v>2073</v>
      </c>
      <c r="D221" s="22">
        <v>2086</v>
      </c>
      <c r="E221" s="22">
        <v>2101</v>
      </c>
    </row>
    <row r="222" spans="1:5" x14ac:dyDescent="0.25">
      <c r="A222" s="20">
        <v>42</v>
      </c>
      <c r="B222" s="21" t="s">
        <v>108</v>
      </c>
      <c r="C222" s="22">
        <v>2048</v>
      </c>
      <c r="D222" s="22">
        <v>2060</v>
      </c>
      <c r="E222" s="22">
        <v>2075</v>
      </c>
    </row>
    <row r="223" spans="1:5" x14ac:dyDescent="0.25">
      <c r="A223" s="20">
        <v>43</v>
      </c>
      <c r="B223" s="21" t="s">
        <v>109</v>
      </c>
      <c r="C223" s="22">
        <v>2001</v>
      </c>
      <c r="D223" s="22">
        <v>2011</v>
      </c>
      <c r="E223" s="22">
        <v>2026</v>
      </c>
    </row>
    <row r="224" spans="1:5" x14ac:dyDescent="0.25">
      <c r="A224" s="20">
        <v>44</v>
      </c>
      <c r="B224" s="21" t="s">
        <v>110</v>
      </c>
      <c r="C224" s="22">
        <v>1966</v>
      </c>
      <c r="D224" s="22">
        <v>1973</v>
      </c>
      <c r="E224" s="22">
        <v>1989</v>
      </c>
    </row>
    <row r="225" spans="1:5" x14ac:dyDescent="0.25">
      <c r="A225" s="20">
        <v>45</v>
      </c>
      <c r="B225" s="21" t="s">
        <v>111</v>
      </c>
      <c r="C225" s="22">
        <v>1978</v>
      </c>
      <c r="D225" s="22">
        <v>1983</v>
      </c>
      <c r="E225" s="22">
        <v>1998</v>
      </c>
    </row>
    <row r="226" spans="1:5" x14ac:dyDescent="0.25">
      <c r="A226" s="20">
        <v>46</v>
      </c>
      <c r="B226" s="21" t="s">
        <v>112</v>
      </c>
      <c r="C226" s="22">
        <v>1950</v>
      </c>
      <c r="D226" s="22">
        <v>1952</v>
      </c>
      <c r="E226" s="22">
        <v>1968</v>
      </c>
    </row>
    <row r="227" spans="1:5" x14ac:dyDescent="0.25">
      <c r="A227" s="20">
        <v>47</v>
      </c>
      <c r="B227" s="21" t="s">
        <v>113</v>
      </c>
      <c r="C227" s="22">
        <v>1997</v>
      </c>
      <c r="D227" s="22">
        <v>1998</v>
      </c>
      <c r="E227" s="22">
        <v>2013</v>
      </c>
    </row>
    <row r="228" spans="1:5" x14ac:dyDescent="0.25">
      <c r="A228" s="20">
        <v>48</v>
      </c>
      <c r="B228" s="21" t="s">
        <v>114</v>
      </c>
      <c r="C228" s="22">
        <v>2101</v>
      </c>
      <c r="D228" s="22">
        <v>2101</v>
      </c>
      <c r="E228" s="22">
        <v>2117</v>
      </c>
    </row>
    <row r="229" spans="1:5" x14ac:dyDescent="0.25">
      <c r="A229" s="20">
        <v>49</v>
      </c>
      <c r="B229" s="21" t="s">
        <v>115</v>
      </c>
      <c r="C229" s="22">
        <v>2217</v>
      </c>
      <c r="D229" s="22">
        <v>2218</v>
      </c>
      <c r="E229" s="22">
        <v>2233</v>
      </c>
    </row>
    <row r="230" spans="1:5" x14ac:dyDescent="0.25">
      <c r="A230" s="20">
        <v>50</v>
      </c>
      <c r="B230" s="21" t="s">
        <v>116</v>
      </c>
      <c r="C230" s="22">
        <v>2141</v>
      </c>
      <c r="D230" s="22">
        <v>2142</v>
      </c>
      <c r="E230" s="22">
        <v>2158</v>
      </c>
    </row>
    <row r="231" spans="1:5" x14ac:dyDescent="0.25">
      <c r="A231" s="20">
        <v>51</v>
      </c>
      <c r="B231" s="21" t="s">
        <v>117</v>
      </c>
      <c r="C231" s="22">
        <v>2077</v>
      </c>
      <c r="D231" s="22">
        <v>2080</v>
      </c>
      <c r="E231" s="22">
        <v>2096</v>
      </c>
    </row>
    <row r="232" spans="1:5" x14ac:dyDescent="0.25">
      <c r="A232" s="20">
        <v>52</v>
      </c>
      <c r="B232" s="21" t="s">
        <v>118</v>
      </c>
      <c r="C232" s="22">
        <v>2034</v>
      </c>
      <c r="D232" s="22">
        <v>2038</v>
      </c>
      <c r="E232" s="22">
        <v>2054</v>
      </c>
    </row>
    <row r="233" spans="1:5" x14ac:dyDescent="0.25">
      <c r="A233" s="20">
        <v>53</v>
      </c>
      <c r="B233" s="21" t="s">
        <v>119</v>
      </c>
      <c r="C233" s="22">
        <v>2068</v>
      </c>
      <c r="D233" s="22">
        <v>2073</v>
      </c>
      <c r="E233" s="22">
        <v>2089</v>
      </c>
    </row>
    <row r="234" spans="1:5" x14ac:dyDescent="0.25">
      <c r="A234" s="20">
        <v>54</v>
      </c>
      <c r="B234" s="21" t="s">
        <v>120</v>
      </c>
      <c r="C234" s="22">
        <v>2106</v>
      </c>
      <c r="D234" s="22">
        <v>2112</v>
      </c>
      <c r="E234" s="22">
        <v>2128</v>
      </c>
    </row>
    <row r="235" spans="1:5" x14ac:dyDescent="0.25">
      <c r="A235" s="20">
        <v>55</v>
      </c>
      <c r="B235" s="21" t="s">
        <v>121</v>
      </c>
      <c r="C235" s="22">
        <v>2208</v>
      </c>
      <c r="D235" s="22">
        <v>2214</v>
      </c>
      <c r="E235" s="22">
        <v>2230</v>
      </c>
    </row>
    <row r="236" spans="1:5" x14ac:dyDescent="0.25">
      <c r="A236" s="20">
        <v>56</v>
      </c>
      <c r="B236" s="21" t="s">
        <v>122</v>
      </c>
      <c r="C236" s="22">
        <v>2244</v>
      </c>
      <c r="D236" s="22">
        <v>2249</v>
      </c>
      <c r="E236" s="22">
        <v>2266</v>
      </c>
    </row>
    <row r="237" spans="1:5" x14ac:dyDescent="0.25">
      <c r="A237" s="20">
        <v>57</v>
      </c>
      <c r="B237" s="21" t="s">
        <v>123</v>
      </c>
      <c r="C237" s="22">
        <v>2250</v>
      </c>
      <c r="D237" s="22">
        <v>2255</v>
      </c>
      <c r="E237" s="22">
        <v>2272</v>
      </c>
    </row>
    <row r="238" spans="1:5" x14ac:dyDescent="0.25">
      <c r="A238" s="20">
        <v>58</v>
      </c>
      <c r="B238" s="21" t="s">
        <v>124</v>
      </c>
      <c r="C238" s="22">
        <v>2269</v>
      </c>
      <c r="D238" s="22">
        <v>2274</v>
      </c>
      <c r="E238" s="22">
        <v>2291</v>
      </c>
    </row>
    <row r="239" spans="1:5" x14ac:dyDescent="0.25">
      <c r="A239" s="20">
        <v>59</v>
      </c>
      <c r="B239" s="21" t="s">
        <v>125</v>
      </c>
      <c r="C239" s="22">
        <v>2258</v>
      </c>
      <c r="D239" s="22">
        <v>2263</v>
      </c>
      <c r="E239" s="22">
        <v>2280</v>
      </c>
    </row>
    <row r="240" spans="1:5" x14ac:dyDescent="0.25">
      <c r="A240" s="20">
        <v>60</v>
      </c>
      <c r="B240" s="21" t="s">
        <v>126</v>
      </c>
      <c r="C240" s="22">
        <v>2220</v>
      </c>
      <c r="D240" s="22">
        <v>2226</v>
      </c>
      <c r="E240" s="22">
        <v>2243</v>
      </c>
    </row>
    <row r="241" spans="1:5" x14ac:dyDescent="0.25">
      <c r="A241" s="20">
        <v>61</v>
      </c>
      <c r="B241" s="21" t="s">
        <v>127</v>
      </c>
      <c r="C241" s="22">
        <v>2196</v>
      </c>
      <c r="D241" s="22">
        <v>2202</v>
      </c>
      <c r="E241" s="22">
        <v>2219</v>
      </c>
    </row>
    <row r="242" spans="1:5" x14ac:dyDescent="0.25">
      <c r="A242" s="20">
        <v>62</v>
      </c>
      <c r="B242" s="21" t="s">
        <v>128</v>
      </c>
      <c r="C242" s="22">
        <v>2185</v>
      </c>
      <c r="D242" s="22">
        <v>2193</v>
      </c>
      <c r="E242" s="22">
        <v>2210</v>
      </c>
    </row>
    <row r="243" spans="1:5" x14ac:dyDescent="0.25">
      <c r="A243" s="20">
        <v>63</v>
      </c>
      <c r="B243" s="21" t="s">
        <v>129</v>
      </c>
      <c r="C243" s="22">
        <v>2118</v>
      </c>
      <c r="D243" s="22">
        <v>2128</v>
      </c>
      <c r="E243" s="22">
        <v>2145</v>
      </c>
    </row>
    <row r="244" spans="1:5" x14ac:dyDescent="0.25">
      <c r="A244" s="20">
        <v>64</v>
      </c>
      <c r="B244" s="21" t="s">
        <v>130</v>
      </c>
      <c r="C244" s="22">
        <v>2063</v>
      </c>
      <c r="D244" s="22">
        <v>2075</v>
      </c>
      <c r="E244" s="22">
        <v>2093</v>
      </c>
    </row>
    <row r="245" spans="1:5" x14ac:dyDescent="0.25">
      <c r="A245" s="20">
        <v>65</v>
      </c>
      <c r="B245" s="21" t="s">
        <v>131</v>
      </c>
      <c r="C245" s="22">
        <v>2011</v>
      </c>
      <c r="D245" s="22">
        <v>2026</v>
      </c>
      <c r="E245" s="22">
        <v>2043</v>
      </c>
    </row>
    <row r="246" spans="1:5" x14ac:dyDescent="0.25">
      <c r="A246" s="20">
        <v>66</v>
      </c>
      <c r="B246" s="21" t="s">
        <v>132</v>
      </c>
      <c r="C246" s="22">
        <v>1937</v>
      </c>
      <c r="D246" s="22">
        <v>1953</v>
      </c>
      <c r="E246" s="22">
        <v>1971</v>
      </c>
    </row>
    <row r="247" spans="1:5" x14ac:dyDescent="0.25">
      <c r="A247" s="20">
        <v>67</v>
      </c>
      <c r="B247" s="21" t="s">
        <v>133</v>
      </c>
      <c r="C247" s="22">
        <v>1873</v>
      </c>
      <c r="D247" s="22">
        <v>1891</v>
      </c>
      <c r="E247" s="22">
        <v>1910</v>
      </c>
    </row>
    <row r="248" spans="1:5" x14ac:dyDescent="0.25">
      <c r="A248" s="20">
        <v>68</v>
      </c>
      <c r="B248" s="21" t="s">
        <v>134</v>
      </c>
      <c r="C248" s="22">
        <v>1814</v>
      </c>
      <c r="D248" s="22">
        <v>1833</v>
      </c>
      <c r="E248" s="22">
        <v>1852</v>
      </c>
    </row>
    <row r="249" spans="1:5" x14ac:dyDescent="0.25">
      <c r="A249" s="20">
        <v>69</v>
      </c>
      <c r="B249" s="21" t="s">
        <v>135</v>
      </c>
      <c r="C249" s="22">
        <v>1700</v>
      </c>
      <c r="D249" s="22">
        <v>1720</v>
      </c>
      <c r="E249" s="22">
        <v>1739</v>
      </c>
    </row>
    <row r="250" spans="1:5" x14ac:dyDescent="0.25">
      <c r="A250" s="20">
        <v>70</v>
      </c>
      <c r="B250" s="21" t="s">
        <v>136</v>
      </c>
      <c r="C250" s="22">
        <v>1653</v>
      </c>
      <c r="D250" s="22">
        <v>1674</v>
      </c>
      <c r="E250" s="22">
        <v>1694</v>
      </c>
    </row>
    <row r="251" spans="1:5" x14ac:dyDescent="0.25">
      <c r="A251" s="20">
        <v>71</v>
      </c>
      <c r="B251" s="21" t="s">
        <v>137</v>
      </c>
      <c r="C251" s="22">
        <v>1609</v>
      </c>
      <c r="D251" s="22">
        <v>1631</v>
      </c>
      <c r="E251" s="22">
        <v>1652</v>
      </c>
    </row>
    <row r="252" spans="1:5" x14ac:dyDescent="0.25">
      <c r="A252" s="20">
        <v>72</v>
      </c>
      <c r="B252" s="21" t="s">
        <v>138</v>
      </c>
      <c r="C252" s="22">
        <v>1608</v>
      </c>
      <c r="D252" s="22">
        <v>1630</v>
      </c>
      <c r="E252" s="22">
        <v>1652</v>
      </c>
    </row>
    <row r="253" spans="1:5" x14ac:dyDescent="0.25">
      <c r="A253" s="20">
        <v>73</v>
      </c>
      <c r="B253" s="21" t="s">
        <v>139</v>
      </c>
      <c r="C253" s="22">
        <v>1588</v>
      </c>
      <c r="D253" s="22">
        <v>1611</v>
      </c>
      <c r="E253" s="22">
        <v>1634</v>
      </c>
    </row>
    <row r="254" spans="1:5" x14ac:dyDescent="0.25">
      <c r="A254" s="20">
        <v>74</v>
      </c>
      <c r="B254" s="21" t="s">
        <v>140</v>
      </c>
      <c r="C254" s="22">
        <v>1155</v>
      </c>
      <c r="D254" s="22">
        <v>1174</v>
      </c>
      <c r="E254" s="22">
        <v>1195</v>
      </c>
    </row>
    <row r="255" spans="1:5" x14ac:dyDescent="0.25">
      <c r="A255" s="20">
        <v>75</v>
      </c>
      <c r="B255" s="21" t="s">
        <v>141</v>
      </c>
      <c r="C255" s="22">
        <v>1138</v>
      </c>
      <c r="D255" s="22">
        <v>1160</v>
      </c>
      <c r="E255" s="22">
        <v>1219</v>
      </c>
    </row>
    <row r="256" spans="1:5" x14ac:dyDescent="0.25">
      <c r="A256" s="20">
        <v>76</v>
      </c>
      <c r="B256" s="21" t="s">
        <v>142</v>
      </c>
      <c r="C256" s="22">
        <v>1125</v>
      </c>
      <c r="D256" s="22">
        <v>1147</v>
      </c>
      <c r="E256" s="22">
        <v>1204</v>
      </c>
    </row>
    <row r="257" spans="1:5" x14ac:dyDescent="0.25">
      <c r="A257" s="20">
        <v>77</v>
      </c>
      <c r="B257" s="21" t="s">
        <v>143</v>
      </c>
      <c r="C257" s="22">
        <v>1108</v>
      </c>
      <c r="D257" s="22">
        <v>1129</v>
      </c>
      <c r="E257" s="22">
        <v>1185</v>
      </c>
    </row>
    <row r="258" spans="1:5" x14ac:dyDescent="0.25">
      <c r="A258" s="20">
        <v>78</v>
      </c>
      <c r="B258" s="21" t="s">
        <v>144</v>
      </c>
      <c r="C258" s="22">
        <v>957</v>
      </c>
      <c r="D258" s="22">
        <v>975</v>
      </c>
      <c r="E258" s="22">
        <v>1024</v>
      </c>
    </row>
    <row r="259" spans="1:5" x14ac:dyDescent="0.25">
      <c r="A259" s="20">
        <v>79</v>
      </c>
      <c r="B259" s="21" t="s">
        <v>145</v>
      </c>
      <c r="C259" s="22">
        <v>864</v>
      </c>
      <c r="D259" s="22">
        <v>879</v>
      </c>
      <c r="E259" s="22">
        <v>924</v>
      </c>
    </row>
    <row r="260" spans="1:5" x14ac:dyDescent="0.25">
      <c r="A260" s="20">
        <v>80</v>
      </c>
      <c r="B260" s="21" t="s">
        <v>146</v>
      </c>
      <c r="C260" s="22">
        <v>796</v>
      </c>
      <c r="D260" s="22">
        <v>810</v>
      </c>
      <c r="E260" s="22">
        <v>851</v>
      </c>
    </row>
    <row r="261" spans="1:5" x14ac:dyDescent="0.25">
      <c r="A261" s="20">
        <v>81</v>
      </c>
      <c r="B261" s="21" t="s">
        <v>147</v>
      </c>
      <c r="C261" s="22">
        <v>753</v>
      </c>
      <c r="D261" s="22">
        <v>766</v>
      </c>
      <c r="E261" s="22">
        <v>804</v>
      </c>
    </row>
    <row r="262" spans="1:5" x14ac:dyDescent="0.25">
      <c r="A262" s="20">
        <v>82</v>
      </c>
      <c r="B262" s="21" t="s">
        <v>148</v>
      </c>
      <c r="C262" s="22">
        <v>697</v>
      </c>
      <c r="D262" s="22">
        <v>709</v>
      </c>
      <c r="E262" s="22">
        <v>745</v>
      </c>
    </row>
    <row r="263" spans="1:5" x14ac:dyDescent="0.25">
      <c r="A263" s="20">
        <v>83</v>
      </c>
      <c r="B263" s="21" t="s">
        <v>149</v>
      </c>
      <c r="C263" s="22">
        <v>628</v>
      </c>
      <c r="D263" s="22">
        <v>638</v>
      </c>
      <c r="E263" s="22">
        <v>670</v>
      </c>
    </row>
    <row r="264" spans="1:5" x14ac:dyDescent="0.25">
      <c r="A264" s="20">
        <v>84</v>
      </c>
      <c r="B264" s="21" t="s">
        <v>150</v>
      </c>
      <c r="C264" s="22">
        <v>587</v>
      </c>
      <c r="D264" s="22">
        <v>596</v>
      </c>
      <c r="E264" s="22">
        <v>626</v>
      </c>
    </row>
    <row r="265" spans="1:5" ht="25.5" x14ac:dyDescent="0.25">
      <c r="A265" s="20" t="s">
        <v>7</v>
      </c>
      <c r="B265" s="21" t="s">
        <v>151</v>
      </c>
      <c r="C265" s="23">
        <v>3835</v>
      </c>
      <c r="D265" s="23">
        <v>3885</v>
      </c>
      <c r="E265" s="23">
        <v>4084</v>
      </c>
    </row>
    <row r="266" spans="1:5" ht="38.25" customHeight="1" x14ac:dyDescent="0.25">
      <c r="A266" s="83" t="s">
        <v>154</v>
      </c>
      <c r="B266" s="84"/>
      <c r="C266" s="84"/>
      <c r="D266" s="84"/>
      <c r="E266" s="85"/>
    </row>
    <row r="267" spans="1:5" ht="25.5" customHeight="1" x14ac:dyDescent="0.25">
      <c r="A267" s="81" t="s">
        <v>155</v>
      </c>
      <c r="B267" s="86"/>
      <c r="C267" s="86"/>
      <c r="D267" s="86"/>
      <c r="E267" s="82"/>
    </row>
  </sheetData>
  <mergeCells count="9">
    <mergeCell ref="A179:B179"/>
    <mergeCell ref="A266:E266"/>
    <mergeCell ref="A267:E267"/>
    <mergeCell ref="A2:E2"/>
    <mergeCell ref="A3:A4"/>
    <mergeCell ref="B3:B4"/>
    <mergeCell ref="C3:E3"/>
    <mergeCell ref="A5:B5"/>
    <mergeCell ref="A92:B92"/>
  </mergeCells>
  <pageMargins left="0.7" right="0.7" top="0.75" bottom="0.75" header="0.3" footer="0.3"/>
  <pageSetup paperSize="5" scale="87" fitToHeight="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C43B-7986-45B7-A936-0F9EBAD8002F}">
  <dimension ref="A1:I9"/>
  <sheetViews>
    <sheetView workbookViewId="0">
      <selection activeCell="B2" sqref="B2:B9"/>
    </sheetView>
  </sheetViews>
  <sheetFormatPr defaultRowHeight="15" x14ac:dyDescent="0.25"/>
  <cols>
    <col min="1" max="1" width="16.42578125" bestFit="1" customWidth="1"/>
    <col min="2" max="2" width="18.140625" bestFit="1" customWidth="1"/>
    <col min="3" max="3" width="12.85546875" bestFit="1" customWidth="1"/>
    <col min="4" max="4" width="8.42578125" bestFit="1" customWidth="1"/>
    <col min="5" max="5" width="9" bestFit="1" customWidth="1"/>
    <col min="6" max="7" width="13.85546875" bestFit="1" customWidth="1"/>
    <col min="8" max="8" width="12.7109375" bestFit="1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 s="53" t="s">
        <v>51</v>
      </c>
      <c r="B2">
        <v>439</v>
      </c>
      <c r="C2" s="53" t="s">
        <v>50</v>
      </c>
      <c r="D2" s="53" t="s">
        <v>193</v>
      </c>
      <c r="E2" s="53" t="s">
        <v>194</v>
      </c>
      <c r="F2" s="54">
        <v>44454</v>
      </c>
      <c r="G2" s="54">
        <v>44450</v>
      </c>
      <c r="H2" s="54">
        <v>43831</v>
      </c>
    </row>
    <row r="3" spans="1:9" x14ac:dyDescent="0.25">
      <c r="A3" s="53" t="s">
        <v>52</v>
      </c>
      <c r="B3">
        <v>3212</v>
      </c>
      <c r="C3" s="53" t="s">
        <v>50</v>
      </c>
      <c r="D3" s="53" t="s">
        <v>193</v>
      </c>
      <c r="E3" s="53" t="s">
        <v>194</v>
      </c>
      <c r="F3" s="54">
        <v>44454</v>
      </c>
      <c r="G3" s="54">
        <v>44450</v>
      </c>
      <c r="H3" s="54">
        <v>43831</v>
      </c>
    </row>
    <row r="4" spans="1:9" x14ac:dyDescent="0.25">
      <c r="A4" s="53" t="s">
        <v>53</v>
      </c>
      <c r="B4">
        <v>9240</v>
      </c>
      <c r="C4" s="53" t="s">
        <v>50</v>
      </c>
      <c r="D4" s="53" t="s">
        <v>193</v>
      </c>
      <c r="E4" s="53" t="s">
        <v>194</v>
      </c>
      <c r="F4" s="54">
        <v>44454</v>
      </c>
      <c r="G4" s="54">
        <v>44450</v>
      </c>
      <c r="H4" s="54">
        <v>43831</v>
      </c>
    </row>
    <row r="5" spans="1:9" x14ac:dyDescent="0.25">
      <c r="A5" s="53" t="s">
        <v>54</v>
      </c>
      <c r="B5">
        <v>23501</v>
      </c>
      <c r="C5" s="53" t="s">
        <v>50</v>
      </c>
      <c r="D5" s="53" t="s">
        <v>193</v>
      </c>
      <c r="E5" s="53" t="s">
        <v>194</v>
      </c>
      <c r="F5" s="54">
        <v>44454</v>
      </c>
      <c r="G5" s="54">
        <v>44450</v>
      </c>
      <c r="H5" s="54">
        <v>43831</v>
      </c>
    </row>
    <row r="6" spans="1:9" x14ac:dyDescent="0.25">
      <c r="A6" s="53" t="s">
        <v>55</v>
      </c>
      <c r="B6">
        <v>110689</v>
      </c>
      <c r="C6" s="53" t="s">
        <v>50</v>
      </c>
      <c r="D6" s="53" t="s">
        <v>193</v>
      </c>
      <c r="E6" s="53" t="s">
        <v>194</v>
      </c>
      <c r="F6" s="54">
        <v>44454</v>
      </c>
      <c r="G6" s="54">
        <v>44450</v>
      </c>
      <c r="H6" s="54">
        <v>43831</v>
      </c>
    </row>
    <row r="7" spans="1:9" x14ac:dyDescent="0.25">
      <c r="A7" s="53" t="s">
        <v>56</v>
      </c>
      <c r="B7">
        <v>147568</v>
      </c>
      <c r="C7" s="53" t="s">
        <v>50</v>
      </c>
      <c r="D7" s="53" t="s">
        <v>193</v>
      </c>
      <c r="E7" s="53" t="s">
        <v>194</v>
      </c>
      <c r="F7" s="54">
        <v>44454</v>
      </c>
      <c r="G7" s="54">
        <v>44450</v>
      </c>
      <c r="H7" s="54">
        <v>43831</v>
      </c>
    </row>
    <row r="8" spans="1:9" x14ac:dyDescent="0.25">
      <c r="A8" s="53" t="s">
        <v>57</v>
      </c>
      <c r="B8">
        <v>176763</v>
      </c>
      <c r="C8" s="53" t="s">
        <v>50</v>
      </c>
      <c r="D8" s="53" t="s">
        <v>193</v>
      </c>
      <c r="E8" s="53" t="s">
        <v>194</v>
      </c>
      <c r="F8" s="54">
        <v>44454</v>
      </c>
      <c r="G8" s="54">
        <v>44450</v>
      </c>
      <c r="H8" s="54">
        <v>43831</v>
      </c>
    </row>
    <row r="9" spans="1:9" x14ac:dyDescent="0.25">
      <c r="A9" s="53" t="s">
        <v>58</v>
      </c>
      <c r="B9">
        <v>187342</v>
      </c>
      <c r="C9" s="53" t="s">
        <v>50</v>
      </c>
      <c r="D9" s="53" t="s">
        <v>193</v>
      </c>
      <c r="E9" s="53" t="s">
        <v>194</v>
      </c>
      <c r="F9" s="54">
        <v>44454</v>
      </c>
      <c r="G9" s="54">
        <v>44450</v>
      </c>
      <c r="H9" s="54">
        <v>43831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988-0099-47CA-A18D-B9FC73B78E50}">
  <dimension ref="A1:C22"/>
  <sheetViews>
    <sheetView workbookViewId="0">
      <selection activeCell="K25" sqref="K25"/>
    </sheetView>
  </sheetViews>
  <sheetFormatPr defaultRowHeight="15" x14ac:dyDescent="0.25"/>
  <cols>
    <col min="1" max="1" width="55.5703125" bestFit="1" customWidth="1"/>
    <col min="2" max="2" width="12.5703125" bestFit="1" customWidth="1"/>
    <col min="3" max="3" width="13.7109375" bestFit="1" customWidth="1"/>
  </cols>
  <sheetData>
    <row r="1" spans="1:3" x14ac:dyDescent="0.25">
      <c r="A1" t="s">
        <v>20</v>
      </c>
      <c r="B1" t="s">
        <v>9</v>
      </c>
      <c r="C1" t="s">
        <v>10</v>
      </c>
    </row>
    <row r="2" spans="1:3" x14ac:dyDescent="0.25">
      <c r="A2" t="s">
        <v>159</v>
      </c>
      <c r="B2" s="48">
        <v>3.1708013024674402E-2</v>
      </c>
      <c r="C2" s="48">
        <f t="shared" ref="C2:C15" si="0">B2*10</f>
        <v>0.31708013024674403</v>
      </c>
    </row>
    <row r="3" spans="1:3" x14ac:dyDescent="0.25">
      <c r="A3" t="s">
        <v>223</v>
      </c>
      <c r="B3" s="48">
        <v>0.50132170046982505</v>
      </c>
      <c r="C3" s="48">
        <f t="shared" si="0"/>
        <v>5.0132170046982507</v>
      </c>
    </row>
    <row r="4" spans="1:3" x14ac:dyDescent="0.25">
      <c r="A4" t="s">
        <v>224</v>
      </c>
      <c r="B4" s="48">
        <v>1.15601399213962</v>
      </c>
      <c r="C4" s="48">
        <f t="shared" si="0"/>
        <v>11.5601399213962</v>
      </c>
    </row>
    <row r="5" spans="1:3" x14ac:dyDescent="0.25">
      <c r="A5" t="s">
        <v>160</v>
      </c>
      <c r="B5" s="48">
        <v>1.27285137008042</v>
      </c>
      <c r="C5" s="48">
        <f t="shared" si="0"/>
        <v>12.7285137008042</v>
      </c>
    </row>
    <row r="6" spans="1:3" x14ac:dyDescent="0.25">
      <c r="A6" t="s">
        <v>225</v>
      </c>
      <c r="B6" s="48">
        <v>3.2416792799829</v>
      </c>
      <c r="C6" s="48">
        <f t="shared" si="0"/>
        <v>32.416792799828997</v>
      </c>
    </row>
    <row r="7" spans="1:3" x14ac:dyDescent="0.25">
      <c r="A7" t="s">
        <v>19</v>
      </c>
      <c r="B7" s="48">
        <v>10.6</v>
      </c>
      <c r="C7" s="48">
        <f t="shared" si="0"/>
        <v>106</v>
      </c>
    </row>
    <row r="8" spans="1:3" x14ac:dyDescent="0.25">
      <c r="A8" t="s">
        <v>18</v>
      </c>
      <c r="B8" s="48">
        <v>12.835756677948501</v>
      </c>
      <c r="C8" s="48">
        <f t="shared" si="0"/>
        <v>128.35756677948501</v>
      </c>
    </row>
    <row r="9" spans="1:3" x14ac:dyDescent="0.25">
      <c r="A9" t="s">
        <v>17</v>
      </c>
      <c r="B9" s="48">
        <v>20.7</v>
      </c>
      <c r="C9" s="48">
        <f t="shared" si="0"/>
        <v>207</v>
      </c>
    </row>
    <row r="10" spans="1:3" x14ac:dyDescent="0.25">
      <c r="A10" t="s">
        <v>16</v>
      </c>
      <c r="B10" s="48">
        <v>21.991618277837699</v>
      </c>
      <c r="C10" s="48">
        <f t="shared" si="0"/>
        <v>219.91618277837699</v>
      </c>
    </row>
    <row r="11" spans="1:3" x14ac:dyDescent="0.25">
      <c r="A11" t="s">
        <v>15</v>
      </c>
      <c r="B11" s="48">
        <v>38.453960806413697</v>
      </c>
      <c r="C11" s="48">
        <f t="shared" si="0"/>
        <v>384.53960806413698</v>
      </c>
    </row>
    <row r="12" spans="1:3" x14ac:dyDescent="0.25">
      <c r="A12" t="s">
        <v>14</v>
      </c>
      <c r="B12" s="48">
        <v>71.950580038431198</v>
      </c>
      <c r="C12" s="48">
        <f t="shared" si="0"/>
        <v>719.50580038431201</v>
      </c>
    </row>
    <row r="13" spans="1:3" x14ac:dyDescent="0.25">
      <c r="A13" t="s">
        <v>13</v>
      </c>
      <c r="B13" s="48">
        <v>75.605502745915203</v>
      </c>
      <c r="C13" s="48">
        <f t="shared" si="0"/>
        <v>756.05502745915203</v>
      </c>
    </row>
    <row r="14" spans="1:3" x14ac:dyDescent="0.25">
      <c r="A14" t="s">
        <v>12</v>
      </c>
      <c r="B14" s="48">
        <v>127.643625515697</v>
      </c>
      <c r="C14" s="48">
        <f t="shared" si="0"/>
        <v>1276.43625515697</v>
      </c>
    </row>
    <row r="15" spans="1:3" x14ac:dyDescent="0.25">
      <c r="A15" t="s">
        <v>11</v>
      </c>
      <c r="B15" s="48">
        <v>151.08949194917699</v>
      </c>
      <c r="C15" s="48">
        <f t="shared" si="0"/>
        <v>1510.89491949177</v>
      </c>
    </row>
    <row r="22" spans="1:1" x14ac:dyDescent="0.25">
      <c r="A22" s="6" t="s">
        <v>23</v>
      </c>
    </row>
  </sheetData>
  <hyperlinks>
    <hyperlink ref="A22" r:id="rId1" xr:uid="{EFD2918C-751D-466E-AE68-4CAADD97F8B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B E g x U w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E S D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g x U + 1 z t 8 O H A Q A A q g M A A B M A H A B G b 3 J t d W x h c y 9 T Z W N 0 a W 9 u M S 5 t I K I Y A C i g F A A A A A A A A A A A A A A A A A A A A A A A A A A A A K 2 S X 2 + C M B T F 3 0 3 8 D k 3 3 o g k I + N 8 Z H 3 T G Z E 9 L 1 D 0 Z Q y q 9 A 7 L S m l K Y Z t l 3 X w t G N q c + j Z d y z 6 9 w z 8 0 9 K Q Q q F h y t y t M b 1 2 v 1 W h o R C R Q 9 i T y m c y A q S v 3 Z c R o C m i A G q l 5 D + l m J T A Z G e Z k T R V o L A N r A k V L 7 9 N F x q J E C G r R C k T t k H z v C K E 7 e d U a 7 K L S j 4 D 3 D F u I Z Y x b a P C d 7 B g l w R Y y D C W 6 3 X L x t W m W b B 7 y I m Q J j Z y k + U q w b r s m O Q W s F T F s 2 W q O 0 Y i E g Q Y Q a m x Q O W 3 0 N T x n T Y x 0 g x U 1 E O D V E t 4 C C v f J Y 6 V + u j F D x U I p s X / D Z E a 2 F I u y M S A h + h V 3 b G 6 A j E K k N C Y k u q D e 0 2 6 P b u O P a n T u 4 6 9 r d O 7 j n 2 v 3 u b d z v 2 Y M 7 e N C z h 3 f w s F e y Y m i R g 8 T N a h F L S L R E 0 Y u K Q O p w s C z h f x Z y k h u X e 7 M + c W D i 5 H s j n x a R 0 g H A 5 + 6 m K L Z j X i o F D u Y w 2 f F J 6 o s 3 U w G n P j 3 d 1 J 9 I d a 4 S w V W E v 3 4 6 F p J C G e U L t y d U 2 b 0 + n b b 9 y + O V G f 7 N d r 0 W 8 9 v O x 9 9 Q S w E C L Q A U A A I A C A A E S D F T A g x J V 6 M A A A D 1 A A A A E g A A A A A A A A A A A A A A A A A A A A A A Q 2 9 u Z m l n L 1 B h Y 2 t h Z 2 U u e G 1 s U E s B A i 0 A F A A C A A g A B E g x U w / K 6 a u k A A A A 6 Q A A A B M A A A A A A A A A A A A A A A A A 7 w A A A F t D b 2 5 0 Z W 5 0 X 1 R 5 c G V z X S 5 4 b W x Q S w E C L Q A U A A I A C A A E S D F T 7 X O 3 w 4 c B A A C q A w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Q A A A A A A A M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Z p Z E R l Y X R o c 1 9 C e U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3 Z p Z E R l Y X R o c 1 9 C e U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w O j A w O j A 4 L j c 3 M T A z N z V a I i A v P j x F b n R y e S B U e X B l P S J G a W x s Q 2 9 s d W 1 u V H l w Z X M i I F Z h b H V l P S J z Q m d R R 0 J n W U l D Q W d F I i A v P j x F b n R y e S B U e X B l P S J G a W x s Q 2 9 s d W 1 u T m F t Z X M i I F Z h b H V l P S J z W y Z x d W 9 0 O 2 F n Z V 9 n c m 9 1 c C Z x d W 9 0 O y w m c X V v d D t j b 3 Z p Z F 8 x O V 9 k Z W F 0 a H M m c X V v d D s s J n F 1 b 3 Q 7 c 3 R h d G U m c X V v d D s s J n F 1 b 3 Q 7 Z 3 J v d X A m c X V v d D s s J n F 1 b 3 Q 7 c 2 V 4 J n F 1 b 3 Q 7 L C Z x d W 9 0 O 2 R h d G F f Y X N f b 2 Y m c X V v d D s s J n F 1 b 3 Q 7 Z W 5 k X 2 R h d G U m c X V v d D s s J n F 1 b 3 Q 7 c 3 R h c n R f Z G F 0 Z S Z x d W 9 0 O y w m c X V v d D t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R G V h d G h z X 0 J 5 Q W d l L 1 N v d X J j Z S 5 7 Y W d l X 2 d y b 3 V w L D V 9 J n F 1 b 3 Q 7 L C Z x d W 9 0 O 1 N l Y 3 R p b 2 4 x L 0 N v d m l k R G V h d G h z X 0 J 5 Q W d l L 1 N v d X J j Z S 5 7 Y 2 9 2 a W R f M T l f Z G V h d G h z L D F 9 J n F 1 b 3 Q 7 L C Z x d W 9 0 O 1 N l Y 3 R p b 2 4 x L 0 N v d m l k R G V h d G h z X 0 J 5 Q W d l L 1 N v d X J j Z S 5 7 c 3 R h d G U s M T J 9 J n F 1 b 3 Q 7 L C Z x d W 9 0 O 1 N l Y 3 R p b 2 4 x L 0 N v d m l k R G V h d G h z X 0 J 5 Q W d l L 1 N v d X J j Z S 5 7 Z 3 J v d X A s N 3 0 m c X V v d D s s J n F 1 b 3 Q 7 U 2 V j d G l v b j E v Q 2 9 2 a W R E Z W F 0 a H N f Q n l B Z 2 U v U 2 9 1 c m N l L n t z Z X g s O H 0 m c X V v d D s s J n F 1 b 3 Q 7 U 2 V j d G l v b j E v Q 2 9 2 a W R E Z W F 0 a H N f Q n l B Z 2 U v U 2 9 1 c m N l L n t k Y X R h X 2 F z X 2 9 m L D l 9 J n F 1 b 3 Q 7 L C Z x d W 9 0 O 1 N l Y 3 R p b 2 4 x L 0 N v d m l k R G V h d G h z X 0 J 5 Q W d l L 1 N v d X J j Z S 5 7 Z W 5 k X 2 R h d G U s N H 0 m c X V v d D s s J n F 1 b 3 Q 7 U 2 V j d G l v b j E v Q 2 9 2 a W R E Z W F 0 a H N f Q n l B Z 2 U v U 2 9 1 c m N l L n t z d G F y d F 9 k Y X R l L D E w f S Z x d W 9 0 O y w m c X V v d D t T Z W N 0 a W 9 u M S 9 D b 3 Z p Z E R l Y X R o c 1 9 C e U F n Z S 9 T b 3 V y Y 2 U u e 2 1 v b n R o L D E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3 Z p Z E R l Y X R o c 1 9 C e U F n Z S 9 T b 3 V y Y 2 U u e 2 F n Z V 9 n c m 9 1 c C w 1 f S Z x d W 9 0 O y w m c X V v d D t T Z W N 0 a W 9 u M S 9 D b 3 Z p Z E R l Y X R o c 1 9 C e U F n Z S 9 T b 3 V y Y 2 U u e 2 N v d m l k X z E 5 X 2 R l Y X R o c y w x f S Z x d W 9 0 O y w m c X V v d D t T Z W N 0 a W 9 u M S 9 D b 3 Z p Z E R l Y X R o c 1 9 C e U F n Z S 9 T b 3 V y Y 2 U u e 3 N 0 Y X R l L D E y f S Z x d W 9 0 O y w m c X V v d D t T Z W N 0 a W 9 u M S 9 D b 3 Z p Z E R l Y X R o c 1 9 C e U F n Z S 9 T b 3 V y Y 2 U u e 2 d y b 3 V w L D d 9 J n F 1 b 3 Q 7 L C Z x d W 9 0 O 1 N l Y 3 R p b 2 4 x L 0 N v d m l k R G V h d G h z X 0 J 5 Q W d l L 1 N v d X J j Z S 5 7 c 2 V 4 L D h 9 J n F 1 b 3 Q 7 L C Z x d W 9 0 O 1 N l Y 3 R p b 2 4 x L 0 N v d m l k R G V h d G h z X 0 J 5 Q W d l L 1 N v d X J j Z S 5 7 Z G F 0 Y V 9 h c 1 9 v Z i w 5 f S Z x d W 9 0 O y w m c X V v d D t T Z W N 0 a W 9 u M S 9 D b 3 Z p Z E R l Y X R o c 1 9 C e U F n Z S 9 T b 3 V y Y 2 U u e 2 V u Z F 9 k Y X R l L D R 9 J n F 1 b 3 Q 7 L C Z x d W 9 0 O 1 N l Y 3 R p b 2 4 x L 0 N v d m l k R G V h d G h z X 0 J 5 Q W d l L 1 N v d X J j Z S 5 7 c 3 R h c n R f Z G F 0 Z S w x M H 0 m c X V v d D s s J n F 1 b 3 Q 7 U 2 V j d G l v b j E v Q 2 9 2 a W R E Z W F 0 a H N f Q n l B Z 2 U v U 2 9 1 c m N l L n t t b 2 5 0 a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R G V h d G h z X 0 J 5 Q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E R l Y X R o c 1 9 C e U F n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e c Q l R j i p K u j E J / 5 U Y O / k A A A A A A g A A A A A A E G Y A A A A B A A A g A A A A m g O V C d q q f P T Q 5 S Q d t 5 J h 2 h s S j F S / J R m m 5 c n E V 4 Q Y E G 4 A A A A A D o A A A A A C A A A g A A A A P S h p Z K v 2 p V 3 F o M b L k R G t a S u Q c T 8 r E / Z R S k s O k k l j o n V Q A A A A H e P e r Q / 7 C w c C s o H c + x K D e O O l o m S S + 6 I n E z 4 Q O T 8 H G J m R 1 f J 7 t B M D Y l i Z o a q Z A l 1 9 O z K N y L F u L 0 e M P D I e f o h Q / 5 J m s p Z T H J 0 J O v v E G Q + L A 0 d A A A A A 8 1 i T z B Y F a C Z s U r Y 3 g J f 2 B 7 m h h G C t F B E Q l r 2 L 7 m f S b B c d e 3 J l I Z s t 8 2 e 2 u n / I G k B U k K L X 7 e o 2 3 X Q Z p C f e u w 9 a e A = = < / D a t a M a s h u p > 
</file>

<file path=customXml/itemProps1.xml><?xml version="1.0" encoding="utf-8"?>
<ds:datastoreItem xmlns:ds="http://schemas.openxmlformats.org/officeDocument/2006/customXml" ds:itemID="{DB246CF8-4D2C-4996-8CBB-08AF0C9AE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DISCLAIMER</vt:lpstr>
      <vt:lpstr>DataAnalysis</vt:lpstr>
      <vt:lpstr>Monthly_Provisional_Counts_of_D</vt:lpstr>
      <vt:lpstr>2020_Census_Pop_Data</vt:lpstr>
      <vt:lpstr>CDC_CovidDeaths_ByAge</vt:lpstr>
      <vt:lpstr>OtherCausesOfDeath</vt:lpstr>
      <vt:lpstr>AGE_POP</vt:lpstr>
      <vt:lpstr>CausesOfDeath</vt:lpstr>
      <vt:lpstr>CDC_ANUALIZATION_FACTOR</vt:lpstr>
      <vt:lpstr>COVID_DATA</vt:lpstr>
      <vt:lpstr>TREATMENT_REDUCTION_FACTOR</vt:lpstr>
      <vt:lpstr>US_POP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2021-07-08T07:02:16Z</dcterms:created>
  <dcterms:modified xsi:type="dcterms:W3CDTF">2021-09-18T08:11:28Z</dcterms:modified>
</cp:coreProperties>
</file>