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D1342E61-3985-459C-9413-78287B3686B3}" xr6:coauthVersionLast="47" xr6:coauthVersionMax="47" xr10:uidLastSave="{00000000-0000-0000-0000-000000000000}"/>
  <bookViews>
    <workbookView xWindow="240" yWindow="105" windowWidth="14805" windowHeight="8010" firstSheet="4" activeTab="3" xr2:uid="{00000000-000D-0000-FFFF-FFFF00000000}"/>
  </bookViews>
  <sheets>
    <sheet name="StudendEnroll" sheetId="5" r:id="rId1"/>
    <sheet name="Physics1.DailyAttendance" sheetId="3" r:id="rId2"/>
    <sheet name="Maths1.DailyAttendance" sheetId="4" r:id="rId3"/>
    <sheet name="StudentTracker" sheetId="1" r:id="rId4"/>
    <sheet name="Certificate Score" sheetId="6" r:id="rId5"/>
    <sheet name="StudentAssignments" sheetId="2" r:id="rId6"/>
  </sheets>
  <definedNames>
    <definedName name="_xlnm._FilterDatabase" localSheetId="5" hidden="1">StudentAssignments!$A$1:$I$1</definedName>
    <definedName name="_xlnm._FilterDatabase" localSheetId="3" hidden="1">StudentTracker!$A$1:$S$1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H3" i="1"/>
  <c r="I3" i="6" s="1"/>
  <c r="H4" i="1"/>
  <c r="I4" i="6" s="1"/>
  <c r="H5" i="1"/>
  <c r="I5" i="6" s="1"/>
  <c r="H6" i="1"/>
  <c r="I6" i="6" s="1"/>
  <c r="H7" i="1"/>
  <c r="I7" i="6" s="1"/>
  <c r="H8" i="1"/>
  <c r="I8" i="6" s="1"/>
  <c r="H9" i="1"/>
  <c r="I9" i="6" s="1"/>
  <c r="H10" i="1"/>
  <c r="I10" i="6" s="1"/>
  <c r="H11" i="1"/>
  <c r="I11" i="6" s="1"/>
  <c r="H12" i="1"/>
  <c r="I12" i="6" s="1"/>
  <c r="H13" i="1"/>
  <c r="I13" i="6" s="1"/>
  <c r="H14" i="1"/>
  <c r="I14" i="6" s="1"/>
  <c r="H15" i="1"/>
  <c r="H16" i="1"/>
  <c r="I16" i="6" s="1"/>
  <c r="H17" i="1"/>
  <c r="H18" i="1"/>
  <c r="I18" i="6" s="1"/>
  <c r="H19" i="1"/>
  <c r="I19" i="6" s="1"/>
  <c r="H20" i="1"/>
  <c r="I20" i="6" s="1"/>
  <c r="H21" i="1"/>
  <c r="I21" i="6" s="1"/>
  <c r="H22" i="1"/>
  <c r="I22" i="6" s="1"/>
  <c r="H23" i="1"/>
  <c r="I23" i="6" s="1"/>
  <c r="H24" i="1"/>
  <c r="I24" i="6" s="1"/>
  <c r="H27" i="1"/>
  <c r="I27" i="6" s="1"/>
  <c r="H2" i="1"/>
  <c r="I2" i="6" s="1"/>
  <c r="G3" i="1"/>
  <c r="H3" i="6" s="1"/>
  <c r="G4" i="1"/>
  <c r="H4" i="6" s="1"/>
  <c r="G5" i="1"/>
  <c r="H5" i="6" s="1"/>
  <c r="G6" i="1"/>
  <c r="H6" i="6" s="1"/>
  <c r="G7" i="1"/>
  <c r="H7" i="6" s="1"/>
  <c r="G8" i="1"/>
  <c r="H8" i="6" s="1"/>
  <c r="G9" i="1"/>
  <c r="H9" i="6" s="1"/>
  <c r="G10" i="1"/>
  <c r="H10" i="6" s="1"/>
  <c r="G11" i="1"/>
  <c r="H11" i="6" s="1"/>
  <c r="G12" i="1"/>
  <c r="H12" i="6" s="1"/>
  <c r="G13" i="1"/>
  <c r="H13" i="6" s="1"/>
  <c r="G14" i="1"/>
  <c r="H14" i="6" s="1"/>
  <c r="G15" i="1"/>
  <c r="G16" i="1"/>
  <c r="H16" i="6" s="1"/>
  <c r="G18" i="1"/>
  <c r="H18" i="6" s="1"/>
  <c r="G19" i="1"/>
  <c r="H19" i="6" s="1"/>
  <c r="G20" i="1"/>
  <c r="H20" i="6" s="1"/>
  <c r="G21" i="1"/>
  <c r="H21" i="6" s="1"/>
  <c r="G22" i="1"/>
  <c r="H22" i="6" s="1"/>
  <c r="G23" i="1"/>
  <c r="H23" i="6" s="1"/>
  <c r="G24" i="1"/>
  <c r="H24" i="6" s="1"/>
  <c r="G27" i="1"/>
  <c r="H27" i="6" s="1"/>
  <c r="G2" i="1"/>
  <c r="F3" i="1"/>
  <c r="G3" i="6" s="1"/>
  <c r="F4" i="1"/>
  <c r="G4" i="6" s="1"/>
  <c r="F5" i="1"/>
  <c r="G5" i="6" s="1"/>
  <c r="F6" i="1"/>
  <c r="G6" i="6" s="1"/>
  <c r="F7" i="1"/>
  <c r="G7" i="6" s="1"/>
  <c r="F8" i="1"/>
  <c r="G8" i="6" s="1"/>
  <c r="F9" i="1"/>
  <c r="G9" i="6" s="1"/>
  <c r="F10" i="1"/>
  <c r="G10" i="6" s="1"/>
  <c r="F11" i="1"/>
  <c r="G11" i="6" s="1"/>
  <c r="F12" i="1"/>
  <c r="G12" i="6" s="1"/>
  <c r="F13" i="1"/>
  <c r="G13" i="6" s="1"/>
  <c r="F14" i="1"/>
  <c r="G14" i="6" s="1"/>
  <c r="F15" i="1"/>
  <c r="F16" i="1"/>
  <c r="G16" i="6" s="1"/>
  <c r="F17" i="1"/>
  <c r="F18" i="1"/>
  <c r="G18" i="6" s="1"/>
  <c r="F19" i="1"/>
  <c r="G19" i="6" s="1"/>
  <c r="F20" i="1"/>
  <c r="G20" i="6" s="1"/>
  <c r="F21" i="1"/>
  <c r="G21" i="6" s="1"/>
  <c r="F22" i="1"/>
  <c r="G22" i="6" s="1"/>
  <c r="F23" i="1"/>
  <c r="G23" i="6" s="1"/>
  <c r="F24" i="1"/>
  <c r="G24" i="6" s="1"/>
  <c r="F27" i="1"/>
  <c r="G27" i="6" s="1"/>
  <c r="F2" i="1"/>
  <c r="G2" i="6" s="1"/>
  <c r="C16" i="2"/>
  <c r="C27" i="2"/>
  <c r="C26" i="2"/>
  <c r="C15" i="2"/>
  <c r="C14" i="2"/>
  <c r="C13" i="2"/>
  <c r="C12" i="2"/>
  <c r="C11" i="2"/>
  <c r="C10" i="2"/>
  <c r="C9" i="2"/>
  <c r="C8" i="2"/>
  <c r="C7" i="2"/>
  <c r="C25" i="2"/>
  <c r="C24" i="2"/>
  <c r="C23" i="2"/>
  <c r="C22" i="2"/>
  <c r="C21" i="2"/>
  <c r="C20" i="2"/>
  <c r="C6" i="2"/>
  <c r="C19" i="2"/>
  <c r="C5" i="2"/>
  <c r="C4" i="2"/>
  <c r="C18" i="2"/>
  <c r="C3" i="2"/>
  <c r="C2" i="2"/>
  <c r="C17" i="2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2" i="4"/>
  <c r="C27" i="1"/>
  <c r="E27" i="1" s="1"/>
  <c r="F27" i="6" s="1"/>
  <c r="C26" i="1"/>
  <c r="E26" i="1" s="1"/>
  <c r="F26" i="6" s="1"/>
  <c r="C25" i="1"/>
  <c r="E25" i="1" s="1"/>
  <c r="F25" i="6" s="1"/>
  <c r="C24" i="1"/>
  <c r="E24" i="1" s="1"/>
  <c r="F24" i="6" s="1"/>
  <c r="C23" i="1"/>
  <c r="E23" i="1" s="1"/>
  <c r="F23" i="6" s="1"/>
  <c r="C22" i="1"/>
  <c r="E22" i="1" s="1"/>
  <c r="F22" i="6" s="1"/>
  <c r="C21" i="1"/>
  <c r="E21" i="1" s="1"/>
  <c r="F21" i="6" s="1"/>
  <c r="C20" i="1"/>
  <c r="E20" i="1" s="1"/>
  <c r="F20" i="6" s="1"/>
  <c r="C19" i="1"/>
  <c r="E19" i="1" s="1"/>
  <c r="F19" i="6" s="1"/>
  <c r="C18" i="1"/>
  <c r="E18" i="1" s="1"/>
  <c r="F18" i="6" s="1"/>
  <c r="C17" i="1"/>
  <c r="E17" i="1" s="1"/>
  <c r="C16" i="1"/>
  <c r="E16" i="1" s="1"/>
  <c r="F16" i="6" s="1"/>
  <c r="C15" i="1"/>
  <c r="E15" i="1" s="1"/>
  <c r="C14" i="1"/>
  <c r="E14" i="1" s="1"/>
  <c r="F14" i="6" s="1"/>
  <c r="C13" i="1"/>
  <c r="E13" i="1" s="1"/>
  <c r="F13" i="6" s="1"/>
  <c r="C12" i="1"/>
  <c r="E12" i="1" s="1"/>
  <c r="F12" i="6" s="1"/>
  <c r="C11" i="1"/>
  <c r="E11" i="1" s="1"/>
  <c r="F11" i="6" s="1"/>
  <c r="C10" i="1"/>
  <c r="E10" i="1" s="1"/>
  <c r="F10" i="6" s="1"/>
  <c r="C9" i="1"/>
  <c r="E9" i="1" s="1"/>
  <c r="F9" i="6" s="1"/>
  <c r="C8" i="1"/>
  <c r="E8" i="1" s="1"/>
  <c r="F8" i="6" s="1"/>
  <c r="C7" i="1"/>
  <c r="E7" i="1" s="1"/>
  <c r="F7" i="6" s="1"/>
  <c r="C6" i="1"/>
  <c r="E6" i="1" s="1"/>
  <c r="F6" i="6" s="1"/>
  <c r="C5" i="1"/>
  <c r="E5" i="1" s="1"/>
  <c r="F5" i="6" s="1"/>
  <c r="C4" i="1"/>
  <c r="E4" i="1" s="1"/>
  <c r="F4" i="6" s="1"/>
  <c r="C3" i="1"/>
  <c r="E3" i="1" s="1"/>
  <c r="F3" i="6" s="1"/>
  <c r="C2" i="1"/>
  <c r="E2" i="1" s="1"/>
  <c r="F2" i="6" s="1"/>
  <c r="K3" i="3"/>
  <c r="K4" i="3"/>
  <c r="K5" i="3"/>
  <c r="K6" i="3"/>
  <c r="K7" i="3"/>
  <c r="K8" i="3"/>
  <c r="K9" i="3"/>
  <c r="K10" i="3"/>
  <c r="K11" i="3"/>
  <c r="K12" i="3"/>
  <c r="K2" i="3"/>
  <c r="B2" i="4" a="1"/>
  <c r="B2" i="4"/>
  <c r="B2" i="3" a="1"/>
  <c r="B2" i="3"/>
  <c r="C17" i="5"/>
  <c r="C27" i="5"/>
  <c r="C26" i="5"/>
  <c r="C25" i="5"/>
  <c r="C24" i="5"/>
  <c r="C23" i="5"/>
  <c r="C22" i="5"/>
  <c r="C21" i="5"/>
  <c r="C20" i="5"/>
  <c r="C19" i="5"/>
  <c r="C18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15" i="6" l="1"/>
  <c r="F17" i="6"/>
  <c r="H25" i="1"/>
  <c r="I25" i="6" s="1"/>
  <c r="H26" i="1"/>
  <c r="I26" i="6" s="1"/>
  <c r="G25" i="1"/>
  <c r="H25" i="6" s="1"/>
  <c r="G26" i="1"/>
  <c r="H26" i="6" s="1"/>
  <c r="F25" i="1"/>
  <c r="G25" i="6" s="1"/>
  <c r="F26" i="1"/>
  <c r="G26" i="6" s="1"/>
  <c r="G15" i="6"/>
  <c r="G17" i="6"/>
  <c r="E27" i="6"/>
  <c r="E24" i="6"/>
  <c r="E23" i="6"/>
  <c r="E22" i="6"/>
  <c r="E21" i="6"/>
  <c r="E20" i="6"/>
  <c r="E19" i="6"/>
  <c r="E18" i="6"/>
  <c r="E16" i="6"/>
  <c r="E14" i="6"/>
  <c r="E13" i="6"/>
  <c r="E12" i="6"/>
  <c r="E11" i="6"/>
  <c r="E10" i="6"/>
  <c r="E9" i="6"/>
  <c r="E8" i="6"/>
  <c r="E7" i="6"/>
  <c r="E6" i="6"/>
  <c r="E5" i="6"/>
  <c r="E4" i="6"/>
  <c r="E3" i="6"/>
  <c r="I15" i="6"/>
  <c r="I17" i="6"/>
  <c r="H2" i="6"/>
  <c r="E2" i="6" s="1"/>
  <c r="J2" i="6" s="1" a="1"/>
  <c r="J2" i="6" s="1"/>
  <c r="I2" i="1" s="1"/>
  <c r="H15" i="6"/>
  <c r="E15" i="6" s="1"/>
  <c r="J15" i="6" s="1" a="1"/>
  <c r="J15" i="6" s="1"/>
  <c r="H17" i="6"/>
  <c r="E17" i="6" s="1"/>
  <c r="J17" i="6" s="1" a="1"/>
  <c r="J17" i="6" s="1"/>
  <c r="I15" i="1"/>
  <c r="I17" i="1"/>
  <c r="J3" i="6" l="1" a="1"/>
  <c r="J3" i="6" s="1"/>
  <c r="I3" i="1" s="1"/>
  <c r="J4" i="6" a="1"/>
  <c r="J4" i="6" s="1"/>
  <c r="I4" i="1" s="1"/>
  <c r="J5" i="6" a="1"/>
  <c r="J5" i="6" s="1"/>
  <c r="I5" i="1" s="1"/>
  <c r="J6" i="6" a="1"/>
  <c r="J6" i="6" s="1"/>
  <c r="I6" i="1" s="1"/>
  <c r="J7" i="6" a="1"/>
  <c r="J7" i="6" s="1"/>
  <c r="I7" i="1" s="1"/>
  <c r="J8" i="6" a="1"/>
  <c r="J8" i="6" s="1"/>
  <c r="I8" i="1" s="1"/>
  <c r="J9" i="6" a="1"/>
  <c r="J9" i="6" s="1"/>
  <c r="I9" i="1" s="1"/>
  <c r="J10" i="6" a="1"/>
  <c r="J10" i="6" s="1"/>
  <c r="I10" i="1" s="1"/>
  <c r="J11" i="6" a="1"/>
  <c r="J11" i="6" s="1"/>
  <c r="I11" i="1" s="1"/>
  <c r="J12" i="6" a="1"/>
  <c r="J12" i="6" s="1"/>
  <c r="I12" i="1" s="1"/>
  <c r="J13" i="6" a="1"/>
  <c r="J13" i="6" s="1"/>
  <c r="I13" i="1" s="1"/>
  <c r="J14" i="6" a="1"/>
  <c r="J14" i="6" s="1"/>
  <c r="I14" i="1" s="1"/>
  <c r="J16" i="6" a="1"/>
  <c r="J16" i="6" s="1"/>
  <c r="I16" i="1" s="1"/>
  <c r="J18" i="6" a="1"/>
  <c r="J18" i="6" s="1"/>
  <c r="I18" i="1" s="1"/>
  <c r="J19" i="6" a="1"/>
  <c r="J19" i="6" s="1"/>
  <c r="I19" i="1" s="1"/>
  <c r="J20" i="6" a="1"/>
  <c r="J20" i="6" s="1"/>
  <c r="I20" i="1" s="1"/>
  <c r="J21" i="6" a="1"/>
  <c r="J21" i="6" s="1"/>
  <c r="I21" i="1" s="1"/>
  <c r="J22" i="6" a="1"/>
  <c r="J22" i="6" s="1"/>
  <c r="I22" i="1" s="1"/>
  <c r="J23" i="6" a="1"/>
  <c r="J23" i="6" s="1"/>
  <c r="I23" i="1" s="1"/>
  <c r="J24" i="6" a="1"/>
  <c r="J24" i="6" s="1"/>
  <c r="I24" i="1" s="1"/>
  <c r="J27" i="6" a="1"/>
  <c r="J27" i="6" s="1"/>
  <c r="I27" i="1" s="1"/>
  <c r="E26" i="6"/>
  <c r="E25" i="6"/>
  <c r="J25" i="6" l="1" a="1"/>
  <c r="J25" i="6" s="1"/>
  <c r="I25" i="1" s="1"/>
  <c r="J26" i="6" a="1"/>
  <c r="J26" i="6" s="1"/>
  <c r="I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<sst xmlns="http://schemas.openxmlformats.org/spreadsheetml/2006/main" count="536" uniqueCount="84">
  <si>
    <t>Name</t>
  </si>
  <si>
    <t>Surname</t>
  </si>
  <si>
    <t>email</t>
  </si>
  <si>
    <t>Class</t>
  </si>
  <si>
    <t>John</t>
  </si>
  <si>
    <t>Makaron</t>
  </si>
  <si>
    <t>Physics1</t>
  </si>
  <si>
    <t>Elvis</t>
  </si>
  <si>
    <t>Bond</t>
  </si>
  <si>
    <t>Maths1</t>
  </si>
  <si>
    <t>Mary</t>
  </si>
  <si>
    <t>Gas</t>
  </si>
  <si>
    <t>Olivia</t>
  </si>
  <si>
    <t>Matt</t>
  </si>
  <si>
    <t>Robert</t>
  </si>
  <si>
    <t>Hus</t>
  </si>
  <si>
    <t>Omar</t>
  </si>
  <si>
    <t>Kasim</t>
  </si>
  <si>
    <t>Diana</t>
  </si>
  <si>
    <t>Pinto</t>
  </si>
  <si>
    <t>Denis</t>
  </si>
  <si>
    <t>Rodman</t>
  </si>
  <si>
    <t>Kate</t>
  </si>
  <si>
    <t>Potter</t>
  </si>
  <si>
    <t>Manny</t>
  </si>
  <si>
    <t>Pac</t>
  </si>
  <si>
    <t>Katy</t>
  </si>
  <si>
    <t>Perri</t>
  </si>
  <si>
    <t>Antony</t>
  </si>
  <si>
    <t>Ward</t>
  </si>
  <si>
    <t>Billy</t>
  </si>
  <si>
    <t>Sane</t>
  </si>
  <si>
    <t>Ronald</t>
  </si>
  <si>
    <t>Connan</t>
  </si>
  <si>
    <t>Baderas</t>
  </si>
  <si>
    <t>Dennis</t>
  </si>
  <si>
    <t>Menace</t>
  </si>
  <si>
    <t>Pape</t>
  </si>
  <si>
    <t>Walid</t>
  </si>
  <si>
    <t>Matip</t>
  </si>
  <si>
    <t>Donna</t>
  </si>
  <si>
    <t>Corleone</t>
  </si>
  <si>
    <t>Dustin</t>
  </si>
  <si>
    <t>Boier</t>
  </si>
  <si>
    <t>Lana</t>
  </si>
  <si>
    <t>Andie</t>
  </si>
  <si>
    <t>Anna</t>
  </si>
  <si>
    <t>Tsakiris</t>
  </si>
  <si>
    <t>Neto</t>
  </si>
  <si>
    <t>Juninhio</t>
  </si>
  <si>
    <t>Andres</t>
  </si>
  <si>
    <t>Iniesti</t>
  </si>
  <si>
    <t>1d</t>
  </si>
  <si>
    <t>2d</t>
  </si>
  <si>
    <t>3d</t>
  </si>
  <si>
    <t>4d</t>
  </si>
  <si>
    <t>5d</t>
  </si>
  <si>
    <t>Week1 Attendance</t>
  </si>
  <si>
    <t>P</t>
  </si>
  <si>
    <t>A</t>
  </si>
  <si>
    <t>Attendance</t>
  </si>
  <si>
    <t>1st test score</t>
  </si>
  <si>
    <t>2nd test score</t>
  </si>
  <si>
    <t>Final Assignment</t>
  </si>
  <si>
    <t>Certificate Status</t>
  </si>
  <si>
    <t>Classes</t>
  </si>
  <si>
    <t>Certificate Score</t>
  </si>
  <si>
    <t>Status</t>
  </si>
  <si>
    <t xml:space="preserve">Certification Score </t>
  </si>
  <si>
    <t>Percentage</t>
  </si>
  <si>
    <t xml:space="preserve">Attendance </t>
  </si>
  <si>
    <t>Test1</t>
  </si>
  <si>
    <t>Test2</t>
  </si>
  <si>
    <t>Final assignment</t>
  </si>
  <si>
    <t xml:space="preserve">Overall </t>
  </si>
  <si>
    <t xml:space="preserve">Score to pass </t>
  </si>
  <si>
    <t>&gt;=70</t>
  </si>
  <si>
    <t>Score Good</t>
  </si>
  <si>
    <t>&gt;70&lt;85</t>
  </si>
  <si>
    <t>Score Excellent</t>
  </si>
  <si>
    <t>&gt;85</t>
  </si>
  <si>
    <t>Yes</t>
  </si>
  <si>
    <t>No</t>
  </si>
  <si>
    <t>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</si>
</sst>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6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4" borderId="0" xfId="0" applyFont="1" applyFill="1" applyAlignment="1"/>
    <xf numFmtId="10" fontId="0" fillId="0" borderId="0" xfId="0" applyNumberFormat="1"/>
    <xf numFmtId="0" fontId="4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 indent="1"/>
    </xf>
    <xf numFmtId="0" fontId="0" fillId="6" borderId="0" xfId="0" applyFill="1"/>
    <xf numFmtId="0" fontId="0" fillId="8" borderId="0" xfId="0" applyFill="1"/>
    <xf numFmtId="0" fontId="5" fillId="7" borderId="5" xfId="0" applyFont="1" applyFill="1" applyBorder="1"/>
    <xf numFmtId="0" fontId="5" fillId="7" borderId="6" xfId="0" applyFont="1" applyFill="1" applyBorder="1"/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/>
    <xf numFmtId="0" fontId="5" fillId="7" borderId="1" xfId="0" applyFont="1" applyFill="1" applyBorder="1"/>
    <xf numFmtId="0" fontId="5" fillId="7" borderId="9" xfId="0" applyFont="1" applyFill="1" applyBorder="1" applyAlignment="1">
      <alignment horizontal="center"/>
    </xf>
    <xf numFmtId="0" fontId="5" fillId="7" borderId="2" xfId="0" applyFont="1" applyFill="1" applyBorder="1"/>
    <xf numFmtId="0" fontId="5" fillId="7" borderId="3" xfId="0" applyFont="1" applyFill="1" applyBorder="1"/>
    <xf numFmtId="0" fontId="5" fillId="7" borderId="4" xfId="0" applyFont="1" applyFill="1" applyBorder="1" applyAlignment="1">
      <alignment horizontal="center"/>
    </xf>
    <xf numFmtId="0" fontId="4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3" fillId="4" borderId="0" xfId="0" applyFont="1" applyFill="1" applyAlignment="1">
      <alignment horizontal="center" vertical="top" textRotation="255"/>
    </xf>
    <xf numFmtId="0" fontId="2" fillId="3" borderId="0" xfId="0" applyFont="1" applyFill="1" applyAlignment="1">
      <alignment horizontal="center" vertical="center" textRotation="255"/>
    </xf>
    <xf numFmtId="0" fontId="6" fillId="8" borderId="0" xfId="0" applyFont="1" applyFill="1" applyAlignment="1">
      <alignment horizontal="center"/>
    </xf>
  </cellXfs>
  <cellStyles count="1">
    <cellStyle name="Κανονικό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FBFBF"/>
      <color rgb="FFFFFFB3"/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9FBA-CEBC-4216-B3CD-8E67BF0CA9F3}">
  <dimension ref="A1:E27"/>
  <sheetViews>
    <sheetView workbookViewId="0">
      <selection activeCell="A2" sqref="A2"/>
    </sheetView>
  </sheetViews>
  <sheetFormatPr defaultRowHeight="15"/>
  <cols>
    <col min="2" max="2" width="13.5703125" customWidth="1"/>
    <col min="3" max="3" width="1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tr">
        <f>A2&amp;B2&amp;"@gmail.com"</f>
        <v>JohnMakaron@gmail.com</v>
      </c>
      <c r="D2" t="s">
        <v>6</v>
      </c>
    </row>
    <row r="3" spans="1:5">
      <c r="A3" t="s">
        <v>7</v>
      </c>
      <c r="B3" t="s">
        <v>8</v>
      </c>
      <c r="C3" t="str">
        <f t="shared" ref="C3:C27" si="0">A3&amp;B3&amp;"@gmail.com"</f>
        <v>ElvisBond@gmail.com</v>
      </c>
      <c r="D3" t="s">
        <v>9</v>
      </c>
    </row>
    <row r="4" spans="1:5">
      <c r="A4" t="s">
        <v>10</v>
      </c>
      <c r="B4" t="s">
        <v>11</v>
      </c>
      <c r="C4" t="str">
        <f t="shared" si="0"/>
        <v>MaryGas@gmail.com</v>
      </c>
      <c r="D4" t="s">
        <v>9</v>
      </c>
    </row>
    <row r="5" spans="1:5">
      <c r="A5" t="s">
        <v>12</v>
      </c>
      <c r="B5" t="s">
        <v>13</v>
      </c>
      <c r="C5" t="str">
        <f t="shared" si="0"/>
        <v>OliviaMatt@gmail.com</v>
      </c>
      <c r="D5" t="s">
        <v>6</v>
      </c>
    </row>
    <row r="6" spans="1:5">
      <c r="A6" t="s">
        <v>14</v>
      </c>
      <c r="B6" t="s">
        <v>15</v>
      </c>
      <c r="C6" t="str">
        <f t="shared" si="0"/>
        <v>RobertHus@gmail.com</v>
      </c>
      <c r="D6" t="s">
        <v>9</v>
      </c>
    </row>
    <row r="7" spans="1:5">
      <c r="A7" t="s">
        <v>16</v>
      </c>
      <c r="B7" t="s">
        <v>17</v>
      </c>
      <c r="C7" t="str">
        <f t="shared" si="0"/>
        <v>OmarKasim@gmail.com</v>
      </c>
      <c r="D7" t="s">
        <v>9</v>
      </c>
    </row>
    <row r="8" spans="1:5">
      <c r="A8" t="s">
        <v>18</v>
      </c>
      <c r="B8" t="s">
        <v>19</v>
      </c>
      <c r="C8" t="str">
        <f t="shared" si="0"/>
        <v>DianaPinto@gmail.com</v>
      </c>
      <c r="D8" t="s">
        <v>6</v>
      </c>
    </row>
    <row r="9" spans="1:5">
      <c r="A9" t="s">
        <v>20</v>
      </c>
      <c r="B9" t="s">
        <v>21</v>
      </c>
      <c r="C9" t="str">
        <f t="shared" si="0"/>
        <v>DenisRodman@gmail.com</v>
      </c>
      <c r="D9" t="s">
        <v>9</v>
      </c>
    </row>
    <row r="10" spans="1:5">
      <c r="A10" t="s">
        <v>22</v>
      </c>
      <c r="B10" t="s">
        <v>23</v>
      </c>
      <c r="C10" t="str">
        <f t="shared" si="0"/>
        <v>KatePotter@gmail.com</v>
      </c>
      <c r="D10" t="s">
        <v>6</v>
      </c>
    </row>
    <row r="11" spans="1:5">
      <c r="A11" t="s">
        <v>24</v>
      </c>
      <c r="B11" t="s">
        <v>25</v>
      </c>
      <c r="C11" t="str">
        <f t="shared" si="0"/>
        <v>MannyPac@gmail.com</v>
      </c>
      <c r="D11" t="s">
        <v>6</v>
      </c>
    </row>
    <row r="12" spans="1:5">
      <c r="A12" t="s">
        <v>26</v>
      </c>
      <c r="B12" t="s">
        <v>27</v>
      </c>
      <c r="C12" t="str">
        <f t="shared" si="0"/>
        <v>KatyPerri@gmail.com</v>
      </c>
      <c r="D12" t="s">
        <v>6</v>
      </c>
    </row>
    <row r="13" spans="1:5">
      <c r="A13" t="s">
        <v>28</v>
      </c>
      <c r="B13" t="s">
        <v>29</v>
      </c>
      <c r="C13" t="str">
        <f t="shared" si="0"/>
        <v>AntonyWard@gmail.com</v>
      </c>
      <c r="D13" t="s">
        <v>6</v>
      </c>
    </row>
    <row r="14" spans="1:5">
      <c r="A14" t="s">
        <v>30</v>
      </c>
      <c r="B14" t="s">
        <v>31</v>
      </c>
      <c r="C14" t="str">
        <f t="shared" si="0"/>
        <v>BillySane@gmail.com</v>
      </c>
      <c r="D14" t="s">
        <v>6</v>
      </c>
    </row>
    <row r="15" spans="1:5">
      <c r="A15" t="s">
        <v>32</v>
      </c>
      <c r="B15" t="s">
        <v>33</v>
      </c>
      <c r="C15" t="str">
        <f t="shared" si="0"/>
        <v>RonaldConnan@gmail.com</v>
      </c>
      <c r="D15" t="s">
        <v>6</v>
      </c>
    </row>
    <row r="16" spans="1:5">
      <c r="A16" t="s">
        <v>4</v>
      </c>
      <c r="B16" t="s">
        <v>34</v>
      </c>
      <c r="C16" t="str">
        <f t="shared" si="0"/>
        <v>JohnBaderas@gmail.com</v>
      </c>
      <c r="D16" t="s">
        <v>9</v>
      </c>
    </row>
    <row r="17" spans="1:4">
      <c r="A17" t="s">
        <v>32</v>
      </c>
      <c r="B17" t="s">
        <v>33</v>
      </c>
      <c r="C17" t="str">
        <f t="shared" si="0"/>
        <v>RonaldConnan@gmail.com</v>
      </c>
      <c r="D17" t="s">
        <v>9</v>
      </c>
    </row>
    <row r="18" spans="1:4">
      <c r="A18" t="s">
        <v>35</v>
      </c>
      <c r="B18" t="s">
        <v>36</v>
      </c>
      <c r="C18" t="str">
        <f t="shared" si="0"/>
        <v>DennisMenace@gmail.com</v>
      </c>
      <c r="D18" t="s">
        <v>9</v>
      </c>
    </row>
    <row r="19" spans="1:4">
      <c r="A19" t="s">
        <v>32</v>
      </c>
      <c r="B19" t="s">
        <v>37</v>
      </c>
      <c r="C19" t="str">
        <f t="shared" si="0"/>
        <v>RonaldPape@gmail.com</v>
      </c>
      <c r="D19" t="s">
        <v>9</v>
      </c>
    </row>
    <row r="20" spans="1:4">
      <c r="A20" t="s">
        <v>38</v>
      </c>
      <c r="B20" t="s">
        <v>39</v>
      </c>
      <c r="C20" t="str">
        <f t="shared" si="0"/>
        <v>WalidMatip@gmail.com</v>
      </c>
      <c r="D20" t="s">
        <v>9</v>
      </c>
    </row>
    <row r="21" spans="1:4">
      <c r="A21" t="s">
        <v>40</v>
      </c>
      <c r="B21" t="s">
        <v>41</v>
      </c>
      <c r="C21" t="str">
        <f t="shared" si="0"/>
        <v>DonnaCorleone@gmail.com</v>
      </c>
      <c r="D21" t="s">
        <v>9</v>
      </c>
    </row>
    <row r="22" spans="1:4">
      <c r="A22" t="s">
        <v>10</v>
      </c>
      <c r="B22" t="s">
        <v>33</v>
      </c>
      <c r="C22" t="str">
        <f t="shared" si="0"/>
        <v>MaryConnan@gmail.com</v>
      </c>
      <c r="D22" t="s">
        <v>9</v>
      </c>
    </row>
    <row r="23" spans="1:4">
      <c r="A23" t="s">
        <v>42</v>
      </c>
      <c r="B23" t="s">
        <v>43</v>
      </c>
      <c r="C23" t="str">
        <f t="shared" si="0"/>
        <v>DustinBoier@gmail.com</v>
      </c>
      <c r="D23" t="s">
        <v>9</v>
      </c>
    </row>
    <row r="24" spans="1:4">
      <c r="A24" t="s">
        <v>44</v>
      </c>
      <c r="B24" t="s">
        <v>45</v>
      </c>
      <c r="C24" t="str">
        <f t="shared" si="0"/>
        <v>LanaAndie@gmail.com</v>
      </c>
      <c r="D24" t="s">
        <v>9</v>
      </c>
    </row>
    <row r="25" spans="1:4">
      <c r="A25" t="s">
        <v>46</v>
      </c>
      <c r="B25" t="s">
        <v>47</v>
      </c>
      <c r="C25" t="str">
        <f t="shared" si="0"/>
        <v>AnnaTsakiris@gmail.com</v>
      </c>
      <c r="D25" t="s">
        <v>6</v>
      </c>
    </row>
    <row r="26" spans="1:4">
      <c r="A26" t="s">
        <v>48</v>
      </c>
      <c r="B26" t="s">
        <v>49</v>
      </c>
      <c r="C26" t="str">
        <f t="shared" si="0"/>
        <v>NetoJuninhio@gmail.com</v>
      </c>
      <c r="D26" t="s">
        <v>6</v>
      </c>
    </row>
    <row r="27" spans="1:4">
      <c r="A27" t="s">
        <v>50</v>
      </c>
      <c r="B27" t="s">
        <v>51</v>
      </c>
      <c r="C27" t="str">
        <f t="shared" si="0"/>
        <v>AndresIniesti@gmail.com</v>
      </c>
      <c r="D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1F6E-EA55-4688-9758-3E8EDC49718E}">
  <dimension ref="A1:K29"/>
  <sheetViews>
    <sheetView workbookViewId="0">
      <selection activeCell="B3" sqref="B3"/>
    </sheetView>
  </sheetViews>
  <sheetFormatPr defaultRowHeight="26.25"/>
  <cols>
    <col min="1" max="1" width="9.140625" style="3"/>
    <col min="2" max="2" width="15.7109375" customWidth="1"/>
    <col min="3" max="3" width="17" customWidth="1"/>
    <col min="4" max="4" width="25.7109375" customWidth="1"/>
    <col min="5" max="5" width="13.28515625" customWidth="1"/>
    <col min="6" max="10" width="7.85546875" customWidth="1"/>
    <col min="11" max="11" width="17.28515625" customWidth="1"/>
  </cols>
  <sheetData>
    <row r="1" spans="1:11" s="1" customFormat="1" ht="46.5" customHeight="1">
      <c r="A1" s="28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</row>
    <row r="2" spans="1:11" ht="26.25" customHeight="1">
      <c r="A2" s="28"/>
      <c r="B2" t="str" cm="1">
        <f t="array" ref="B2:E12">_xlfn._xlws.FILTER(StudendEnroll!A2:D27,StudendEnroll!D2:D27=Physics1.DailyAttendance!A1)</f>
        <v>John</v>
      </c>
      <c r="C2" t="str">
        <v>Makaron</v>
      </c>
      <c r="D2" t="str">
        <v>JohnMakaron@gmail.com</v>
      </c>
      <c r="E2" t="str">
        <v>Physics1</v>
      </c>
      <c r="F2" t="s">
        <v>58</v>
      </c>
      <c r="G2" t="s">
        <v>58</v>
      </c>
      <c r="H2" t="s">
        <v>58</v>
      </c>
      <c r="I2" t="s">
        <v>59</v>
      </c>
      <c r="J2" t="s">
        <v>58</v>
      </c>
      <c r="K2" s="4">
        <f>COUNTIF(F2:J2,"P")/COUNTA(F2:J2)</f>
        <v>0.8</v>
      </c>
    </row>
    <row r="3" spans="1:11" ht="26.25" customHeight="1">
      <c r="A3" s="28"/>
      <c r="B3" t="str">
        <v>Olivia</v>
      </c>
      <c r="C3" t="str">
        <v>Matt</v>
      </c>
      <c r="D3" t="str">
        <v>OliviaMatt@gmail.com</v>
      </c>
      <c r="E3" t="str">
        <v>Physics1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s="4">
        <f t="shared" ref="K3:K12" si="0">COUNTIF(F3:J3,"P")/COUNTA(F3:J3)</f>
        <v>0.8</v>
      </c>
    </row>
    <row r="4" spans="1:11" ht="26.25" customHeight="1">
      <c r="A4" s="28"/>
      <c r="B4" t="str">
        <v>Diana</v>
      </c>
      <c r="C4" t="str">
        <v>Pinto</v>
      </c>
      <c r="D4" t="str">
        <v>DianaPinto@gmail.com</v>
      </c>
      <c r="E4" t="str">
        <v>Physics1</v>
      </c>
      <c r="F4" t="s">
        <v>59</v>
      </c>
      <c r="G4" t="s">
        <v>59</v>
      </c>
      <c r="H4" t="s">
        <v>58</v>
      </c>
      <c r="I4" t="s">
        <v>59</v>
      </c>
      <c r="J4" t="s">
        <v>58</v>
      </c>
      <c r="K4" s="4">
        <f t="shared" si="0"/>
        <v>0.4</v>
      </c>
    </row>
    <row r="5" spans="1:11" ht="26.25" customHeight="1">
      <c r="A5" s="28"/>
      <c r="B5" t="str">
        <v>Kate</v>
      </c>
      <c r="C5" t="str">
        <v>Potter</v>
      </c>
      <c r="D5" t="str">
        <v>KatePotter@gmail.com</v>
      </c>
      <c r="E5" t="str">
        <v>Physics1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s="4">
        <f t="shared" si="0"/>
        <v>1</v>
      </c>
    </row>
    <row r="6" spans="1:11" ht="26.25" customHeight="1">
      <c r="A6" s="28"/>
      <c r="B6" t="str">
        <v>Manny</v>
      </c>
      <c r="C6" t="str">
        <v>Pac</v>
      </c>
      <c r="D6" t="str">
        <v>MannyPac@gmail.com</v>
      </c>
      <c r="E6" t="str">
        <v>Physics1</v>
      </c>
      <c r="F6" t="s">
        <v>59</v>
      </c>
      <c r="G6" t="s">
        <v>58</v>
      </c>
      <c r="H6" t="s">
        <v>58</v>
      </c>
      <c r="I6" t="s">
        <v>58</v>
      </c>
      <c r="J6" t="s">
        <v>59</v>
      </c>
      <c r="K6" s="4">
        <f t="shared" si="0"/>
        <v>0.6</v>
      </c>
    </row>
    <row r="7" spans="1:11" ht="26.25" customHeight="1">
      <c r="A7" s="28"/>
      <c r="B7" t="str">
        <v>Katy</v>
      </c>
      <c r="C7" t="str">
        <v>Perri</v>
      </c>
      <c r="D7" t="str">
        <v>KatyPerri@gmail.com</v>
      </c>
      <c r="E7" t="str">
        <v>Physics1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s="4">
        <f t="shared" si="0"/>
        <v>1</v>
      </c>
    </row>
    <row r="8" spans="1:11" ht="26.25" customHeight="1">
      <c r="A8" s="28"/>
      <c r="B8" t="str">
        <v>Antony</v>
      </c>
      <c r="C8" t="str">
        <v>Ward</v>
      </c>
      <c r="D8" t="str">
        <v>AntonyWard@gmail.com</v>
      </c>
      <c r="E8" t="str">
        <v>Physics1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s="4">
        <f t="shared" si="0"/>
        <v>0.8</v>
      </c>
    </row>
    <row r="9" spans="1:11" ht="26.25" customHeight="1">
      <c r="A9" s="28"/>
      <c r="B9" t="str">
        <v>Billy</v>
      </c>
      <c r="C9" t="str">
        <v>Sane</v>
      </c>
      <c r="D9" t="str">
        <v>BillySane@gmail.com</v>
      </c>
      <c r="E9" t="str">
        <v>Physics1</v>
      </c>
      <c r="F9" t="s">
        <v>58</v>
      </c>
      <c r="G9" t="s">
        <v>59</v>
      </c>
      <c r="H9" t="s">
        <v>58</v>
      </c>
      <c r="I9" t="s">
        <v>59</v>
      </c>
      <c r="J9" t="s">
        <v>58</v>
      </c>
      <c r="K9" s="4">
        <f t="shared" si="0"/>
        <v>0.6</v>
      </c>
    </row>
    <row r="10" spans="1:11" ht="26.25" customHeight="1">
      <c r="A10" s="28"/>
      <c r="B10" t="str">
        <v>Ronald</v>
      </c>
      <c r="C10" t="str">
        <v>Connan</v>
      </c>
      <c r="D10" t="str">
        <v>RonaldConnan@gmail.com</v>
      </c>
      <c r="E10" t="str">
        <v>Physics1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s="4">
        <f t="shared" si="0"/>
        <v>0</v>
      </c>
    </row>
    <row r="11" spans="1:11" ht="26.25" customHeight="1">
      <c r="A11" s="28"/>
      <c r="B11" t="str">
        <v>Anna</v>
      </c>
      <c r="C11" t="str">
        <v>Tsakiris</v>
      </c>
      <c r="D11" t="str">
        <v>AnnaTsakiris@gmail.com</v>
      </c>
      <c r="E11" t="str">
        <v>Physics1</v>
      </c>
      <c r="F11" t="s">
        <v>58</v>
      </c>
      <c r="G11" t="s">
        <v>58</v>
      </c>
      <c r="H11" t="s">
        <v>59</v>
      </c>
      <c r="I11" t="s">
        <v>58</v>
      </c>
      <c r="J11" t="s">
        <v>58</v>
      </c>
      <c r="K11" s="4">
        <f t="shared" si="0"/>
        <v>0.8</v>
      </c>
    </row>
    <row r="12" spans="1:11" ht="26.25" customHeight="1">
      <c r="A12" s="28"/>
      <c r="B12" t="str">
        <v>Neto</v>
      </c>
      <c r="C12" t="str">
        <v>Juninhio</v>
      </c>
      <c r="D12" t="str">
        <v>NetoJuninhio@gmail.com</v>
      </c>
      <c r="E12" t="str">
        <v>Physics1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s="4">
        <f t="shared" si="0"/>
        <v>0.6</v>
      </c>
    </row>
    <row r="13" spans="1:11" ht="26.25" customHeight="1">
      <c r="A13" s="28"/>
    </row>
    <row r="14" spans="1:11" ht="26.25" customHeight="1">
      <c r="A14" s="28"/>
    </row>
    <row r="15" spans="1:11" ht="26.25" customHeight="1">
      <c r="A15" s="28"/>
    </row>
    <row r="16" spans="1:11" ht="26.25" customHeight="1">
      <c r="A16" s="28"/>
    </row>
    <row r="17" spans="1:1" ht="26.25" customHeight="1">
      <c r="A17" s="28"/>
    </row>
    <row r="18" spans="1:1" ht="26.25" customHeight="1">
      <c r="A18" s="28"/>
    </row>
    <row r="19" spans="1:1" ht="26.25" customHeight="1">
      <c r="A19" s="28"/>
    </row>
    <row r="20" spans="1:1" ht="26.25" customHeight="1">
      <c r="A20" s="28"/>
    </row>
    <row r="21" spans="1:1" ht="26.25" customHeight="1">
      <c r="A21" s="28"/>
    </row>
    <row r="22" spans="1:1" ht="26.25" customHeight="1">
      <c r="A22" s="28"/>
    </row>
    <row r="23" spans="1:1" ht="26.25" customHeight="1">
      <c r="A23" s="28"/>
    </row>
    <row r="24" spans="1:1" ht="26.25" customHeight="1">
      <c r="A24" s="28"/>
    </row>
    <row r="25" spans="1:1" ht="26.25" customHeight="1">
      <c r="A25" s="28"/>
    </row>
    <row r="26" spans="1:1" ht="26.25" customHeight="1">
      <c r="A26" s="28"/>
    </row>
    <row r="27" spans="1:1" ht="26.25" customHeight="1">
      <c r="A27" s="28"/>
    </row>
    <row r="28" spans="1:1" ht="26.25" customHeight="1">
      <c r="A28" s="28"/>
    </row>
    <row r="29" spans="1:1" ht="26.25" customHeight="1">
      <c r="A29" s="28"/>
    </row>
  </sheetData>
  <mergeCells count="1">
    <mergeCell ref="A1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573E-34B0-4FA1-AAF1-ED7B131CA715}">
  <dimension ref="A1:K16"/>
  <sheetViews>
    <sheetView workbookViewId="0">
      <selection activeCell="K2" sqref="K2"/>
    </sheetView>
  </sheetViews>
  <sheetFormatPr defaultRowHeight="15"/>
  <cols>
    <col min="1" max="1" width="17.5703125" style="2" customWidth="1"/>
    <col min="2" max="3" width="17.5703125" customWidth="1"/>
    <col min="4" max="4" width="25.140625" customWidth="1"/>
    <col min="5" max="5" width="17.5703125" customWidth="1"/>
    <col min="11" max="11" width="13.7109375" customWidth="1"/>
  </cols>
  <sheetData>
    <row r="1" spans="1:11" ht="103.5" customHeight="1">
      <c r="A1" s="29" t="s">
        <v>9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</row>
    <row r="2" spans="1:11" ht="26.25" customHeight="1">
      <c r="A2" s="29"/>
      <c r="B2" t="str" cm="1">
        <f t="array" ref="B2:E16">_xlfn._xlws.FILTER(StudendEnroll!A2:D27,StudendEnroll!D2:D27=Maths1.DailyAttendance!A1)</f>
        <v>Elvis</v>
      </c>
      <c r="C2" t="str">
        <v>Bond</v>
      </c>
      <c r="D2" t="str">
        <v>ElvisBond@gmail.com</v>
      </c>
      <c r="E2" t="str">
        <v>Maths1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s="4">
        <f>COUNTIF(F2:J2,"P")/COUNTA(F2:J2)</f>
        <v>1</v>
      </c>
    </row>
    <row r="3" spans="1:11" ht="26.25" customHeight="1">
      <c r="A3" s="29"/>
      <c r="B3" t="str">
        <v>Mary</v>
      </c>
      <c r="C3" t="str">
        <v>Gas</v>
      </c>
      <c r="D3" t="str">
        <v>MaryGas@gmail.com</v>
      </c>
      <c r="E3" t="str">
        <v>Maths1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s="4">
        <f t="shared" ref="K3:K16" si="0">COUNTIF(F3:J3,"P")/COUNTA(F3:J3)</f>
        <v>1</v>
      </c>
    </row>
    <row r="4" spans="1:11" ht="26.25" customHeight="1">
      <c r="A4" s="29"/>
      <c r="B4" t="str">
        <v>Robert</v>
      </c>
      <c r="C4" t="str">
        <v>Hus</v>
      </c>
      <c r="D4" t="str">
        <v>RobertHus@gmail.com</v>
      </c>
      <c r="E4" t="str">
        <v>Maths1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s="4">
        <f t="shared" si="0"/>
        <v>1</v>
      </c>
    </row>
    <row r="5" spans="1:11" ht="26.25" customHeight="1">
      <c r="A5" s="29"/>
      <c r="B5" t="str">
        <v>Omar</v>
      </c>
      <c r="C5" t="str">
        <v>Kasim</v>
      </c>
      <c r="D5" t="str">
        <v>OmarKasim@gmail.com</v>
      </c>
      <c r="E5" t="str">
        <v>Maths1</v>
      </c>
      <c r="F5" t="s">
        <v>59</v>
      </c>
      <c r="G5" t="s">
        <v>59</v>
      </c>
      <c r="H5" t="s">
        <v>59</v>
      </c>
      <c r="I5" t="s">
        <v>58</v>
      </c>
      <c r="J5" t="s">
        <v>58</v>
      </c>
      <c r="K5" s="4">
        <f t="shared" si="0"/>
        <v>0.4</v>
      </c>
    </row>
    <row r="6" spans="1:11" ht="26.25" customHeight="1">
      <c r="A6" s="29"/>
      <c r="B6" t="str">
        <v>Denis</v>
      </c>
      <c r="C6" t="str">
        <v>Rodman</v>
      </c>
      <c r="D6" t="str">
        <v>DenisRodman@gmail.com</v>
      </c>
      <c r="E6" t="str">
        <v>Maths1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s="4">
        <f t="shared" si="0"/>
        <v>0.8</v>
      </c>
    </row>
    <row r="7" spans="1:11" ht="26.25" customHeight="1">
      <c r="A7" s="29"/>
      <c r="B7" t="str">
        <v>John</v>
      </c>
      <c r="C7" t="str">
        <v>Baderas</v>
      </c>
      <c r="D7" t="str">
        <v>JohnBaderas@gmail.com</v>
      </c>
      <c r="E7" t="str">
        <v>Maths1</v>
      </c>
      <c r="F7" t="s">
        <v>58</v>
      </c>
      <c r="G7" t="s">
        <v>58</v>
      </c>
      <c r="H7" t="s">
        <v>58</v>
      </c>
      <c r="I7" t="s">
        <v>58</v>
      </c>
      <c r="J7" t="s">
        <v>59</v>
      </c>
      <c r="K7" s="4">
        <f t="shared" si="0"/>
        <v>0.8</v>
      </c>
    </row>
    <row r="8" spans="1:11" ht="26.25" customHeight="1">
      <c r="A8" s="29"/>
      <c r="B8" t="str">
        <v>Ronald</v>
      </c>
      <c r="C8" t="str">
        <v>Connan</v>
      </c>
      <c r="D8" t="str">
        <v>RonaldConnan@gmail.com</v>
      </c>
      <c r="E8" t="str">
        <v>Maths1</v>
      </c>
      <c r="F8" t="s">
        <v>59</v>
      </c>
      <c r="G8" t="s">
        <v>59</v>
      </c>
      <c r="H8" t="s">
        <v>59</v>
      </c>
      <c r="I8" t="s">
        <v>59</v>
      </c>
      <c r="J8" t="s">
        <v>58</v>
      </c>
      <c r="K8" s="4">
        <f t="shared" si="0"/>
        <v>0.2</v>
      </c>
    </row>
    <row r="9" spans="1:11" ht="26.25" customHeight="1">
      <c r="A9" s="29"/>
      <c r="B9" t="str">
        <v>Dennis</v>
      </c>
      <c r="C9" t="str">
        <v>Menace</v>
      </c>
      <c r="D9" t="str">
        <v>DennisMenace@gmail.com</v>
      </c>
      <c r="E9" t="str">
        <v>Maths1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s="4">
        <f t="shared" si="0"/>
        <v>1</v>
      </c>
    </row>
    <row r="10" spans="1:11" ht="26.25" customHeight="1">
      <c r="A10" s="29"/>
      <c r="B10" t="str">
        <v>Ronald</v>
      </c>
      <c r="C10" t="str">
        <v>Pape</v>
      </c>
      <c r="D10" t="str">
        <v>RonaldPape@gmail.com</v>
      </c>
      <c r="E10" t="str">
        <v>Maths1</v>
      </c>
      <c r="F10" t="s">
        <v>59</v>
      </c>
      <c r="G10" t="s">
        <v>58</v>
      </c>
      <c r="H10" t="s">
        <v>58</v>
      </c>
      <c r="I10" t="s">
        <v>58</v>
      </c>
      <c r="J10" t="s">
        <v>59</v>
      </c>
      <c r="K10" s="4">
        <f t="shared" si="0"/>
        <v>0.6</v>
      </c>
    </row>
    <row r="11" spans="1:11" ht="26.25" customHeight="1">
      <c r="A11" s="29"/>
      <c r="B11" t="str">
        <v>Walid</v>
      </c>
      <c r="C11" t="str">
        <v>Matip</v>
      </c>
      <c r="D11" t="str">
        <v>WalidMatip@gmail.com</v>
      </c>
      <c r="E11" t="str">
        <v>Maths1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s="4">
        <f t="shared" si="0"/>
        <v>1</v>
      </c>
    </row>
    <row r="12" spans="1:11" ht="26.25" customHeight="1">
      <c r="A12" s="29"/>
      <c r="B12" t="str">
        <v>Donna</v>
      </c>
      <c r="C12" t="str">
        <v>Corleone</v>
      </c>
      <c r="D12" t="str">
        <v>DonnaCorleone@gmail.com</v>
      </c>
      <c r="E12" t="str">
        <v>Maths1</v>
      </c>
      <c r="F12" t="s">
        <v>58</v>
      </c>
      <c r="G12" t="s">
        <v>58</v>
      </c>
      <c r="H12" t="s">
        <v>58</v>
      </c>
      <c r="I12" t="s">
        <v>58</v>
      </c>
      <c r="J12" t="s">
        <v>59</v>
      </c>
      <c r="K12" s="4">
        <f t="shared" si="0"/>
        <v>0.8</v>
      </c>
    </row>
    <row r="13" spans="1:11" ht="26.25" customHeight="1">
      <c r="A13" s="29"/>
      <c r="B13" t="str">
        <v>Mary</v>
      </c>
      <c r="C13" t="str">
        <v>Connan</v>
      </c>
      <c r="D13" t="str">
        <v>MaryConnan@gmail.com</v>
      </c>
      <c r="E13" t="str">
        <v>Maths1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s="4">
        <f t="shared" si="0"/>
        <v>0.6</v>
      </c>
    </row>
    <row r="14" spans="1:11" ht="26.25" customHeight="1">
      <c r="A14" s="29"/>
      <c r="B14" t="str">
        <v>Dustin</v>
      </c>
      <c r="C14" t="str">
        <v>Boier</v>
      </c>
      <c r="D14" t="str">
        <v>DustinBoier@gmail.com</v>
      </c>
      <c r="E14" t="str">
        <v>Maths1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s="4">
        <f t="shared" si="0"/>
        <v>0</v>
      </c>
    </row>
    <row r="15" spans="1:11" ht="26.25" customHeight="1">
      <c r="A15" s="29"/>
      <c r="B15" t="str">
        <v>Lana</v>
      </c>
      <c r="C15" t="str">
        <v>Andie</v>
      </c>
      <c r="D15" t="str">
        <v>LanaAndie@gmail.com</v>
      </c>
      <c r="E15" t="str">
        <v>Maths1</v>
      </c>
      <c r="F15" t="s">
        <v>58</v>
      </c>
      <c r="G15" t="s">
        <v>58</v>
      </c>
      <c r="H15" t="s">
        <v>59</v>
      </c>
      <c r="I15" t="s">
        <v>58</v>
      </c>
      <c r="J15" t="s">
        <v>58</v>
      </c>
      <c r="K15" s="4">
        <f t="shared" si="0"/>
        <v>0.8</v>
      </c>
    </row>
    <row r="16" spans="1:11" ht="26.25" customHeight="1">
      <c r="A16" s="29"/>
      <c r="B16" t="str">
        <v>Andres</v>
      </c>
      <c r="C16" t="str">
        <v>Iniesti</v>
      </c>
      <c r="D16" t="str">
        <v>AndresIniesti@gmail.com</v>
      </c>
      <c r="E16" t="str">
        <v>Maths1</v>
      </c>
      <c r="F16" t="s">
        <v>58</v>
      </c>
      <c r="G16" t="s">
        <v>59</v>
      </c>
      <c r="H16" t="s">
        <v>59</v>
      </c>
      <c r="I16" t="s">
        <v>58</v>
      </c>
      <c r="J16" t="s">
        <v>58</v>
      </c>
      <c r="K16" s="4">
        <f t="shared" si="0"/>
        <v>0.6</v>
      </c>
    </row>
  </sheetData>
  <mergeCells count="1">
    <mergeCell ref="A1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B1" workbookViewId="0">
      <selection activeCell="O2" sqref="O2:O4"/>
    </sheetView>
  </sheetViews>
  <sheetFormatPr defaultRowHeight="15"/>
  <cols>
    <col min="2" max="2" width="11.5703125" customWidth="1"/>
    <col min="3" max="3" width="21.7109375" customWidth="1"/>
    <col min="5" max="5" width="13.42578125" customWidth="1"/>
    <col min="6" max="6" width="13.140625" customWidth="1"/>
    <col min="7" max="7" width="14.5703125" customWidth="1"/>
    <col min="8" max="8" width="16" customWidth="1"/>
    <col min="9" max="9" width="20.425781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15">
      <c r="A2" t="s">
        <v>4</v>
      </c>
      <c r="B2" t="s">
        <v>5</v>
      </c>
      <c r="C2" t="str">
        <f>A2&amp;B2&amp;"@gmail.com"</f>
        <v>JohnMakaron@gmail.com</v>
      </c>
      <c r="D2" t="s">
        <v>6</v>
      </c>
      <c r="E2" s="4">
        <f>IF(D2=$O$3,(_xlfn.XLOOKUP(C2,Physics1.DailyAttendance!$D$2:$D$12,Physics1.DailyAttendance!$K$2:$K$12)),_xlfn.XLOOKUP(C2,Maths1.DailyAttendance!$D$2:$D$16,Maths1.DailyAttendance!$K$2:$K$16))</f>
        <v>0.8</v>
      </c>
      <c r="F2">
        <f>_xlfn.XLOOKUP(C2,StudentAssignments!$C$2:$C$27,StudentAssignments!$E$2:$E$27)</f>
        <v>55</v>
      </c>
      <c r="G2">
        <f>_xlfn.XLOOKUP(C2,StudentAssignments!$C$2:$C$27,StudentAssignments!$F$2:$F$27)</f>
        <v>68</v>
      </c>
      <c r="H2" t="str">
        <f>_xlfn.XLOOKUP(C2,StudentAssignments!$C$2:$C$27,StudentAssignments!$G$2:$G$27)</f>
        <v>Yes</v>
      </c>
      <c r="I2" t="str">
        <f>_xlfn.XLOOKUP(StudentTracker!C2,'Certificate Score'!$C$2:$C$27,'Certificate Score'!$J$2:$J$27)</f>
        <v>Good</v>
      </c>
      <c r="O2" t="s">
        <v>65</v>
      </c>
    </row>
    <row r="3" spans="1:15">
      <c r="A3" t="s">
        <v>7</v>
      </c>
      <c r="B3" t="s">
        <v>8</v>
      </c>
      <c r="C3" t="str">
        <f t="shared" ref="C3:C27" si="0">A3&amp;B3&amp;"@gmail.com"</f>
        <v>ElvisBond@gmail.com</v>
      </c>
      <c r="D3" t="s">
        <v>9</v>
      </c>
      <c r="E3" s="4">
        <f>IF(D3=$O$3,(_xlfn.XLOOKUP(C3,Physics1.DailyAttendance!$D$2:$D$12,Physics1.DailyAttendance!$K$2:$K$12)),_xlfn.XLOOKUP(C3,Maths1.DailyAttendance!$D$2:$D$16,Maths1.DailyAttendance!$K$2:$K$16))</f>
        <v>1</v>
      </c>
      <c r="F3">
        <f>_xlfn.XLOOKUP(C3,StudentAssignments!$C$2:$C$27,StudentAssignments!$E$2:$E$27)</f>
        <v>85</v>
      </c>
      <c r="G3">
        <f>_xlfn.XLOOKUP(C3,StudentAssignments!$C$2:$C$27,StudentAssignments!$F$2:$F$27)</f>
        <v>87</v>
      </c>
      <c r="H3" t="str">
        <f>_xlfn.XLOOKUP(C3,StudentAssignments!$C$2:$C$27,StudentAssignments!$G$2:$G$27)</f>
        <v>Yes</v>
      </c>
      <c r="I3" t="str">
        <f>_xlfn.XLOOKUP(StudentTracker!C3,'Certificate Score'!$C$2:$C$27,'Certificate Score'!$J$2:$J$27)</f>
        <v>Excellent</v>
      </c>
      <c r="O3" t="s">
        <v>6</v>
      </c>
    </row>
    <row r="4" spans="1:15">
      <c r="A4" t="s">
        <v>10</v>
      </c>
      <c r="B4" t="s">
        <v>11</v>
      </c>
      <c r="C4" t="str">
        <f t="shared" si="0"/>
        <v>MaryGas@gmail.com</v>
      </c>
      <c r="D4" t="s">
        <v>9</v>
      </c>
      <c r="E4" s="4">
        <f>IF(D4=$O$3,(_xlfn.XLOOKUP(C4,Physics1.DailyAttendance!$D$2:$D$12,Physics1.DailyAttendance!$K$2:$K$12)),_xlfn.XLOOKUP(C4,Maths1.DailyAttendance!$D$2:$D$16,Maths1.DailyAttendance!$K$2:$K$16))</f>
        <v>1</v>
      </c>
      <c r="F4">
        <f>_xlfn.XLOOKUP(C4,StudentAssignments!$C$2:$C$27,StudentAssignments!$E$2:$E$27)</f>
        <v>96</v>
      </c>
      <c r="G4">
        <f>_xlfn.XLOOKUP(C4,StudentAssignments!$C$2:$C$27,StudentAssignments!$F$2:$F$27)</f>
        <v>88</v>
      </c>
      <c r="H4" t="str">
        <f>_xlfn.XLOOKUP(C4,StudentAssignments!$C$2:$C$27,StudentAssignments!$G$2:$G$27)</f>
        <v>Yes</v>
      </c>
      <c r="I4" t="str">
        <f>_xlfn.XLOOKUP(StudentTracker!C4,'Certificate Score'!$C$2:$C$27,'Certificate Score'!$J$2:$J$27)</f>
        <v>Excellent</v>
      </c>
      <c r="O4" t="s">
        <v>9</v>
      </c>
    </row>
    <row r="5" spans="1:15">
      <c r="A5" t="s">
        <v>12</v>
      </c>
      <c r="B5" t="s">
        <v>13</v>
      </c>
      <c r="C5" t="str">
        <f t="shared" si="0"/>
        <v>OliviaMatt@gmail.com</v>
      </c>
      <c r="D5" t="s">
        <v>6</v>
      </c>
      <c r="E5" s="4">
        <f>IF(D5=$O$3,(_xlfn.XLOOKUP(C5,Physics1.DailyAttendance!$D$2:$D$12,Physics1.DailyAttendance!$K$2:$K$12)),_xlfn.XLOOKUP(C5,Maths1.DailyAttendance!$D$2:$D$16,Maths1.DailyAttendance!$K$2:$K$16))</f>
        <v>0.8</v>
      </c>
      <c r="F5">
        <f>_xlfn.XLOOKUP(C5,StudentAssignments!$C$2:$C$27,StudentAssignments!$E$2:$E$27)</f>
        <v>73</v>
      </c>
      <c r="G5">
        <f>_xlfn.XLOOKUP(C5,StudentAssignments!$C$2:$C$27,StudentAssignments!$F$2:$F$27)</f>
        <v>99</v>
      </c>
      <c r="H5" t="str">
        <f>_xlfn.XLOOKUP(C5,StudentAssignments!$C$2:$C$27,StudentAssignments!$G$2:$G$27)</f>
        <v>Yes</v>
      </c>
      <c r="I5" t="str">
        <f>_xlfn.XLOOKUP(StudentTracker!C5,'Certificate Score'!$C$2:$C$27,'Certificate Score'!$J$2:$J$27)</f>
        <v>Excellent</v>
      </c>
    </row>
    <row r="6" spans="1:15">
      <c r="A6" t="s">
        <v>14</v>
      </c>
      <c r="B6" t="s">
        <v>15</v>
      </c>
      <c r="C6" t="str">
        <f t="shared" si="0"/>
        <v>RobertHus@gmail.com</v>
      </c>
      <c r="D6" t="s">
        <v>9</v>
      </c>
      <c r="E6" s="4">
        <f>IF(D6=$O$3,(_xlfn.XLOOKUP(C6,Physics1.DailyAttendance!$D$2:$D$12,Physics1.DailyAttendance!$K$2:$K$12)),_xlfn.XLOOKUP(C6,Maths1.DailyAttendance!$D$2:$D$16,Maths1.DailyAttendance!$K$2:$K$16))</f>
        <v>1</v>
      </c>
      <c r="F6">
        <f>_xlfn.XLOOKUP(C6,StudentAssignments!$C$2:$C$27,StudentAssignments!$E$2:$E$27)</f>
        <v>55</v>
      </c>
      <c r="G6">
        <f>_xlfn.XLOOKUP(C6,StudentAssignments!$C$2:$C$27,StudentAssignments!$F$2:$F$27)</f>
        <v>66</v>
      </c>
      <c r="H6" t="str">
        <f>_xlfn.XLOOKUP(C6,StudentAssignments!$C$2:$C$27,StudentAssignments!$G$2:$G$27)</f>
        <v>No</v>
      </c>
      <c r="I6" t="str">
        <f>_xlfn.XLOOKUP(StudentTracker!C6,'Certificate Score'!$C$2:$C$27,'Certificate Score'!$J$2:$J$27)</f>
        <v>Fail</v>
      </c>
    </row>
    <row r="7" spans="1:15">
      <c r="A7" t="s">
        <v>16</v>
      </c>
      <c r="B7" t="s">
        <v>17</v>
      </c>
      <c r="C7" t="str">
        <f t="shared" si="0"/>
        <v>OmarKasim@gmail.com</v>
      </c>
      <c r="D7" t="s">
        <v>9</v>
      </c>
      <c r="E7" s="4">
        <f>IF(D7=$O$3,(_xlfn.XLOOKUP(C7,Physics1.DailyAttendance!$D$2:$D$12,Physics1.DailyAttendance!$K$2:$K$12)),_xlfn.XLOOKUP(C7,Maths1.DailyAttendance!$D$2:$D$16,Maths1.DailyAttendance!$K$2:$K$16))</f>
        <v>0.4</v>
      </c>
      <c r="F7">
        <f>_xlfn.XLOOKUP(C7,StudentAssignments!$C$2:$C$27,StudentAssignments!$E$2:$E$27)</f>
        <v>88</v>
      </c>
      <c r="G7">
        <f>_xlfn.XLOOKUP(C7,StudentAssignments!$C$2:$C$27,StudentAssignments!$F$2:$F$27)</f>
        <v>75</v>
      </c>
      <c r="H7" t="str">
        <f>_xlfn.XLOOKUP(C7,StudentAssignments!$C$2:$C$27,StudentAssignments!$G$2:$G$27)</f>
        <v>Yes</v>
      </c>
      <c r="I7" t="str">
        <f>_xlfn.XLOOKUP(StudentTracker!C7,'Certificate Score'!$C$2:$C$27,'Certificate Score'!$J$2:$J$27)</f>
        <v>Good</v>
      </c>
    </row>
    <row r="8" spans="1:15">
      <c r="A8" t="s">
        <v>18</v>
      </c>
      <c r="B8" t="s">
        <v>19</v>
      </c>
      <c r="C8" t="str">
        <f t="shared" si="0"/>
        <v>DianaPinto@gmail.com</v>
      </c>
      <c r="D8" t="s">
        <v>6</v>
      </c>
      <c r="E8" s="4">
        <f>IF(D8=$O$3,(_xlfn.XLOOKUP(C8,Physics1.DailyAttendance!$D$2:$D$12,Physics1.DailyAttendance!$K$2:$K$12)),_xlfn.XLOOKUP(C8,Maths1.DailyAttendance!$D$2:$D$16,Maths1.DailyAttendance!$K$2:$K$16))</f>
        <v>0.4</v>
      </c>
      <c r="F8">
        <f>_xlfn.XLOOKUP(C8,StudentAssignments!$C$2:$C$27,StudentAssignments!$E$2:$E$27)</f>
        <v>84</v>
      </c>
      <c r="G8">
        <f>_xlfn.XLOOKUP(C8,StudentAssignments!$C$2:$C$27,StudentAssignments!$F$2:$F$27)</f>
        <v>68</v>
      </c>
      <c r="H8" t="str">
        <f>_xlfn.XLOOKUP(C8,StudentAssignments!$C$2:$C$27,StudentAssignments!$G$2:$G$27)</f>
        <v>Yes</v>
      </c>
      <c r="I8" t="str">
        <f>_xlfn.XLOOKUP(StudentTracker!C8,'Certificate Score'!$C$2:$C$27,'Certificate Score'!$J$2:$J$27)</f>
        <v>Fail</v>
      </c>
    </row>
    <row r="9" spans="1:15">
      <c r="A9" t="s">
        <v>20</v>
      </c>
      <c r="B9" t="s">
        <v>21</v>
      </c>
      <c r="C9" t="str">
        <f t="shared" si="0"/>
        <v>DenisRodman@gmail.com</v>
      </c>
      <c r="D9" t="s">
        <v>9</v>
      </c>
      <c r="E9" s="4">
        <f>IF(D9=$O$3,(_xlfn.XLOOKUP(C9,Physics1.DailyAttendance!$D$2:$D$12,Physics1.DailyAttendance!$K$2:$K$12)),_xlfn.XLOOKUP(C9,Maths1.DailyAttendance!$D$2:$D$16,Maths1.DailyAttendance!$K$2:$K$16))</f>
        <v>0.8</v>
      </c>
      <c r="F9">
        <f>_xlfn.XLOOKUP(C9,StudentAssignments!$C$2:$C$27,StudentAssignments!$E$2:$E$27)</f>
        <v>81</v>
      </c>
      <c r="G9">
        <f>_xlfn.XLOOKUP(C9,StudentAssignments!$C$2:$C$27,StudentAssignments!$F$2:$F$27)</f>
        <v>99</v>
      </c>
      <c r="H9" t="str">
        <f>_xlfn.XLOOKUP(C9,StudentAssignments!$C$2:$C$27,StudentAssignments!$G$2:$G$27)</f>
        <v>Yes</v>
      </c>
      <c r="I9" t="str">
        <f>_xlfn.XLOOKUP(StudentTracker!C9,'Certificate Score'!$C$2:$C$27,'Certificate Score'!$J$2:$J$27)</f>
        <v>Excellent</v>
      </c>
    </row>
    <row r="10" spans="1:15">
      <c r="A10" t="s">
        <v>22</v>
      </c>
      <c r="B10" t="s">
        <v>23</v>
      </c>
      <c r="C10" t="str">
        <f t="shared" si="0"/>
        <v>KatePotter@gmail.com</v>
      </c>
      <c r="D10" t="s">
        <v>6</v>
      </c>
      <c r="E10" s="4">
        <f>IF(D10=$O$3,(_xlfn.XLOOKUP(C10,Physics1.DailyAttendance!$D$2:$D$12,Physics1.DailyAttendance!$K$2:$K$12)),_xlfn.XLOOKUP(C10,Maths1.DailyAttendance!$D$2:$D$16,Maths1.DailyAttendance!$K$2:$K$16))</f>
        <v>1</v>
      </c>
      <c r="F10">
        <f>_xlfn.XLOOKUP(C10,StudentAssignments!$C$2:$C$27,StudentAssignments!$E$2:$E$27)</f>
        <v>88</v>
      </c>
      <c r="G10">
        <f>_xlfn.XLOOKUP(C10,StudentAssignments!$C$2:$C$27,StudentAssignments!$F$2:$F$27)</f>
        <v>80</v>
      </c>
      <c r="H10" t="str">
        <f>_xlfn.XLOOKUP(C10,StudentAssignments!$C$2:$C$27,StudentAssignments!$G$2:$G$27)</f>
        <v>Yes</v>
      </c>
      <c r="I10" t="str">
        <f>_xlfn.XLOOKUP(StudentTracker!C10,'Certificate Score'!$C$2:$C$27,'Certificate Score'!$J$2:$J$27)</f>
        <v>Excellent</v>
      </c>
    </row>
    <row r="11" spans="1:15">
      <c r="A11" t="s">
        <v>24</v>
      </c>
      <c r="B11" t="s">
        <v>25</v>
      </c>
      <c r="C11" t="str">
        <f t="shared" si="0"/>
        <v>MannyPac@gmail.com</v>
      </c>
      <c r="D11" t="s">
        <v>6</v>
      </c>
      <c r="E11" s="4">
        <f>IF(D11=$O$3,(_xlfn.XLOOKUP(C11,Physics1.DailyAttendance!$D$2:$D$12,Physics1.DailyAttendance!$K$2:$K$12)),_xlfn.XLOOKUP(C11,Maths1.DailyAttendance!$D$2:$D$16,Maths1.DailyAttendance!$K$2:$K$16))</f>
        <v>0.6</v>
      </c>
      <c r="F11">
        <f>_xlfn.XLOOKUP(C11,StudentAssignments!$C$2:$C$27,StudentAssignments!$E$2:$E$27)</f>
        <v>96</v>
      </c>
      <c r="G11">
        <f>_xlfn.XLOOKUP(C11,StudentAssignments!$C$2:$C$27,StudentAssignments!$F$2:$F$27)</f>
        <v>90</v>
      </c>
      <c r="H11" t="str">
        <f>_xlfn.XLOOKUP(C11,StudentAssignments!$C$2:$C$27,StudentAssignments!$G$2:$G$27)</f>
        <v>Yes</v>
      </c>
      <c r="I11" t="str">
        <f>_xlfn.XLOOKUP(StudentTracker!C11,'Certificate Score'!$C$2:$C$27,'Certificate Score'!$J$2:$J$27)</f>
        <v>Good</v>
      </c>
    </row>
    <row r="12" spans="1:15">
      <c r="A12" t="s">
        <v>26</v>
      </c>
      <c r="B12" t="s">
        <v>27</v>
      </c>
      <c r="C12" t="str">
        <f t="shared" si="0"/>
        <v>KatyPerri@gmail.com</v>
      </c>
      <c r="D12" t="s">
        <v>6</v>
      </c>
      <c r="E12" s="4">
        <f>IF(D12=$O$3,(_xlfn.XLOOKUP(C12,Physics1.DailyAttendance!$D$2:$D$12,Physics1.DailyAttendance!$K$2:$K$12)),_xlfn.XLOOKUP(C12,Maths1.DailyAttendance!$D$2:$D$16,Maths1.DailyAttendance!$K$2:$K$16))</f>
        <v>1</v>
      </c>
      <c r="F12">
        <f>_xlfn.XLOOKUP(C12,StudentAssignments!$C$2:$C$27,StudentAssignments!$E$2:$E$27)</f>
        <v>100</v>
      </c>
      <c r="G12">
        <f>_xlfn.XLOOKUP(C12,StudentAssignments!$C$2:$C$27,StudentAssignments!$F$2:$F$27)</f>
        <v>91</v>
      </c>
      <c r="H12" t="str">
        <f>_xlfn.XLOOKUP(C12,StudentAssignments!$C$2:$C$27,StudentAssignments!$G$2:$G$27)</f>
        <v>Yes</v>
      </c>
      <c r="I12" t="str">
        <f>_xlfn.XLOOKUP(StudentTracker!C12,'Certificate Score'!$C$2:$C$27,'Certificate Score'!$J$2:$J$27)</f>
        <v>Excellent</v>
      </c>
    </row>
    <row r="13" spans="1:15">
      <c r="A13" t="s">
        <v>28</v>
      </c>
      <c r="B13" t="s">
        <v>29</v>
      </c>
      <c r="C13" t="str">
        <f t="shared" si="0"/>
        <v>AntonyWard@gmail.com</v>
      </c>
      <c r="D13" t="s">
        <v>6</v>
      </c>
      <c r="E13" s="4">
        <f>IF(D13=$O$3,(_xlfn.XLOOKUP(C13,Physics1.DailyAttendance!$D$2:$D$12,Physics1.DailyAttendance!$K$2:$K$12)),_xlfn.XLOOKUP(C13,Maths1.DailyAttendance!$D$2:$D$16,Maths1.DailyAttendance!$K$2:$K$16))</f>
        <v>0.8</v>
      </c>
      <c r="F13">
        <f>_xlfn.XLOOKUP(C13,StudentAssignments!$C$2:$C$27,StudentAssignments!$E$2:$E$27)</f>
        <v>83</v>
      </c>
      <c r="G13">
        <f>_xlfn.XLOOKUP(C13,StudentAssignments!$C$2:$C$27,StudentAssignments!$F$2:$F$27)</f>
        <v>89</v>
      </c>
      <c r="H13" t="str">
        <f>_xlfn.XLOOKUP(C13,StudentAssignments!$C$2:$C$27,StudentAssignments!$G$2:$G$27)</f>
        <v>Yes</v>
      </c>
      <c r="I13" t="str">
        <f>_xlfn.XLOOKUP(StudentTracker!C13,'Certificate Score'!$C$2:$C$27,'Certificate Score'!$J$2:$J$27)</f>
        <v>Excellent</v>
      </c>
    </row>
    <row r="14" spans="1:15">
      <c r="A14" t="s">
        <v>30</v>
      </c>
      <c r="B14" t="s">
        <v>31</v>
      </c>
      <c r="C14" t="str">
        <f t="shared" si="0"/>
        <v>BillySane@gmail.com</v>
      </c>
      <c r="D14" t="s">
        <v>6</v>
      </c>
      <c r="E14" s="4">
        <f>IF(D14=$O$3,(_xlfn.XLOOKUP(C14,Physics1.DailyAttendance!$D$2:$D$12,Physics1.DailyAttendance!$K$2:$K$12)),_xlfn.XLOOKUP(C14,Maths1.DailyAttendance!$D$2:$D$16,Maths1.DailyAttendance!$K$2:$K$16))</f>
        <v>0.6</v>
      </c>
      <c r="F14">
        <f>_xlfn.XLOOKUP(C14,StudentAssignments!$C$2:$C$27,StudentAssignments!$E$2:$E$27)</f>
        <v>97</v>
      </c>
      <c r="G14">
        <f>_xlfn.XLOOKUP(C14,StudentAssignments!$C$2:$C$27,StudentAssignments!$F$2:$F$27)</f>
        <v>100</v>
      </c>
      <c r="H14" t="str">
        <f>_xlfn.XLOOKUP(C14,StudentAssignments!$C$2:$C$27,StudentAssignments!$G$2:$G$27)</f>
        <v>Yes</v>
      </c>
      <c r="I14" t="str">
        <f>_xlfn.XLOOKUP(StudentTracker!C14,'Certificate Score'!$C$2:$C$27,'Certificate Score'!$J$2:$J$27)</f>
        <v>Good</v>
      </c>
    </row>
    <row r="15" spans="1:15">
      <c r="A15" t="s">
        <v>32</v>
      </c>
      <c r="B15" t="s">
        <v>33</v>
      </c>
      <c r="C15" t="str">
        <f t="shared" si="0"/>
        <v>RonaldConnan@gmail.com</v>
      </c>
      <c r="D15" t="s">
        <v>6</v>
      </c>
      <c r="E15" s="4">
        <f>IF(D15=$O$3,(_xlfn.XLOOKUP(C15,Physics1.DailyAttendance!$D$2:$D$12,Physics1.DailyAttendance!$K$2:$K$12)),_xlfn.XLOOKUP(C15,Maths1.DailyAttendance!$D$2:$D$16,Maths1.DailyAttendance!$K$2:$K$16))</f>
        <v>0</v>
      </c>
      <c r="F15">
        <f>_xlfn.XLOOKUP(C15,StudentAssignments!$C$2:$C$27,StudentAssignments!$E$2:$E$27)</f>
        <v>69</v>
      </c>
      <c r="G15">
        <f>_xlfn.XLOOKUP(C15,StudentAssignments!$C$2:$C$27,StudentAssignments!$F$2:$F$27)</f>
        <v>33</v>
      </c>
      <c r="H15" t="str">
        <f>_xlfn.XLOOKUP(C15,StudentAssignments!$C$2:$C$27,StudentAssignments!$G$2:$G$27)</f>
        <v>Yes</v>
      </c>
      <c r="I15" t="str">
        <f>_xlfn.XLOOKUP(StudentTracker!C15,'Certificate Score'!$C$2:$C$27,'Certificate Score'!$J$2:$J$27)</f>
        <v>Fail</v>
      </c>
    </row>
    <row r="16" spans="1:15">
      <c r="A16" t="s">
        <v>4</v>
      </c>
      <c r="B16" t="s">
        <v>34</v>
      </c>
      <c r="C16" t="str">
        <f t="shared" si="0"/>
        <v>JohnBaderas@gmail.com</v>
      </c>
      <c r="D16" t="s">
        <v>9</v>
      </c>
      <c r="E16" s="4">
        <f>IF(D16=$O$3,(_xlfn.XLOOKUP(C16,Physics1.DailyAttendance!$D$2:$D$12,Physics1.DailyAttendance!$K$2:$K$12)),_xlfn.XLOOKUP(C16,Maths1.DailyAttendance!$D$2:$D$16,Maths1.DailyAttendance!$K$2:$K$16))</f>
        <v>0.8</v>
      </c>
      <c r="F16">
        <f>_xlfn.XLOOKUP(C16,StudentAssignments!$C$2:$C$27,StudentAssignments!$E$2:$E$27)</f>
        <v>77</v>
      </c>
      <c r="G16">
        <f>_xlfn.XLOOKUP(C16,StudentAssignments!$C$2:$C$27,StudentAssignments!$F$2:$F$27)</f>
        <v>87</v>
      </c>
      <c r="H16" t="str">
        <f>_xlfn.XLOOKUP(C16,StudentAssignments!$C$2:$C$27,StudentAssignments!$G$2:$G$27)</f>
        <v>Yes</v>
      </c>
      <c r="I16" t="str">
        <f>_xlfn.XLOOKUP(StudentTracker!C16,'Certificate Score'!$C$2:$C$27,'Certificate Score'!$J$2:$J$27)</f>
        <v>Excellent</v>
      </c>
    </row>
    <row r="17" spans="1:9">
      <c r="A17" t="s">
        <v>32</v>
      </c>
      <c r="B17" t="s">
        <v>33</v>
      </c>
      <c r="C17" t="str">
        <f t="shared" si="0"/>
        <v>RonaldConnan@gmail.com</v>
      </c>
      <c r="D17" t="s">
        <v>9</v>
      </c>
      <c r="E17" s="4">
        <f>IF(D17=$O$3,(_xlfn.XLOOKUP(C17,Physics1.DailyAttendance!$D$2:$D$12,Physics1.DailyAttendance!$K$2:$K$12)),_xlfn.XLOOKUP(C17,Maths1.DailyAttendance!$D$2:$D$16,Maths1.DailyAttendance!$K$2:$K$16))</f>
        <v>0.2</v>
      </c>
      <c r="F17">
        <f>_xlfn.XLOOKUP(C17,StudentAssignments!$C$2:$C$27,StudentAssignments!$E$2:$E$27)</f>
        <v>69</v>
      </c>
      <c r="G17">
        <f>_xlfn.XLOOKUP(C17,StudentAssignments!$C$2:$C$27,StudentAssignments!$F$2:$F$27)</f>
        <v>33</v>
      </c>
      <c r="H17" t="str">
        <f>_xlfn.XLOOKUP(C17,StudentAssignments!$C$2:$C$27,StudentAssignments!$G$2:$G$27)</f>
        <v>Yes</v>
      </c>
      <c r="I17" t="str">
        <f>_xlfn.XLOOKUP(StudentTracker!C17,'Certificate Score'!$C$2:$C$27,'Certificate Score'!$J$2:$J$27)</f>
        <v>Fail</v>
      </c>
    </row>
    <row r="18" spans="1:9">
      <c r="A18" t="s">
        <v>35</v>
      </c>
      <c r="B18" t="s">
        <v>36</v>
      </c>
      <c r="C18" t="str">
        <f t="shared" si="0"/>
        <v>DennisMenace@gmail.com</v>
      </c>
      <c r="D18" t="s">
        <v>9</v>
      </c>
      <c r="E18" s="4">
        <f>IF(D18=$O$3,(_xlfn.XLOOKUP(C18,Physics1.DailyAttendance!$D$2:$D$12,Physics1.DailyAttendance!$K$2:$K$12)),_xlfn.XLOOKUP(C18,Maths1.DailyAttendance!$D$2:$D$16,Maths1.DailyAttendance!$K$2:$K$16))</f>
        <v>1</v>
      </c>
      <c r="F18">
        <f>_xlfn.XLOOKUP(C18,StudentAssignments!$C$2:$C$27,StudentAssignments!$E$2:$E$27)</f>
        <v>80</v>
      </c>
      <c r="G18">
        <f>_xlfn.XLOOKUP(C18,StudentAssignments!$C$2:$C$27,StudentAssignments!$F$2:$F$27)</f>
        <v>78</v>
      </c>
      <c r="H18" t="str">
        <f>_xlfn.XLOOKUP(C18,StudentAssignments!$C$2:$C$27,StudentAssignments!$G$2:$G$27)</f>
        <v>Yes</v>
      </c>
      <c r="I18" t="str">
        <f>_xlfn.XLOOKUP(StudentTracker!C18,'Certificate Score'!$C$2:$C$27,'Certificate Score'!$J$2:$J$27)</f>
        <v>Excellent</v>
      </c>
    </row>
    <row r="19" spans="1:9">
      <c r="A19" t="s">
        <v>32</v>
      </c>
      <c r="B19" t="s">
        <v>37</v>
      </c>
      <c r="C19" t="str">
        <f t="shared" si="0"/>
        <v>RonaldPape@gmail.com</v>
      </c>
      <c r="D19" t="s">
        <v>9</v>
      </c>
      <c r="E19" s="4">
        <f>IF(D19=$O$3,(_xlfn.XLOOKUP(C19,Physics1.DailyAttendance!$D$2:$D$12,Physics1.DailyAttendance!$K$2:$K$12)),_xlfn.XLOOKUP(C19,Maths1.DailyAttendance!$D$2:$D$16,Maths1.DailyAttendance!$K$2:$K$16))</f>
        <v>0.6</v>
      </c>
      <c r="F19">
        <f>_xlfn.XLOOKUP(C19,StudentAssignments!$C$2:$C$27,StudentAssignments!$E$2:$E$27)</f>
        <v>100</v>
      </c>
      <c r="G19">
        <f>_xlfn.XLOOKUP(C19,StudentAssignments!$C$2:$C$27,StudentAssignments!$F$2:$F$27)</f>
        <v>84</v>
      </c>
      <c r="H19" t="str">
        <f>_xlfn.XLOOKUP(C19,StudentAssignments!$C$2:$C$27,StudentAssignments!$G$2:$G$27)</f>
        <v>Yes</v>
      </c>
      <c r="I19" t="str">
        <f>_xlfn.XLOOKUP(StudentTracker!C19,'Certificate Score'!$C$2:$C$27,'Certificate Score'!$J$2:$J$27)</f>
        <v>Good</v>
      </c>
    </row>
    <row r="20" spans="1:9">
      <c r="A20" t="s">
        <v>38</v>
      </c>
      <c r="B20" t="s">
        <v>39</v>
      </c>
      <c r="C20" t="str">
        <f t="shared" si="0"/>
        <v>WalidMatip@gmail.com</v>
      </c>
      <c r="D20" t="s">
        <v>9</v>
      </c>
      <c r="E20" s="4">
        <f>IF(D20=$O$3,(_xlfn.XLOOKUP(C20,Physics1.DailyAttendance!$D$2:$D$12,Physics1.DailyAttendance!$K$2:$K$12)),_xlfn.XLOOKUP(C20,Maths1.DailyAttendance!$D$2:$D$16,Maths1.DailyAttendance!$K$2:$K$16))</f>
        <v>1</v>
      </c>
      <c r="F20">
        <f>_xlfn.XLOOKUP(C20,StudentAssignments!$C$2:$C$27,StudentAssignments!$E$2:$E$27)</f>
        <v>70</v>
      </c>
      <c r="G20">
        <f>_xlfn.XLOOKUP(C20,StudentAssignments!$C$2:$C$27,StudentAssignments!$F$2:$F$27)</f>
        <v>79</v>
      </c>
      <c r="H20" t="str">
        <f>_xlfn.XLOOKUP(C20,StudentAssignments!$C$2:$C$27,StudentAssignments!$G$2:$G$27)</f>
        <v>Yes</v>
      </c>
      <c r="I20" t="str">
        <f>_xlfn.XLOOKUP(StudentTracker!C20,'Certificate Score'!$C$2:$C$27,'Certificate Score'!$J$2:$J$27)</f>
        <v>Excellent</v>
      </c>
    </row>
    <row r="21" spans="1:9">
      <c r="A21" t="s">
        <v>40</v>
      </c>
      <c r="B21" t="s">
        <v>41</v>
      </c>
      <c r="C21" t="str">
        <f t="shared" si="0"/>
        <v>DonnaCorleone@gmail.com</v>
      </c>
      <c r="D21" t="s">
        <v>9</v>
      </c>
      <c r="E21" s="4">
        <f>IF(D21=$O$3,(_xlfn.XLOOKUP(C21,Physics1.DailyAttendance!$D$2:$D$12,Physics1.DailyAttendance!$K$2:$K$12)),_xlfn.XLOOKUP(C21,Maths1.DailyAttendance!$D$2:$D$16,Maths1.DailyAttendance!$K$2:$K$16))</f>
        <v>0.8</v>
      </c>
      <c r="F21">
        <f>_xlfn.XLOOKUP(C21,StudentAssignments!$C$2:$C$27,StudentAssignments!$E$2:$E$27)</f>
        <v>43</v>
      </c>
      <c r="G21">
        <f>_xlfn.XLOOKUP(C21,StudentAssignments!$C$2:$C$27,StudentAssignments!$F$2:$F$27)</f>
        <v>100</v>
      </c>
      <c r="H21" t="str">
        <f>_xlfn.XLOOKUP(C21,StudentAssignments!$C$2:$C$27,StudentAssignments!$G$2:$G$27)</f>
        <v>Yes</v>
      </c>
      <c r="I21" t="str">
        <f>_xlfn.XLOOKUP(StudentTracker!C21,'Certificate Score'!$C$2:$C$27,'Certificate Score'!$J$2:$J$27)</f>
        <v>Good</v>
      </c>
    </row>
    <row r="22" spans="1:9">
      <c r="A22" t="s">
        <v>10</v>
      </c>
      <c r="B22" t="s">
        <v>33</v>
      </c>
      <c r="C22" t="str">
        <f t="shared" si="0"/>
        <v>MaryConnan@gmail.com</v>
      </c>
      <c r="D22" t="s">
        <v>9</v>
      </c>
      <c r="E22" s="4">
        <f>IF(D22=$O$3,(_xlfn.XLOOKUP(C22,Physics1.DailyAttendance!$D$2:$D$12,Physics1.DailyAttendance!$K$2:$K$12)),_xlfn.XLOOKUP(C22,Maths1.DailyAttendance!$D$2:$D$16,Maths1.DailyAttendance!$K$2:$K$16))</f>
        <v>0.6</v>
      </c>
      <c r="F22">
        <f>_xlfn.XLOOKUP(C22,StudentAssignments!$C$2:$C$27,StudentAssignments!$E$2:$E$27)</f>
        <v>82</v>
      </c>
      <c r="G22">
        <f>_xlfn.XLOOKUP(C22,StudentAssignments!$C$2:$C$27,StudentAssignments!$F$2:$F$27)</f>
        <v>88</v>
      </c>
      <c r="H22" t="str">
        <f>_xlfn.XLOOKUP(C22,StudentAssignments!$C$2:$C$27,StudentAssignments!$G$2:$G$27)</f>
        <v>Yes</v>
      </c>
      <c r="I22" t="str">
        <f>_xlfn.XLOOKUP(StudentTracker!C22,'Certificate Score'!$C$2:$C$27,'Certificate Score'!$J$2:$J$27)</f>
        <v>Good</v>
      </c>
    </row>
    <row r="23" spans="1:9">
      <c r="A23" t="s">
        <v>42</v>
      </c>
      <c r="B23" t="s">
        <v>43</v>
      </c>
      <c r="C23" t="str">
        <f t="shared" si="0"/>
        <v>DustinBoier@gmail.com</v>
      </c>
      <c r="D23" t="s">
        <v>9</v>
      </c>
      <c r="E23" s="4">
        <f>IF(D23=$O$3,(_xlfn.XLOOKUP(C23,Physics1.DailyAttendance!$D$2:$D$12,Physics1.DailyAttendance!$K$2:$K$12)),_xlfn.XLOOKUP(C23,Maths1.DailyAttendance!$D$2:$D$16,Maths1.DailyAttendance!$K$2:$K$16))</f>
        <v>0</v>
      </c>
      <c r="F23">
        <f>_xlfn.XLOOKUP(C23,StudentAssignments!$C$2:$C$27,StudentAssignments!$E$2:$E$27)</f>
        <v>75</v>
      </c>
      <c r="G23">
        <f>_xlfn.XLOOKUP(C23,StudentAssignments!$C$2:$C$27,StudentAssignments!$F$2:$F$27)</f>
        <v>81</v>
      </c>
      <c r="H23" t="str">
        <f>_xlfn.XLOOKUP(C23,StudentAssignments!$C$2:$C$27,StudentAssignments!$G$2:$G$27)</f>
        <v>Yes</v>
      </c>
      <c r="I23" t="str">
        <f>_xlfn.XLOOKUP(StudentTracker!C23,'Certificate Score'!$C$2:$C$27,'Certificate Score'!$J$2:$J$27)</f>
        <v>Fail</v>
      </c>
    </row>
    <row r="24" spans="1:9">
      <c r="A24" t="s">
        <v>44</v>
      </c>
      <c r="B24" t="s">
        <v>45</v>
      </c>
      <c r="C24" t="str">
        <f t="shared" si="0"/>
        <v>LanaAndie@gmail.com</v>
      </c>
      <c r="D24" t="s">
        <v>9</v>
      </c>
      <c r="E24" s="4">
        <f>IF(D24=$O$3,(_xlfn.XLOOKUP(C24,Physics1.DailyAttendance!$D$2:$D$12,Physics1.DailyAttendance!$K$2:$K$12)),_xlfn.XLOOKUP(C24,Maths1.DailyAttendance!$D$2:$D$16,Maths1.DailyAttendance!$K$2:$K$16))</f>
        <v>0.8</v>
      </c>
      <c r="F24">
        <f>_xlfn.XLOOKUP(C24,StudentAssignments!$C$2:$C$27,StudentAssignments!$E$2:$E$27)</f>
        <v>92</v>
      </c>
      <c r="G24">
        <f>_xlfn.XLOOKUP(C24,StudentAssignments!$C$2:$C$27,StudentAssignments!$F$2:$F$27)</f>
        <v>79</v>
      </c>
      <c r="H24" t="str">
        <f>_xlfn.XLOOKUP(C24,StudentAssignments!$C$2:$C$27,StudentAssignments!$G$2:$G$27)</f>
        <v>Yes</v>
      </c>
      <c r="I24" t="str">
        <f>_xlfn.XLOOKUP(StudentTracker!C24,'Certificate Score'!$C$2:$C$27,'Certificate Score'!$J$2:$J$27)</f>
        <v>Excellent</v>
      </c>
    </row>
    <row r="25" spans="1:9">
      <c r="A25" t="s">
        <v>46</v>
      </c>
      <c r="B25" t="s">
        <v>47</v>
      </c>
      <c r="C25" t="str">
        <f t="shared" si="0"/>
        <v>AnnaTsakiris@gmail.com</v>
      </c>
      <c r="D25" t="s">
        <v>6</v>
      </c>
      <c r="E25" s="4">
        <f>IF(D25=$O$3,(_xlfn.XLOOKUP(C25,Physics1.DailyAttendance!$D$2:$D$12,Physics1.DailyAttendance!$K$2:$K$12)),_xlfn.XLOOKUP(C25,Maths1.DailyAttendance!$D$2:$D$16,Maths1.DailyAttendance!$K$2:$K$16))</f>
        <v>0.8</v>
      </c>
      <c r="F25">
        <f>_xlfn.XLOOKUP(C25,StudentAssignments!$C$2:$C$27,StudentAssignments!$E$2:$E$27)</f>
        <v>40</v>
      </c>
      <c r="G25">
        <f>_xlfn.XLOOKUP(C25,StudentAssignments!$C$2:$C$27,StudentAssignments!$F$2:$F$27)</f>
        <v>66</v>
      </c>
      <c r="H25" t="str">
        <f>_xlfn.XLOOKUP(C25,StudentAssignments!$C$2:$C$27,StudentAssignments!$G$2:$G$27)</f>
        <v>No</v>
      </c>
      <c r="I25" t="str">
        <f>_xlfn.XLOOKUP(StudentTracker!C25,'Certificate Score'!$C$2:$C$27,'Certificate Score'!$J$2:$J$27)</f>
        <v>Fail</v>
      </c>
    </row>
    <row r="26" spans="1:9">
      <c r="A26" t="s">
        <v>48</v>
      </c>
      <c r="B26" t="s">
        <v>49</v>
      </c>
      <c r="C26" t="str">
        <f t="shared" si="0"/>
        <v>NetoJuninhio@gmail.com</v>
      </c>
      <c r="D26" t="s">
        <v>6</v>
      </c>
      <c r="E26" s="4">
        <f>IF(D26=$O$3,(_xlfn.XLOOKUP(C26,Physics1.DailyAttendance!$D$2:$D$12,Physics1.DailyAttendance!$K$2:$K$12)),_xlfn.XLOOKUP(C26,Maths1.DailyAttendance!$D$2:$D$16,Maths1.DailyAttendance!$K$2:$K$16))</f>
        <v>0.6</v>
      </c>
      <c r="F26">
        <f>_xlfn.XLOOKUP(C26,StudentAssignments!$C$2:$C$27,StudentAssignments!$E$2:$E$27)</f>
        <v>90</v>
      </c>
      <c r="G26">
        <f>_xlfn.XLOOKUP(C26,StudentAssignments!$C$2:$C$27,StudentAssignments!$F$2:$F$27)</f>
        <v>87</v>
      </c>
      <c r="H26" t="str">
        <f>_xlfn.XLOOKUP(C26,StudentAssignments!$C$2:$C$27,StudentAssignments!$G$2:$G$27)</f>
        <v>Yes</v>
      </c>
      <c r="I26" t="str">
        <f>_xlfn.XLOOKUP(StudentTracker!C26,'Certificate Score'!$C$2:$C$27,'Certificate Score'!$J$2:$J$27)</f>
        <v>Good</v>
      </c>
    </row>
    <row r="27" spans="1:9">
      <c r="A27" t="s">
        <v>50</v>
      </c>
      <c r="B27" t="s">
        <v>51</v>
      </c>
      <c r="C27" t="str">
        <f t="shared" si="0"/>
        <v>AndresIniesti@gmail.com</v>
      </c>
      <c r="D27" t="s">
        <v>9</v>
      </c>
      <c r="E27" s="4">
        <f>IF(D27=$O$3,(_xlfn.XLOOKUP(C27,Physics1.DailyAttendance!$D$2:$D$12,Physics1.DailyAttendance!$K$2:$K$12)),_xlfn.XLOOKUP(C27,Maths1.DailyAttendance!$D$2:$D$16,Maths1.DailyAttendance!$K$2:$K$16))</f>
        <v>0.6</v>
      </c>
      <c r="F27">
        <f>_xlfn.XLOOKUP(C27,StudentAssignments!$C$2:$C$27,StudentAssignments!$E$2:$E$27)</f>
        <v>60</v>
      </c>
      <c r="G27">
        <f>_xlfn.XLOOKUP(C27,StudentAssignments!$C$2:$C$27,StudentAssignments!$F$2:$F$27)</f>
        <v>94</v>
      </c>
      <c r="H27" t="str">
        <f>_xlfn.XLOOKUP(C27,StudentAssignments!$C$2:$C$27,StudentAssignments!$G$2:$G$27)</f>
        <v>Yes</v>
      </c>
      <c r="I27" t="str">
        <f>_xlfn.XLOOKUP(StudentTracker!C27,'Certificate Score'!$C$2:$C$27,'Certificate Score'!$J$2:$J$27)</f>
        <v>Good</v>
      </c>
    </row>
  </sheetData>
  <autoFilter ref="A1:S27" xr:uid="{00000000-0001-0000-0000-000000000000}"/>
  <conditionalFormatting sqref="E2:E27">
    <cfRule type="cellIs" dxfId="3" priority="3" operator="greaterThanOrEqual">
      <formula>0.8</formula>
    </cfRule>
    <cfRule type="cellIs" dxfId="2" priority="4" operator="lessThan">
      <formula>0.8</formula>
    </cfRule>
  </conditionalFormatting>
  <conditionalFormatting sqref="A2:I27">
    <cfRule type="expression" dxfId="1" priority="1">
      <formula>$I2:$I27="Fail"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757-467C-45A9-8C88-85AF0089C075}">
  <dimension ref="A1:V27"/>
  <sheetViews>
    <sheetView workbookViewId="0">
      <selection activeCell="J2" sqref="J2"/>
    </sheetView>
  </sheetViews>
  <sheetFormatPr defaultRowHeight="15"/>
  <cols>
    <col min="1" max="1" width="14.5703125" customWidth="1"/>
    <col min="2" max="2" width="15.140625" customWidth="1"/>
    <col min="3" max="3" width="23.42578125" customWidth="1"/>
    <col min="4" max="4" width="16.140625" customWidth="1"/>
    <col min="5" max="5" width="22.7109375" customWidth="1"/>
    <col min="6" max="6" width="15.42578125" customWidth="1"/>
    <col min="7" max="7" width="16.140625" customWidth="1"/>
    <col min="8" max="8" width="14.5703125" customWidth="1"/>
    <col min="9" max="9" width="16.28515625" customWidth="1"/>
  </cols>
  <sheetData>
    <row r="1" spans="1:22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60</v>
      </c>
      <c r="G1" s="1" t="s">
        <v>61</v>
      </c>
      <c r="H1" s="1" t="s">
        <v>62</v>
      </c>
      <c r="I1" s="1" t="s">
        <v>63</v>
      </c>
      <c r="J1" s="23" t="s">
        <v>67</v>
      </c>
      <c r="M1" s="30" t="s">
        <v>68</v>
      </c>
      <c r="N1" s="30"/>
      <c r="O1" s="30"/>
      <c r="P1" s="30"/>
      <c r="Q1" s="30"/>
      <c r="R1" s="30"/>
      <c r="S1" s="30"/>
      <c r="T1" s="30"/>
      <c r="U1" s="30"/>
      <c r="V1" s="30"/>
    </row>
    <row r="2" spans="1:22">
      <c r="A2" t="s">
        <v>4</v>
      </c>
      <c r="B2" t="s">
        <v>5</v>
      </c>
      <c r="C2" t="str">
        <f>A2&amp;B2&amp;"@gmail.com"</f>
        <v>JohnMakaron@gmail.com</v>
      </c>
      <c r="D2" t="s">
        <v>6</v>
      </c>
      <c r="E2">
        <f>ROUND(SUM(F2:I2),0)</f>
        <v>80</v>
      </c>
      <c r="F2">
        <f>ROUND(_xlfn.XLOOKUP(C2,StudentTracker!$C$2:$C$27,StudentTracker!$E$2:$E$27),2)*40</f>
        <v>32</v>
      </c>
      <c r="G2">
        <f>ROUND(_xlfn.XLOOKUP(C2,StudentTracker!$C$2:$C$27,StudentTracker!$F$2:$F$27),1)*0.15</f>
        <v>8.25</v>
      </c>
      <c r="H2">
        <f>ROUND(_xlfn.XLOOKUP(C2,StudentTracker!$C$2:$C$27,StudentTracker!$G$2:$G$27),2)*0.15</f>
        <v>10.199999999999999</v>
      </c>
      <c r="I2">
        <f>IF(_xlfn.XLOOKUP(C2,StudentTracker!$C$2:$C$27,StudentTracker!$H$2:$H$27)="Yes",30,0)</f>
        <v>30</v>
      </c>
      <c r="J2" t="str" cm="1">
        <f t="array" ref="J2">_xlfn.IFS(AND(E2&gt;=70,E2&lt;=85),"Good",E2&lt;70,"Fail",E2&gt;85,"Excellent")</f>
        <v>Good</v>
      </c>
      <c r="M2" s="9"/>
      <c r="N2" s="9"/>
      <c r="O2" s="9"/>
      <c r="P2" s="9"/>
      <c r="Q2" s="9"/>
      <c r="R2" s="9"/>
      <c r="S2" s="9"/>
      <c r="T2" s="9"/>
      <c r="U2" s="9" t="s">
        <v>69</v>
      </c>
      <c r="V2" s="9"/>
    </row>
    <row r="3" spans="1:22" ht="18.75">
      <c r="A3" t="s">
        <v>7</v>
      </c>
      <c r="B3" t="s">
        <v>8</v>
      </c>
      <c r="C3" t="str">
        <f t="shared" ref="C3:C27" si="0">A3&amp;B3&amp;"@gmail.com"</f>
        <v>ElvisBond@gmail.com</v>
      </c>
      <c r="D3" t="s">
        <v>9</v>
      </c>
      <c r="E3">
        <f t="shared" ref="E3:E27" si="1">ROUND(SUM(F3:I3),0)</f>
        <v>96</v>
      </c>
      <c r="F3">
        <f>ROUND(_xlfn.XLOOKUP(C3,StudentTracker!$C$2:$C$27,StudentTracker!$E$2:$E$27),2)*40</f>
        <v>40</v>
      </c>
      <c r="G3">
        <f>ROUND(_xlfn.XLOOKUP(C3,StudentTracker!$C$2:$C$27,StudentTracker!$F$2:$F$27),0)*0.15</f>
        <v>12.75</v>
      </c>
      <c r="H3">
        <f>ROUND(_xlfn.XLOOKUP(C3,StudentTracker!$C$2:$C$27,StudentTracker!$G$2:$G$27),2)*0.15</f>
        <v>13.049999999999999</v>
      </c>
      <c r="I3">
        <f>IF(_xlfn.XLOOKUP(C3,StudentTracker!$C$2:$C$27,StudentTracker!$H$2:$H$27)="Yes",30,0)</f>
        <v>30</v>
      </c>
      <c r="J3" t="str" cm="1">
        <f t="array" ref="J3">_xlfn.IFS(AND(E3&gt;=70,E3&lt;=85),"Good",E3&lt;70,"Fail",E3&gt;85,"Excellent")</f>
        <v>Excellent</v>
      </c>
      <c r="M3" s="9"/>
      <c r="N3" s="10" t="s">
        <v>70</v>
      </c>
      <c r="O3" s="11"/>
      <c r="P3" s="11"/>
      <c r="Q3" s="11"/>
      <c r="R3" s="11"/>
      <c r="S3" s="11"/>
      <c r="T3" s="11"/>
      <c r="U3" s="12">
        <v>40</v>
      </c>
      <c r="V3" s="9"/>
    </row>
    <row r="4" spans="1:22" ht="18.75">
      <c r="A4" t="s">
        <v>10</v>
      </c>
      <c r="B4" t="s">
        <v>11</v>
      </c>
      <c r="C4" t="str">
        <f t="shared" si="0"/>
        <v>MaryGas@gmail.com</v>
      </c>
      <c r="D4" t="s">
        <v>9</v>
      </c>
      <c r="E4">
        <f t="shared" si="1"/>
        <v>98</v>
      </c>
      <c r="F4">
        <f>ROUND(_xlfn.XLOOKUP(C4,StudentTracker!$C$2:$C$27,StudentTracker!$E$2:$E$27),2)*40</f>
        <v>40</v>
      </c>
      <c r="G4">
        <f>ROUND(_xlfn.XLOOKUP(C4,StudentTracker!$C$2:$C$27,StudentTracker!$F$2:$F$27),0)*0.15</f>
        <v>14.399999999999999</v>
      </c>
      <c r="H4">
        <f>ROUND(_xlfn.XLOOKUP(C4,StudentTracker!$C$2:$C$27,StudentTracker!$G$2:$G$27),2)*0.15</f>
        <v>13.2</v>
      </c>
      <c r="I4">
        <f>IF(_xlfn.XLOOKUP(C4,StudentTracker!$C$2:$C$27,StudentTracker!$H$2:$H$27)="Yes",30,0)</f>
        <v>30</v>
      </c>
      <c r="J4" t="str" cm="1">
        <f t="array" ref="J4">_xlfn.IFS(AND(E4&gt;=70,E4&lt;=85),"Good",E4&lt;70,"Fail",E4&gt;85,"Excellent")</f>
        <v>Excellent</v>
      </c>
      <c r="M4" s="9"/>
      <c r="N4" s="13" t="s">
        <v>71</v>
      </c>
      <c r="O4" s="14"/>
      <c r="P4" s="14"/>
      <c r="Q4" s="14"/>
      <c r="R4" s="14"/>
      <c r="S4" s="14"/>
      <c r="T4" s="14"/>
      <c r="U4" s="15">
        <v>15</v>
      </c>
      <c r="V4" s="9"/>
    </row>
    <row r="5" spans="1:22" ht="18.75">
      <c r="A5" t="s">
        <v>12</v>
      </c>
      <c r="B5" t="s">
        <v>13</v>
      </c>
      <c r="C5" t="str">
        <f t="shared" si="0"/>
        <v>OliviaMatt@gmail.com</v>
      </c>
      <c r="D5" t="s">
        <v>6</v>
      </c>
      <c r="E5">
        <f t="shared" si="1"/>
        <v>88</v>
      </c>
      <c r="F5">
        <f>ROUND(_xlfn.XLOOKUP(C5,StudentTracker!$C$2:$C$27,StudentTracker!$E$2:$E$27),2)*40</f>
        <v>32</v>
      </c>
      <c r="G5">
        <f>ROUND(_xlfn.XLOOKUP(C5,StudentTracker!$C$2:$C$27,StudentTracker!$F$2:$F$27),0)*0.15</f>
        <v>10.95</v>
      </c>
      <c r="H5">
        <f>ROUND(_xlfn.XLOOKUP(C5,StudentTracker!$C$2:$C$27,StudentTracker!$G$2:$G$27),2)*0.15</f>
        <v>14.85</v>
      </c>
      <c r="I5">
        <f>IF(_xlfn.XLOOKUP(C5,StudentTracker!$C$2:$C$27,StudentTracker!$H$2:$H$27)="Yes",30,0)</f>
        <v>30</v>
      </c>
      <c r="J5" t="str" cm="1">
        <f t="array" ref="J5">_xlfn.IFS(AND(E5&gt;=70,E5&lt;=85),"Good",E5&lt;70,"Fail",E5&gt;85,"Excellent")</f>
        <v>Excellent</v>
      </c>
      <c r="M5" s="9"/>
      <c r="N5" s="13" t="s">
        <v>72</v>
      </c>
      <c r="O5" s="14"/>
      <c r="P5" s="14"/>
      <c r="Q5" s="14"/>
      <c r="R5" s="14"/>
      <c r="S5" s="14"/>
      <c r="T5" s="14"/>
      <c r="U5" s="15">
        <v>15</v>
      </c>
      <c r="V5" s="9"/>
    </row>
    <row r="6" spans="1:22" ht="18.75">
      <c r="A6" t="s">
        <v>14</v>
      </c>
      <c r="B6" t="s">
        <v>15</v>
      </c>
      <c r="C6" t="str">
        <f t="shared" si="0"/>
        <v>RobertHus@gmail.com</v>
      </c>
      <c r="D6" t="s">
        <v>9</v>
      </c>
      <c r="E6">
        <f t="shared" si="1"/>
        <v>58</v>
      </c>
      <c r="F6">
        <f>ROUND(_xlfn.XLOOKUP(C6,StudentTracker!$C$2:$C$27,StudentTracker!$E$2:$E$27),2)*40</f>
        <v>40</v>
      </c>
      <c r="G6">
        <f>ROUND(_xlfn.XLOOKUP(C6,StudentTracker!$C$2:$C$27,StudentTracker!$F$2:$F$27),0)*0.15</f>
        <v>8.25</v>
      </c>
      <c r="H6">
        <f>ROUND(_xlfn.XLOOKUP(C6,StudentTracker!$C$2:$C$27,StudentTracker!$G$2:$G$27),2)*0.15</f>
        <v>9.9</v>
      </c>
      <c r="I6">
        <f>IF(_xlfn.XLOOKUP(C6,StudentTracker!$C$2:$C$27,StudentTracker!$H$2:$H$27)="Yes",30,0)</f>
        <v>0</v>
      </c>
      <c r="J6" t="str" cm="1">
        <f t="array" ref="J6">_xlfn.IFS(AND(E6&gt;=70,E6&lt;=85),"Good",E6&lt;70,"Fail",E6&gt;85,"Excellent")</f>
        <v>Fail</v>
      </c>
      <c r="M6" s="9"/>
      <c r="N6" s="16" t="s">
        <v>73</v>
      </c>
      <c r="O6" s="17"/>
      <c r="P6" s="17"/>
      <c r="Q6" s="17"/>
      <c r="R6" s="17"/>
      <c r="S6" s="17"/>
      <c r="T6" s="17"/>
      <c r="U6" s="18">
        <v>30</v>
      </c>
      <c r="V6" s="9"/>
    </row>
    <row r="7" spans="1:22" ht="18.75">
      <c r="A7" t="s">
        <v>16</v>
      </c>
      <c r="B7" t="s">
        <v>17</v>
      </c>
      <c r="C7" t="str">
        <f t="shared" si="0"/>
        <v>OmarKasim@gmail.com</v>
      </c>
      <c r="D7" t="s">
        <v>9</v>
      </c>
      <c r="E7">
        <f t="shared" si="1"/>
        <v>70</v>
      </c>
      <c r="F7">
        <f>ROUND(_xlfn.XLOOKUP(C7,StudentTracker!$C$2:$C$27,StudentTracker!$E$2:$E$27),2)*40</f>
        <v>16</v>
      </c>
      <c r="G7">
        <f>ROUND(_xlfn.XLOOKUP(C7,StudentTracker!$C$2:$C$27,StudentTracker!$F$2:$F$27),0)*0.15</f>
        <v>13.2</v>
      </c>
      <c r="H7">
        <f>ROUND(_xlfn.XLOOKUP(C7,StudentTracker!$C$2:$C$27,StudentTracker!$G$2:$G$27),2)*0.15</f>
        <v>11.25</v>
      </c>
      <c r="I7">
        <f>IF(_xlfn.XLOOKUP(C7,StudentTracker!$C$2:$C$27,StudentTracker!$H$2:$H$27)="Yes",30,0)</f>
        <v>30</v>
      </c>
      <c r="J7" t="str" cm="1">
        <f t="array" ref="J7">_xlfn.IFS(AND(E7&gt;=70,E7&lt;=85),"Good",E7&lt;70,"Fail",E7&gt;85,"Excellent")</f>
        <v>Good</v>
      </c>
      <c r="M7" s="9"/>
      <c r="N7" s="19" t="s">
        <v>74</v>
      </c>
      <c r="O7" s="20"/>
      <c r="P7" s="20"/>
      <c r="Q7" s="20"/>
      <c r="R7" s="20"/>
      <c r="S7" s="20"/>
      <c r="T7" s="20"/>
      <c r="U7" s="21">
        <v>100</v>
      </c>
      <c r="V7" s="9"/>
    </row>
    <row r="8" spans="1:22">
      <c r="A8" t="s">
        <v>18</v>
      </c>
      <c r="B8" t="s">
        <v>19</v>
      </c>
      <c r="C8" t="str">
        <f t="shared" si="0"/>
        <v>DianaPinto@gmail.com</v>
      </c>
      <c r="D8" t="s">
        <v>6</v>
      </c>
      <c r="E8">
        <f t="shared" si="1"/>
        <v>69</v>
      </c>
      <c r="F8">
        <f>ROUND(_xlfn.XLOOKUP(C8,StudentTracker!$C$2:$C$27,StudentTracker!$E$2:$E$27),2)*40</f>
        <v>16</v>
      </c>
      <c r="G8">
        <f>ROUND(_xlfn.XLOOKUP(C8,StudentTracker!$C$2:$C$27,StudentTracker!$F$2:$F$27),0)*0.15</f>
        <v>12.6</v>
      </c>
      <c r="H8">
        <f>ROUND(_xlfn.XLOOKUP(C8,StudentTracker!$C$2:$C$27,StudentTracker!$G$2:$G$27),2)*0.15</f>
        <v>10.199999999999999</v>
      </c>
      <c r="I8">
        <f>IF(_xlfn.XLOOKUP(C8,StudentTracker!$C$2:$C$27,StudentTracker!$H$2:$H$27)="Yes",30,0)</f>
        <v>30</v>
      </c>
      <c r="J8" t="str" cm="1">
        <f t="array" ref="J8">_xlfn.IFS(AND(E8&gt;=70,E8&lt;=85),"Good",E8&lt;70,"Fail",E8&gt;85,"Excellent")</f>
        <v>Fail</v>
      </c>
      <c r="M8" s="9"/>
      <c r="N8" s="8" t="s">
        <v>75</v>
      </c>
      <c r="O8" s="8"/>
      <c r="P8" s="8"/>
      <c r="Q8" s="8"/>
      <c r="R8" s="8"/>
      <c r="S8" s="8"/>
      <c r="T8" s="8"/>
      <c r="U8" s="22" t="s">
        <v>76</v>
      </c>
      <c r="V8" s="9"/>
    </row>
    <row r="9" spans="1:22">
      <c r="A9" t="s">
        <v>20</v>
      </c>
      <c r="B9" t="s">
        <v>21</v>
      </c>
      <c r="C9" t="str">
        <f t="shared" si="0"/>
        <v>DenisRodman@gmail.com</v>
      </c>
      <c r="D9" t="s">
        <v>9</v>
      </c>
      <c r="E9">
        <f t="shared" si="1"/>
        <v>89</v>
      </c>
      <c r="F9">
        <f>ROUND(_xlfn.XLOOKUP(C9,StudentTracker!$C$2:$C$27,StudentTracker!$E$2:$E$27),2)*40</f>
        <v>32</v>
      </c>
      <c r="G9">
        <f>ROUND(_xlfn.XLOOKUP(C9,StudentTracker!$C$2:$C$27,StudentTracker!$F$2:$F$27),0)*0.15</f>
        <v>12.15</v>
      </c>
      <c r="H9">
        <f>ROUND(_xlfn.XLOOKUP(C9,StudentTracker!$C$2:$C$27,StudentTracker!$G$2:$G$27),2)*0.15</f>
        <v>14.85</v>
      </c>
      <c r="I9">
        <f>IF(_xlfn.XLOOKUP(C9,StudentTracker!$C$2:$C$27,StudentTracker!$H$2:$H$27)="Yes",30,0)</f>
        <v>30</v>
      </c>
      <c r="J9" t="str" cm="1">
        <f t="array" ref="J9">_xlfn.IFS(AND(E9&gt;=70,E9&lt;=85),"Good",E9&lt;70,"Fail",E9&gt;85,"Excellent")</f>
        <v>Excellent</v>
      </c>
      <c r="M9" s="9"/>
      <c r="N9" s="24" t="s">
        <v>77</v>
      </c>
      <c r="O9" s="24"/>
      <c r="P9" s="24"/>
      <c r="Q9" s="24"/>
      <c r="R9" s="24"/>
      <c r="S9" s="24"/>
      <c r="T9" s="24"/>
      <c r="U9" s="25" t="s">
        <v>78</v>
      </c>
      <c r="V9" s="9"/>
    </row>
    <row r="10" spans="1:22">
      <c r="A10" t="s">
        <v>22</v>
      </c>
      <c r="B10" t="s">
        <v>23</v>
      </c>
      <c r="C10" t="str">
        <f t="shared" si="0"/>
        <v>KatePotter@gmail.com</v>
      </c>
      <c r="D10" t="s">
        <v>6</v>
      </c>
      <c r="E10">
        <f t="shared" si="1"/>
        <v>95</v>
      </c>
      <c r="F10">
        <f>ROUND(_xlfn.XLOOKUP(C10,StudentTracker!$C$2:$C$27,StudentTracker!$E$2:$E$27),2)*40</f>
        <v>40</v>
      </c>
      <c r="G10">
        <f>ROUND(_xlfn.XLOOKUP(C10,StudentTracker!$C$2:$C$27,StudentTracker!$F$2:$F$27),0)*0.15</f>
        <v>13.2</v>
      </c>
      <c r="H10">
        <f>ROUND(_xlfn.XLOOKUP(C10,StudentTracker!$C$2:$C$27,StudentTracker!$G$2:$G$27),2)*0.15</f>
        <v>12</v>
      </c>
      <c r="I10">
        <f>IF(_xlfn.XLOOKUP(C10,StudentTracker!$C$2:$C$27,StudentTracker!$H$2:$H$27)="Yes",30,0)</f>
        <v>30</v>
      </c>
      <c r="J10" t="str" cm="1">
        <f t="array" ref="J10">_xlfn.IFS(AND(E10&gt;=70,E10&lt;=85),"Good",E10&lt;70,"Fail",E10&gt;85,"Excellent")</f>
        <v>Excellent</v>
      </c>
      <c r="M10" s="9"/>
      <c r="N10" s="26" t="s">
        <v>79</v>
      </c>
      <c r="O10" s="26"/>
      <c r="P10" s="26"/>
      <c r="Q10" s="26"/>
      <c r="R10" s="26"/>
      <c r="S10" s="26"/>
      <c r="T10" s="26"/>
      <c r="U10" s="27" t="s">
        <v>80</v>
      </c>
      <c r="V10" s="9"/>
    </row>
    <row r="11" spans="1:22">
      <c r="A11" t="s">
        <v>24</v>
      </c>
      <c r="B11" t="s">
        <v>25</v>
      </c>
      <c r="C11" t="str">
        <f t="shared" si="0"/>
        <v>MannyPac@gmail.com</v>
      </c>
      <c r="D11" t="s">
        <v>6</v>
      </c>
      <c r="E11">
        <f t="shared" si="1"/>
        <v>82</v>
      </c>
      <c r="F11">
        <f>ROUND(_xlfn.XLOOKUP(C11,StudentTracker!$C$2:$C$27,StudentTracker!$E$2:$E$27),2)*40</f>
        <v>24</v>
      </c>
      <c r="G11">
        <f>ROUND(_xlfn.XLOOKUP(C11,StudentTracker!$C$2:$C$27,StudentTracker!$F$2:$F$27),0)*0.15</f>
        <v>14.399999999999999</v>
      </c>
      <c r="H11">
        <f>ROUND(_xlfn.XLOOKUP(C11,StudentTracker!$C$2:$C$27,StudentTracker!$G$2:$G$27),2)*0.15</f>
        <v>13.5</v>
      </c>
      <c r="I11">
        <f>IF(_xlfn.XLOOKUP(C11,StudentTracker!$C$2:$C$27,StudentTracker!$H$2:$H$27)="Yes",30,0)</f>
        <v>30</v>
      </c>
      <c r="J11" t="str" cm="1">
        <f t="array" ref="J11">_xlfn.IFS(AND(E11&gt;=70,E11&lt;=85),"Good",E11&lt;70,"Fail",E11&gt;85,"Excellent")</f>
        <v>Good</v>
      </c>
    </row>
    <row r="12" spans="1:22">
      <c r="A12" t="s">
        <v>26</v>
      </c>
      <c r="B12" t="s">
        <v>27</v>
      </c>
      <c r="C12" t="str">
        <f t="shared" si="0"/>
        <v>KatyPerri@gmail.com</v>
      </c>
      <c r="D12" t="s">
        <v>6</v>
      </c>
      <c r="E12">
        <f t="shared" si="1"/>
        <v>99</v>
      </c>
      <c r="F12">
        <f>ROUND(_xlfn.XLOOKUP(C12,StudentTracker!$C$2:$C$27,StudentTracker!$E$2:$E$27),2)*40</f>
        <v>40</v>
      </c>
      <c r="G12">
        <f>ROUND(_xlfn.XLOOKUP(C12,StudentTracker!$C$2:$C$27,StudentTracker!$F$2:$F$27),0)*0.15</f>
        <v>15</v>
      </c>
      <c r="H12">
        <f>ROUND(_xlfn.XLOOKUP(C12,StudentTracker!$C$2:$C$27,StudentTracker!$G$2:$G$27),2)*0.15</f>
        <v>13.65</v>
      </c>
      <c r="I12">
        <f>IF(_xlfn.XLOOKUP(C12,StudentTracker!$C$2:$C$27,StudentTracker!$H$2:$H$27)="Yes",30,0)</f>
        <v>30</v>
      </c>
      <c r="J12" t="str" cm="1">
        <f t="array" ref="J12">_xlfn.IFS(AND(E12&gt;=70,E12&lt;=85),"Good",E12&lt;70,"Fail",E12&gt;85,"Excellent")</f>
        <v>Excellent</v>
      </c>
    </row>
    <row r="13" spans="1:22">
      <c r="A13" t="s">
        <v>28</v>
      </c>
      <c r="B13" t="s">
        <v>29</v>
      </c>
      <c r="C13" t="str">
        <f t="shared" si="0"/>
        <v>AntonyWard@gmail.com</v>
      </c>
      <c r="D13" t="s">
        <v>6</v>
      </c>
      <c r="E13">
        <f t="shared" si="1"/>
        <v>88</v>
      </c>
      <c r="F13">
        <f>ROUND(_xlfn.XLOOKUP(C13,StudentTracker!$C$2:$C$27,StudentTracker!$E$2:$E$27),2)*40</f>
        <v>32</v>
      </c>
      <c r="G13">
        <f>ROUND(_xlfn.XLOOKUP(C13,StudentTracker!$C$2:$C$27,StudentTracker!$F$2:$F$27),0)*0.15</f>
        <v>12.45</v>
      </c>
      <c r="H13">
        <f>ROUND(_xlfn.XLOOKUP(C13,StudentTracker!$C$2:$C$27,StudentTracker!$G$2:$G$27),2)*0.15</f>
        <v>13.35</v>
      </c>
      <c r="I13">
        <f>IF(_xlfn.XLOOKUP(C13,StudentTracker!$C$2:$C$27,StudentTracker!$H$2:$H$27)="Yes",30,0)</f>
        <v>30</v>
      </c>
      <c r="J13" t="str" cm="1">
        <f t="array" ref="J13">_xlfn.IFS(AND(E13&gt;=70,E13&lt;=85),"Good",E13&lt;70,"Fail",E13&gt;85,"Excellent")</f>
        <v>Excellent</v>
      </c>
    </row>
    <row r="14" spans="1:22">
      <c r="A14" t="s">
        <v>30</v>
      </c>
      <c r="B14" t="s">
        <v>31</v>
      </c>
      <c r="C14" t="str">
        <f t="shared" si="0"/>
        <v>BillySane@gmail.com</v>
      </c>
      <c r="D14" t="s">
        <v>6</v>
      </c>
      <c r="E14">
        <f t="shared" si="1"/>
        <v>84</v>
      </c>
      <c r="F14">
        <f>ROUND(_xlfn.XLOOKUP(C14,StudentTracker!$C$2:$C$27,StudentTracker!$E$2:$E$27),2)*40</f>
        <v>24</v>
      </c>
      <c r="G14">
        <f>ROUND(_xlfn.XLOOKUP(C14,StudentTracker!$C$2:$C$27,StudentTracker!$F$2:$F$27),0)*0.15</f>
        <v>14.549999999999999</v>
      </c>
      <c r="H14">
        <f>ROUND(_xlfn.XLOOKUP(C14,StudentTracker!$C$2:$C$27,StudentTracker!$G$2:$G$27),2)*0.15</f>
        <v>15</v>
      </c>
      <c r="I14">
        <f>IF(_xlfn.XLOOKUP(C14,StudentTracker!$C$2:$C$27,StudentTracker!$H$2:$H$27)="Yes",30,0)</f>
        <v>30</v>
      </c>
      <c r="J14" t="str" cm="1">
        <f t="array" ref="J14">_xlfn.IFS(AND(E14&gt;=70,E14&lt;=85),"Good",E14&lt;70,"Fail",E14&gt;85,"Excellent")</f>
        <v>Good</v>
      </c>
    </row>
    <row r="15" spans="1:22">
      <c r="A15" t="s">
        <v>32</v>
      </c>
      <c r="B15" t="s">
        <v>33</v>
      </c>
      <c r="C15" t="str">
        <f t="shared" si="0"/>
        <v>RonaldConnan@gmail.com</v>
      </c>
      <c r="D15" t="s">
        <v>6</v>
      </c>
      <c r="E15">
        <f t="shared" si="1"/>
        <v>45</v>
      </c>
      <c r="F15">
        <f>ROUND(_xlfn.XLOOKUP(C15,StudentTracker!$C$2:$C$27,StudentTracker!$E$2:$E$27),2)*40</f>
        <v>0</v>
      </c>
      <c r="G15">
        <f>ROUND(_xlfn.XLOOKUP(C15,StudentTracker!$C$2:$C$27,StudentTracker!$F$2:$F$27),0)*0.15</f>
        <v>10.35</v>
      </c>
      <c r="H15">
        <f>ROUND(_xlfn.XLOOKUP(C15,StudentTracker!$C$2:$C$27,StudentTracker!$G$2:$G$27),2)*0.15</f>
        <v>4.95</v>
      </c>
      <c r="I15">
        <f>IF(_xlfn.XLOOKUP(C15,StudentTracker!$C$2:$C$27,StudentTracker!$H$2:$H$27)="Yes",30,0)</f>
        <v>30</v>
      </c>
      <c r="J15" t="str" cm="1">
        <f t="array" ref="J15">_xlfn.IFS(AND(E15&gt;=70,E15&lt;=85),"Good",E15&lt;70,"Fail",E15&gt;85,"Excellent")</f>
        <v>Fail</v>
      </c>
    </row>
    <row r="16" spans="1:22">
      <c r="A16" t="s">
        <v>4</v>
      </c>
      <c r="B16" t="s">
        <v>34</v>
      </c>
      <c r="C16" t="str">
        <f t="shared" si="0"/>
        <v>JohnBaderas@gmail.com</v>
      </c>
      <c r="D16" t="s">
        <v>9</v>
      </c>
      <c r="E16">
        <f t="shared" si="1"/>
        <v>87</v>
      </c>
      <c r="F16">
        <f>ROUND(_xlfn.XLOOKUP(C16,StudentTracker!$C$2:$C$27,StudentTracker!$E$2:$E$27),2)*40</f>
        <v>32</v>
      </c>
      <c r="G16">
        <f>ROUND(_xlfn.XLOOKUP(C16,StudentTracker!$C$2:$C$27,StudentTracker!$F$2:$F$27),0)*0.15</f>
        <v>11.549999999999999</v>
      </c>
      <c r="H16">
        <f>ROUND(_xlfn.XLOOKUP(C16,StudentTracker!$C$2:$C$27,StudentTracker!$G$2:$G$27),2)*0.15</f>
        <v>13.049999999999999</v>
      </c>
      <c r="I16">
        <f>IF(_xlfn.XLOOKUP(C16,StudentTracker!$C$2:$C$27,StudentTracker!$H$2:$H$27)="Yes",30,0)</f>
        <v>30</v>
      </c>
      <c r="J16" t="str" cm="1">
        <f t="array" ref="J16">_xlfn.IFS(AND(E16&gt;=70,E16&lt;=85),"Good",E16&lt;70,"Fail",E16&gt;85,"Excellent")</f>
        <v>Excellent</v>
      </c>
    </row>
    <row r="17" spans="1:10">
      <c r="A17" t="s">
        <v>32</v>
      </c>
      <c r="B17" t="s">
        <v>33</v>
      </c>
      <c r="C17" t="str">
        <f t="shared" si="0"/>
        <v>RonaldConnan@gmail.com</v>
      </c>
      <c r="D17" t="s">
        <v>9</v>
      </c>
      <c r="E17">
        <f t="shared" si="1"/>
        <v>45</v>
      </c>
      <c r="F17">
        <f>ROUND(_xlfn.XLOOKUP(C17,StudentTracker!$C$2:$C$27,StudentTracker!$E$2:$E$27),2)*40</f>
        <v>0</v>
      </c>
      <c r="G17">
        <f>ROUND(_xlfn.XLOOKUP(C17,StudentTracker!$C$2:$C$27,StudentTracker!$F$2:$F$27),0)*0.15</f>
        <v>10.35</v>
      </c>
      <c r="H17">
        <f>ROUND(_xlfn.XLOOKUP(C17,StudentTracker!$C$2:$C$27,StudentTracker!$G$2:$G$27),2)*0.15</f>
        <v>4.95</v>
      </c>
      <c r="I17">
        <f>IF(_xlfn.XLOOKUP(C17,StudentTracker!$C$2:$C$27,StudentTracker!$H$2:$H$27)="Yes",30,0)</f>
        <v>30</v>
      </c>
      <c r="J17" t="str" cm="1">
        <f t="array" ref="J17">_xlfn.IFS(AND(E17&gt;=70,E17&lt;=85),"Good",E17&lt;70,"Fail",E17&gt;85,"Excellent")</f>
        <v>Fail</v>
      </c>
    </row>
    <row r="18" spans="1:10">
      <c r="A18" t="s">
        <v>35</v>
      </c>
      <c r="B18" t="s">
        <v>36</v>
      </c>
      <c r="C18" t="str">
        <f t="shared" si="0"/>
        <v>DennisMenace@gmail.com</v>
      </c>
      <c r="D18" t="s">
        <v>9</v>
      </c>
      <c r="E18">
        <f t="shared" si="1"/>
        <v>94</v>
      </c>
      <c r="F18">
        <f>ROUND(_xlfn.XLOOKUP(C18,StudentTracker!$C$2:$C$27,StudentTracker!$E$2:$E$27),2)*40</f>
        <v>40</v>
      </c>
      <c r="G18">
        <f>ROUND(_xlfn.XLOOKUP(C18,StudentTracker!$C$2:$C$27,StudentTracker!$F$2:$F$27),0)*0.15</f>
        <v>12</v>
      </c>
      <c r="H18">
        <f>ROUND(_xlfn.XLOOKUP(C18,StudentTracker!$C$2:$C$27,StudentTracker!$G$2:$G$27),2)*0.15</f>
        <v>11.7</v>
      </c>
      <c r="I18">
        <f>IF(_xlfn.XLOOKUP(C18,StudentTracker!$C$2:$C$27,StudentTracker!$H$2:$H$27)="Yes",30,0)</f>
        <v>30</v>
      </c>
      <c r="J18" t="str" cm="1">
        <f t="array" ref="J18">_xlfn.IFS(AND(E18&gt;=70,E18&lt;=85),"Good",E18&lt;70,"Fail",E18&gt;85,"Excellent")</f>
        <v>Excellent</v>
      </c>
    </row>
    <row r="19" spans="1:10">
      <c r="A19" t="s">
        <v>32</v>
      </c>
      <c r="B19" t="s">
        <v>37</v>
      </c>
      <c r="C19" t="str">
        <f t="shared" si="0"/>
        <v>RonaldPape@gmail.com</v>
      </c>
      <c r="D19" t="s">
        <v>9</v>
      </c>
      <c r="E19">
        <f t="shared" si="1"/>
        <v>82</v>
      </c>
      <c r="F19">
        <f>ROUND(_xlfn.XLOOKUP(C19,StudentTracker!$C$2:$C$27,StudentTracker!$E$2:$E$27),2)*40</f>
        <v>24</v>
      </c>
      <c r="G19">
        <f>ROUND(_xlfn.XLOOKUP(C19,StudentTracker!$C$2:$C$27,StudentTracker!$F$2:$F$27),0)*0.15</f>
        <v>15</v>
      </c>
      <c r="H19">
        <f>ROUND(_xlfn.XLOOKUP(C19,StudentTracker!$C$2:$C$27,StudentTracker!$G$2:$G$27),2)*0.15</f>
        <v>12.6</v>
      </c>
      <c r="I19">
        <f>IF(_xlfn.XLOOKUP(C19,StudentTracker!$C$2:$C$27,StudentTracker!$H$2:$H$27)="Yes",30,0)</f>
        <v>30</v>
      </c>
      <c r="J19" t="str" cm="1">
        <f t="array" ref="J19">_xlfn.IFS(AND(E19&gt;=70,E19&lt;=85),"Good",E19&lt;70,"Fail",E19&gt;85,"Excellent")</f>
        <v>Good</v>
      </c>
    </row>
    <row r="20" spans="1:10">
      <c r="A20" t="s">
        <v>38</v>
      </c>
      <c r="B20" t="s">
        <v>39</v>
      </c>
      <c r="C20" t="str">
        <f t="shared" si="0"/>
        <v>WalidMatip@gmail.com</v>
      </c>
      <c r="D20" t="s">
        <v>9</v>
      </c>
      <c r="E20">
        <f t="shared" si="1"/>
        <v>92</v>
      </c>
      <c r="F20">
        <f>ROUND(_xlfn.XLOOKUP(C20,StudentTracker!$C$2:$C$27,StudentTracker!$E$2:$E$27),2)*40</f>
        <v>40</v>
      </c>
      <c r="G20">
        <f>ROUND(_xlfn.XLOOKUP(C20,StudentTracker!$C$2:$C$27,StudentTracker!$F$2:$F$27),0)*0.15</f>
        <v>10.5</v>
      </c>
      <c r="H20">
        <f>ROUND(_xlfn.XLOOKUP(C20,StudentTracker!$C$2:$C$27,StudentTracker!$G$2:$G$27),2)*0.15</f>
        <v>11.85</v>
      </c>
      <c r="I20">
        <f>IF(_xlfn.XLOOKUP(C20,StudentTracker!$C$2:$C$27,StudentTracker!$H$2:$H$27)="Yes",30,0)</f>
        <v>30</v>
      </c>
      <c r="J20" t="str" cm="1">
        <f t="array" ref="J20">_xlfn.IFS(AND(E20&gt;=70,E20&lt;=85),"Good",E20&lt;70,"Fail",E20&gt;85,"Excellent")</f>
        <v>Excellent</v>
      </c>
    </row>
    <row r="21" spans="1:10">
      <c r="A21" t="s">
        <v>40</v>
      </c>
      <c r="B21" t="s">
        <v>41</v>
      </c>
      <c r="C21" t="str">
        <f t="shared" si="0"/>
        <v>DonnaCorleone@gmail.com</v>
      </c>
      <c r="D21" t="s">
        <v>9</v>
      </c>
      <c r="E21">
        <f t="shared" si="1"/>
        <v>83</v>
      </c>
      <c r="F21">
        <f>ROUND(_xlfn.XLOOKUP(C21,StudentTracker!$C$2:$C$27,StudentTracker!$E$2:$E$27),2)*40</f>
        <v>32</v>
      </c>
      <c r="G21">
        <f>ROUND(_xlfn.XLOOKUP(C21,StudentTracker!$C$2:$C$27,StudentTracker!$F$2:$F$27),0)*0.15</f>
        <v>6.45</v>
      </c>
      <c r="H21">
        <f>ROUND(_xlfn.XLOOKUP(C21,StudentTracker!$C$2:$C$27,StudentTracker!$G$2:$G$27),2)*0.15</f>
        <v>15</v>
      </c>
      <c r="I21">
        <f>IF(_xlfn.XLOOKUP(C21,StudentTracker!$C$2:$C$27,StudentTracker!$H$2:$H$27)="Yes",30,0)</f>
        <v>30</v>
      </c>
      <c r="J21" t="str" cm="1">
        <f t="array" ref="J21">_xlfn.IFS(AND(E21&gt;=70,E21&lt;=85),"Good",E21&lt;70,"Fail",E21&gt;85,"Excellent")</f>
        <v>Good</v>
      </c>
    </row>
    <row r="22" spans="1:10">
      <c r="A22" t="s">
        <v>10</v>
      </c>
      <c r="B22" t="s">
        <v>33</v>
      </c>
      <c r="C22" t="str">
        <f t="shared" si="0"/>
        <v>MaryConnan@gmail.com</v>
      </c>
      <c r="D22" t="s">
        <v>9</v>
      </c>
      <c r="E22">
        <f t="shared" si="1"/>
        <v>80</v>
      </c>
      <c r="F22">
        <f>ROUND(_xlfn.XLOOKUP(C22,StudentTracker!$C$2:$C$27,StudentTracker!$E$2:$E$27),2)*40</f>
        <v>24</v>
      </c>
      <c r="G22">
        <f>ROUND(_xlfn.XLOOKUP(C22,StudentTracker!$C$2:$C$27,StudentTracker!$F$2:$F$27),0)*0.15</f>
        <v>12.299999999999999</v>
      </c>
      <c r="H22">
        <f>ROUND(_xlfn.XLOOKUP(C22,StudentTracker!$C$2:$C$27,StudentTracker!$G$2:$G$27),2)*0.15</f>
        <v>13.2</v>
      </c>
      <c r="I22">
        <f>IF(_xlfn.XLOOKUP(C22,StudentTracker!$C$2:$C$27,StudentTracker!$H$2:$H$27)="Yes",30,0)</f>
        <v>30</v>
      </c>
      <c r="J22" t="str" cm="1">
        <f t="array" ref="J22">_xlfn.IFS(AND(E22&gt;=70,E22&lt;=85),"Good",E22&lt;70,"Fail",E22&gt;85,"Excellent")</f>
        <v>Good</v>
      </c>
    </row>
    <row r="23" spans="1:10">
      <c r="A23" t="s">
        <v>42</v>
      </c>
      <c r="B23" t="s">
        <v>43</v>
      </c>
      <c r="C23" t="str">
        <f t="shared" si="0"/>
        <v>DustinBoier@gmail.com</v>
      </c>
      <c r="D23" t="s">
        <v>9</v>
      </c>
      <c r="E23">
        <f t="shared" si="1"/>
        <v>53</v>
      </c>
      <c r="F23">
        <f>ROUND(_xlfn.XLOOKUP(C23,StudentTracker!$C$2:$C$27,StudentTracker!$E$2:$E$27),2)*40</f>
        <v>0</v>
      </c>
      <c r="G23">
        <f>ROUND(_xlfn.XLOOKUP(C23,StudentTracker!$C$2:$C$27,StudentTracker!$F$2:$F$27),0)*0.15</f>
        <v>11.25</v>
      </c>
      <c r="H23">
        <f>ROUND(_xlfn.XLOOKUP(C23,StudentTracker!$C$2:$C$27,StudentTracker!$G$2:$G$27),2)*0.15</f>
        <v>12.15</v>
      </c>
      <c r="I23">
        <f>IF(_xlfn.XLOOKUP(C23,StudentTracker!$C$2:$C$27,StudentTracker!$H$2:$H$27)="Yes",30,0)</f>
        <v>30</v>
      </c>
      <c r="J23" t="str" cm="1">
        <f t="array" ref="J23">_xlfn.IFS(AND(E23&gt;=70,E23&lt;=85),"Good",E23&lt;70,"Fail",E23&gt;85,"Excellent")</f>
        <v>Fail</v>
      </c>
    </row>
    <row r="24" spans="1:10">
      <c r="A24" t="s">
        <v>44</v>
      </c>
      <c r="B24" t="s">
        <v>45</v>
      </c>
      <c r="C24" t="str">
        <f t="shared" si="0"/>
        <v>LanaAndie@gmail.com</v>
      </c>
      <c r="D24" t="s">
        <v>9</v>
      </c>
      <c r="E24">
        <f t="shared" si="1"/>
        <v>88</v>
      </c>
      <c r="F24">
        <f>ROUND(_xlfn.XLOOKUP(C24,StudentTracker!$C$2:$C$27,StudentTracker!$E$2:$E$27),2)*40</f>
        <v>32</v>
      </c>
      <c r="G24">
        <f>ROUND(_xlfn.XLOOKUP(C24,StudentTracker!$C$2:$C$27,StudentTracker!$F$2:$F$27),0)*0.15</f>
        <v>13.799999999999999</v>
      </c>
      <c r="H24">
        <f>ROUND(_xlfn.XLOOKUP(C24,StudentTracker!$C$2:$C$27,StudentTracker!$G$2:$G$27),2)*0.15</f>
        <v>11.85</v>
      </c>
      <c r="I24">
        <f>IF(_xlfn.XLOOKUP(C24,StudentTracker!$C$2:$C$27,StudentTracker!$H$2:$H$27)="Yes",30,0)</f>
        <v>30</v>
      </c>
      <c r="J24" t="str" cm="1">
        <f t="array" ref="J24">_xlfn.IFS(AND(E24&gt;=70,E24&lt;=85),"Good",E24&lt;70,"Fail",E24&gt;85,"Excellent")</f>
        <v>Excellent</v>
      </c>
    </row>
    <row r="25" spans="1:10">
      <c r="A25" t="s">
        <v>46</v>
      </c>
      <c r="B25" t="s">
        <v>47</v>
      </c>
      <c r="C25" t="str">
        <f t="shared" si="0"/>
        <v>AnnaTsakiris@gmail.com</v>
      </c>
      <c r="D25" t="s">
        <v>6</v>
      </c>
      <c r="E25">
        <f t="shared" si="1"/>
        <v>48</v>
      </c>
      <c r="F25">
        <f>ROUND(_xlfn.XLOOKUP(C25,StudentTracker!$C$2:$C$27,StudentTracker!$E$2:$E$27),2)*40</f>
        <v>32</v>
      </c>
      <c r="G25">
        <f>ROUND(_xlfn.XLOOKUP(C25,StudentTracker!$C$2:$C$27,StudentTracker!$F$2:$F$27),0)*0.15</f>
        <v>6</v>
      </c>
      <c r="H25">
        <f>ROUND(_xlfn.XLOOKUP(C25,StudentTracker!$C$2:$C$27,StudentTracker!$G$2:$G$27),2)*0.15</f>
        <v>9.9</v>
      </c>
      <c r="I25">
        <f>IF(_xlfn.XLOOKUP(C25,StudentTracker!$C$2:$C$27,StudentTracker!$H$2:$H$27)="Yes",30,0)</f>
        <v>0</v>
      </c>
      <c r="J25" t="str" cm="1">
        <f t="array" ref="J25">_xlfn.IFS(AND(E25&gt;=70,E25&lt;=85),"Good",E25&lt;70,"Fail",E25&gt;85,"Excellent")</f>
        <v>Fail</v>
      </c>
    </row>
    <row r="26" spans="1:10">
      <c r="A26" t="s">
        <v>48</v>
      </c>
      <c r="B26" t="s">
        <v>49</v>
      </c>
      <c r="C26" t="str">
        <f t="shared" si="0"/>
        <v>NetoJuninhio@gmail.com</v>
      </c>
      <c r="D26" t="s">
        <v>6</v>
      </c>
      <c r="E26">
        <f t="shared" si="1"/>
        <v>81</v>
      </c>
      <c r="F26">
        <f>ROUND(_xlfn.XLOOKUP(C26,StudentTracker!$C$2:$C$27,StudentTracker!$E$2:$E$27),2)*40</f>
        <v>24</v>
      </c>
      <c r="G26">
        <f>ROUND(_xlfn.XLOOKUP(C26,StudentTracker!$C$2:$C$27,StudentTracker!$F$2:$F$27),0)*0.15</f>
        <v>13.5</v>
      </c>
      <c r="H26">
        <f>ROUND(_xlfn.XLOOKUP(C26,StudentTracker!$C$2:$C$27,StudentTracker!$G$2:$G$27),2)*0.15</f>
        <v>13.049999999999999</v>
      </c>
      <c r="I26">
        <f>IF(_xlfn.XLOOKUP(C26,StudentTracker!$C$2:$C$27,StudentTracker!$H$2:$H$27)="Yes",30,0)</f>
        <v>30</v>
      </c>
      <c r="J26" t="str" cm="1">
        <f t="array" ref="J26">_xlfn.IFS(AND(E26&gt;=70,E26&lt;=85),"Good",E26&lt;70,"Fail",E26&gt;85,"Excellent")</f>
        <v>Good</v>
      </c>
    </row>
    <row r="27" spans="1:10">
      <c r="A27" t="s">
        <v>50</v>
      </c>
      <c r="B27" t="s">
        <v>51</v>
      </c>
      <c r="C27" t="str">
        <f t="shared" si="0"/>
        <v>AndresIniesti@gmail.com</v>
      </c>
      <c r="D27" t="s">
        <v>9</v>
      </c>
      <c r="E27">
        <f t="shared" si="1"/>
        <v>77</v>
      </c>
      <c r="F27">
        <f>ROUND(_xlfn.XLOOKUP(C27,StudentTracker!$C$2:$C$27,StudentTracker!$E$2:$E$27),2)*40</f>
        <v>24</v>
      </c>
      <c r="G27">
        <f>ROUND(_xlfn.XLOOKUP(C27,StudentTracker!$C$2:$C$27,StudentTracker!$F$2:$F$27),0)*0.15</f>
        <v>9</v>
      </c>
      <c r="H27">
        <f>ROUND(_xlfn.XLOOKUP(C27,StudentTracker!$C$2:$C$27,StudentTracker!$G$2:$G$27),2)*0.15</f>
        <v>14.1</v>
      </c>
      <c r="I27">
        <f>IF(_xlfn.XLOOKUP(C27,StudentTracker!$C$2:$C$27,StudentTracker!$H$2:$H$27)="Yes",30,0)</f>
        <v>30</v>
      </c>
      <c r="J27" t="str" cm="1">
        <f t="array" ref="J27">_xlfn.IFS(AND(E27&gt;=70,E27&lt;=85),"Good",E27&lt;70,"Fail",E27&gt;85,"Excellent")</f>
        <v>Good</v>
      </c>
    </row>
  </sheetData>
  <mergeCells count="1">
    <mergeCell ref="M1:V1"/>
  </mergeCells>
  <conditionalFormatting sqref="A2:J27">
    <cfRule type="expression" dxfId="0" priority="1" stopIfTrue="1">
      <formula>$J2:$J27="Fail"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E74E-F715-4BB6-897D-B3A4C0AE1DBD}">
  <dimension ref="A1:G27"/>
  <sheetViews>
    <sheetView workbookViewId="0">
      <selection activeCell="B26" sqref="B26"/>
    </sheetView>
  </sheetViews>
  <sheetFormatPr defaultRowHeight="15"/>
  <cols>
    <col min="1" max="1" width="19.7109375" customWidth="1"/>
    <col min="2" max="2" width="18" customWidth="1"/>
    <col min="3" max="3" width="21" customWidth="1"/>
    <col min="4" max="4" width="29.140625" customWidth="1"/>
    <col min="5" max="5" width="18" customWidth="1"/>
    <col min="6" max="6" width="14.85546875" customWidth="1"/>
    <col min="7" max="7" width="17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</row>
    <row r="2" spans="1:7">
      <c r="A2" t="s">
        <v>7</v>
      </c>
      <c r="B2" t="s">
        <v>8</v>
      </c>
      <c r="C2" t="str">
        <f>A2&amp;B2&amp;"@gmail.com"</f>
        <v>ElvisBond@gmail.com</v>
      </c>
      <c r="D2" t="s">
        <v>9</v>
      </c>
      <c r="E2">
        <v>85</v>
      </c>
      <c r="F2">
        <v>87</v>
      </c>
      <c r="G2" t="s">
        <v>81</v>
      </c>
    </row>
    <row r="3" spans="1:7">
      <c r="A3" t="s">
        <v>10</v>
      </c>
      <c r="B3" t="s">
        <v>11</v>
      </c>
      <c r="C3" t="str">
        <f>A3&amp;B3&amp;"@gmail.com"</f>
        <v>MaryGas@gmail.com</v>
      </c>
      <c r="D3" t="s">
        <v>9</v>
      </c>
      <c r="E3">
        <v>96</v>
      </c>
      <c r="F3">
        <v>88</v>
      </c>
      <c r="G3" t="s">
        <v>81</v>
      </c>
    </row>
    <row r="4" spans="1:7">
      <c r="A4" t="s">
        <v>14</v>
      </c>
      <c r="B4" t="s">
        <v>15</v>
      </c>
      <c r="C4" t="str">
        <f>A4&amp;B4&amp;"@gmail.com"</f>
        <v>RobertHus@gmail.com</v>
      </c>
      <c r="D4" t="s">
        <v>9</v>
      </c>
      <c r="E4">
        <v>55</v>
      </c>
      <c r="F4">
        <v>66</v>
      </c>
      <c r="G4" t="s">
        <v>82</v>
      </c>
    </row>
    <row r="5" spans="1:7">
      <c r="A5" t="s">
        <v>16</v>
      </c>
      <c r="B5" t="s">
        <v>17</v>
      </c>
      <c r="C5" t="str">
        <f>A5&amp;B5&amp;"@gmail.com"</f>
        <v>OmarKasim@gmail.com</v>
      </c>
      <c r="D5" t="s">
        <v>9</v>
      </c>
      <c r="E5">
        <v>88</v>
      </c>
      <c r="F5">
        <v>75</v>
      </c>
      <c r="G5" t="s">
        <v>81</v>
      </c>
    </row>
    <row r="6" spans="1:7">
      <c r="A6" t="s">
        <v>20</v>
      </c>
      <c r="B6" t="s">
        <v>21</v>
      </c>
      <c r="C6" t="str">
        <f>A6&amp;B6&amp;"@gmail.com"</f>
        <v>DenisRodman@gmail.com</v>
      </c>
      <c r="D6" t="s">
        <v>9</v>
      </c>
      <c r="E6">
        <v>81</v>
      </c>
      <c r="F6">
        <v>99</v>
      </c>
      <c r="G6" t="s">
        <v>81</v>
      </c>
    </row>
    <row r="7" spans="1:7">
      <c r="A7" t="s">
        <v>4</v>
      </c>
      <c r="B7" t="s">
        <v>34</v>
      </c>
      <c r="C7" t="str">
        <f>A7&amp;B7&amp;"@gmail.com"</f>
        <v>JohnBaderas@gmail.com</v>
      </c>
      <c r="D7" t="s">
        <v>9</v>
      </c>
      <c r="E7">
        <v>77</v>
      </c>
      <c r="F7">
        <v>87</v>
      </c>
      <c r="G7" t="s">
        <v>81</v>
      </c>
    </row>
    <row r="8" spans="1:7">
      <c r="A8" t="s">
        <v>32</v>
      </c>
      <c r="B8" t="s">
        <v>33</v>
      </c>
      <c r="C8" t="str">
        <f>A8&amp;B8&amp;"@gmail.com"</f>
        <v>RonaldConnan@gmail.com</v>
      </c>
      <c r="D8" t="s">
        <v>9</v>
      </c>
      <c r="E8">
        <v>69</v>
      </c>
      <c r="F8">
        <v>33</v>
      </c>
      <c r="G8" t="s">
        <v>81</v>
      </c>
    </row>
    <row r="9" spans="1:7">
      <c r="A9" t="s">
        <v>35</v>
      </c>
      <c r="B9" t="s">
        <v>36</v>
      </c>
      <c r="C9" t="str">
        <f>A9&amp;B9&amp;"@gmail.com"</f>
        <v>DennisMenace@gmail.com</v>
      </c>
      <c r="D9" t="s">
        <v>9</v>
      </c>
      <c r="E9">
        <v>80</v>
      </c>
      <c r="F9">
        <v>78</v>
      </c>
      <c r="G9" t="s">
        <v>81</v>
      </c>
    </row>
    <row r="10" spans="1:7">
      <c r="A10" t="s">
        <v>32</v>
      </c>
      <c r="B10" t="s">
        <v>37</v>
      </c>
      <c r="C10" t="str">
        <f>A10&amp;B10&amp;"@gmail.com"</f>
        <v>RonaldPape@gmail.com</v>
      </c>
      <c r="D10" t="s">
        <v>9</v>
      </c>
      <c r="E10">
        <v>100</v>
      </c>
      <c r="F10">
        <v>84</v>
      </c>
      <c r="G10" t="s">
        <v>81</v>
      </c>
    </row>
    <row r="11" spans="1:7">
      <c r="A11" t="s">
        <v>38</v>
      </c>
      <c r="B11" t="s">
        <v>39</v>
      </c>
      <c r="C11" t="str">
        <f>A11&amp;B11&amp;"@gmail.com"</f>
        <v>WalidMatip@gmail.com</v>
      </c>
      <c r="D11" t="s">
        <v>9</v>
      </c>
      <c r="E11">
        <v>70</v>
      </c>
      <c r="F11">
        <v>79</v>
      </c>
      <c r="G11" t="s">
        <v>81</v>
      </c>
    </row>
    <row r="12" spans="1:7">
      <c r="A12" t="s">
        <v>40</v>
      </c>
      <c r="B12" t="s">
        <v>41</v>
      </c>
      <c r="C12" t="str">
        <f>A12&amp;B12&amp;"@gmail.com"</f>
        <v>DonnaCorleone@gmail.com</v>
      </c>
      <c r="D12" t="s">
        <v>9</v>
      </c>
      <c r="E12">
        <v>43</v>
      </c>
      <c r="F12">
        <v>100</v>
      </c>
      <c r="G12" t="s">
        <v>81</v>
      </c>
    </row>
    <row r="13" spans="1:7">
      <c r="A13" t="s">
        <v>10</v>
      </c>
      <c r="B13" t="s">
        <v>33</v>
      </c>
      <c r="C13" t="str">
        <f>A13&amp;B13&amp;"@gmail.com"</f>
        <v>MaryConnan@gmail.com</v>
      </c>
      <c r="D13" t="s">
        <v>9</v>
      </c>
      <c r="E13">
        <v>82</v>
      </c>
      <c r="F13">
        <v>88</v>
      </c>
      <c r="G13" t="s">
        <v>81</v>
      </c>
    </row>
    <row r="14" spans="1:7">
      <c r="A14" t="s">
        <v>42</v>
      </c>
      <c r="B14" t="s">
        <v>43</v>
      </c>
      <c r="C14" t="str">
        <f>A14&amp;B14&amp;"@gmail.com"</f>
        <v>DustinBoier@gmail.com</v>
      </c>
      <c r="D14" t="s">
        <v>9</v>
      </c>
      <c r="E14">
        <v>75</v>
      </c>
      <c r="F14">
        <v>81</v>
      </c>
      <c r="G14" t="s">
        <v>81</v>
      </c>
    </row>
    <row r="15" spans="1:7">
      <c r="A15" t="s">
        <v>44</v>
      </c>
      <c r="B15" t="s">
        <v>45</v>
      </c>
      <c r="C15" t="str">
        <f>A15&amp;B15&amp;"@gmail.com"</f>
        <v>LanaAndie@gmail.com</v>
      </c>
      <c r="D15" t="s">
        <v>9</v>
      </c>
      <c r="E15">
        <v>92</v>
      </c>
      <c r="F15">
        <v>79</v>
      </c>
      <c r="G15" t="s">
        <v>81</v>
      </c>
    </row>
    <row r="16" spans="1:7">
      <c r="A16" t="s">
        <v>50</v>
      </c>
      <c r="B16" t="s">
        <v>51</v>
      </c>
      <c r="C16" t="str">
        <f>A16&amp;B16&amp;"@gmail.com"</f>
        <v>AndresIniesti@gmail.com</v>
      </c>
      <c r="D16" t="s">
        <v>9</v>
      </c>
      <c r="E16">
        <v>60</v>
      </c>
      <c r="F16">
        <v>94</v>
      </c>
      <c r="G16" t="s">
        <v>81</v>
      </c>
    </row>
    <row r="17" spans="1:7">
      <c r="A17" t="s">
        <v>4</v>
      </c>
      <c r="B17" t="s">
        <v>5</v>
      </c>
      <c r="C17" t="str">
        <f>A17&amp;B17&amp;"@gmail.com"</f>
        <v>JohnMakaron@gmail.com</v>
      </c>
      <c r="D17" t="s">
        <v>6</v>
      </c>
      <c r="E17">
        <v>55</v>
      </c>
      <c r="F17">
        <v>68</v>
      </c>
      <c r="G17" t="s">
        <v>81</v>
      </c>
    </row>
    <row r="18" spans="1:7">
      <c r="A18" t="s">
        <v>12</v>
      </c>
      <c r="B18" t="s">
        <v>13</v>
      </c>
      <c r="C18" t="str">
        <f>A18&amp;B18&amp;"@gmail.com"</f>
        <v>OliviaMatt@gmail.com</v>
      </c>
      <c r="D18" t="s">
        <v>6</v>
      </c>
      <c r="E18">
        <v>73</v>
      </c>
      <c r="F18">
        <v>99</v>
      </c>
      <c r="G18" t="s">
        <v>81</v>
      </c>
    </row>
    <row r="19" spans="1:7">
      <c r="A19" t="s">
        <v>18</v>
      </c>
      <c r="B19" t="s">
        <v>19</v>
      </c>
      <c r="C19" t="str">
        <f>A19&amp;B19&amp;"@gmail.com"</f>
        <v>DianaPinto@gmail.com</v>
      </c>
      <c r="D19" t="s">
        <v>6</v>
      </c>
      <c r="E19">
        <v>84</v>
      </c>
      <c r="F19">
        <v>68</v>
      </c>
      <c r="G19" t="s">
        <v>81</v>
      </c>
    </row>
    <row r="20" spans="1:7">
      <c r="A20" t="s">
        <v>22</v>
      </c>
      <c r="B20" t="s">
        <v>23</v>
      </c>
      <c r="C20" t="str">
        <f>A20&amp;B20&amp;"@gmail.com"</f>
        <v>KatePotter@gmail.com</v>
      </c>
      <c r="D20" t="s">
        <v>6</v>
      </c>
      <c r="E20">
        <v>88</v>
      </c>
      <c r="F20">
        <v>80</v>
      </c>
      <c r="G20" t="s">
        <v>81</v>
      </c>
    </row>
    <row r="21" spans="1:7">
      <c r="A21" t="s">
        <v>24</v>
      </c>
      <c r="B21" t="s">
        <v>25</v>
      </c>
      <c r="C21" t="str">
        <f>A21&amp;B21&amp;"@gmail.com"</f>
        <v>MannyPac@gmail.com</v>
      </c>
      <c r="D21" t="s">
        <v>6</v>
      </c>
      <c r="E21">
        <v>96</v>
      </c>
      <c r="F21">
        <v>90</v>
      </c>
      <c r="G21" t="s">
        <v>81</v>
      </c>
    </row>
    <row r="22" spans="1:7">
      <c r="A22" t="s">
        <v>26</v>
      </c>
      <c r="B22" t="s">
        <v>27</v>
      </c>
      <c r="C22" t="str">
        <f>A22&amp;B22&amp;"@gmail.com"</f>
        <v>KatyPerri@gmail.com</v>
      </c>
      <c r="D22" t="s">
        <v>6</v>
      </c>
      <c r="E22">
        <v>100</v>
      </c>
      <c r="F22">
        <v>91</v>
      </c>
      <c r="G22" t="s">
        <v>81</v>
      </c>
    </row>
    <row r="23" spans="1:7">
      <c r="A23" t="s">
        <v>28</v>
      </c>
      <c r="B23" t="s">
        <v>29</v>
      </c>
      <c r="C23" t="str">
        <f>A23&amp;B23&amp;"@gmail.com"</f>
        <v>AntonyWard@gmail.com</v>
      </c>
      <c r="D23" t="s">
        <v>6</v>
      </c>
      <c r="E23">
        <v>83</v>
      </c>
      <c r="F23">
        <v>89</v>
      </c>
      <c r="G23" t="s">
        <v>81</v>
      </c>
    </row>
    <row r="24" spans="1:7">
      <c r="A24" t="s">
        <v>30</v>
      </c>
      <c r="B24" t="s">
        <v>31</v>
      </c>
      <c r="C24" t="str">
        <f>A24&amp;B24&amp;"@gmail.com"</f>
        <v>BillySane@gmail.com</v>
      </c>
      <c r="D24" t="s">
        <v>6</v>
      </c>
      <c r="E24">
        <v>97</v>
      </c>
      <c r="F24">
        <v>100</v>
      </c>
      <c r="G24" t="s">
        <v>81</v>
      </c>
    </row>
    <row r="25" spans="1:7">
      <c r="A25" t="s">
        <v>32</v>
      </c>
      <c r="B25" t="s">
        <v>83</v>
      </c>
      <c r="C25" t="str">
        <f>A25&amp;B25&amp;"@gmail.com"</f>
        <v>RonaldColin@gmail.com</v>
      </c>
      <c r="D25" t="s">
        <v>6</v>
      </c>
      <c r="E25">
        <v>71</v>
      </c>
      <c r="F25">
        <v>79</v>
      </c>
      <c r="G25" t="s">
        <v>81</v>
      </c>
    </row>
    <row r="26" spans="1:7">
      <c r="A26" t="s">
        <v>46</v>
      </c>
      <c r="B26" t="s">
        <v>47</v>
      </c>
      <c r="C26" t="str">
        <f>A26&amp;B26&amp;"@gmail.com"</f>
        <v>AnnaTsakiris@gmail.com</v>
      </c>
      <c r="D26" t="s">
        <v>6</v>
      </c>
      <c r="E26">
        <v>40</v>
      </c>
      <c r="F26">
        <v>66</v>
      </c>
      <c r="G26" t="s">
        <v>82</v>
      </c>
    </row>
    <row r="27" spans="1:7">
      <c r="A27" t="s">
        <v>48</v>
      </c>
      <c r="B27" t="s">
        <v>49</v>
      </c>
      <c r="C27" t="str">
        <f>A27&amp;B27&amp;"@gmail.com"</f>
        <v>NetoJuninhio@gmail.com</v>
      </c>
      <c r="D27" t="s">
        <v>6</v>
      </c>
      <c r="E27">
        <v>90</v>
      </c>
      <c r="F27">
        <v>87</v>
      </c>
      <c r="G27" t="s">
        <v>81</v>
      </c>
    </row>
  </sheetData>
  <autoFilter ref="A1:I1" xr:uid="{B69DE74E-F715-4BB6-897D-B3A4C0AE1DBD}">
    <sortState xmlns:xlrd2="http://schemas.microsoft.com/office/spreadsheetml/2017/richdata2" ref="A2:I2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2024-05-22T10:20:51Z</dcterms:created>
  <dcterms:modified xsi:type="dcterms:W3CDTF">2024-09-08T17:52:40Z</dcterms:modified>
  <cp:category/>
  <cp:contentStatus/>
</cp:coreProperties>
</file>