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3" firstSheet="0" activeTab="3"/>
  </bookViews>
  <sheets>
    <sheet name="IS-ZA-Actuals" sheetId="1" state="visible" r:id="rId2"/>
    <sheet name="IS-UG-Actuals" sheetId="2" state="visible" r:id="rId3"/>
    <sheet name="Q2-ZA Plan" sheetId="3" state="visible" r:id="rId4"/>
    <sheet name="Q2-UG Plan" sheetId="4" state="visible" r:id="rId5"/>
  </sheets>
  <definedNames>
    <definedName function="false" hidden="false" name="ASD" vbProcedure="false">'IS-ZA-Actuals'!$W$2</definedName>
    <definedName function="false" hidden="false" name="Month_08" vbProcedure="false">['file:///users/thoughtworks/desktop/old desktop/pan africa reports/desktop/movies/metrics reporting-apr''13-india.xlsx']'data page'!$d$5</definedName>
  </definedName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J49" authorId="0">
      <text>
        <r>
          <rPr>
            <b val="true"/>
            <sz val="9"/>
            <color rgb="FF000000"/>
            <rFont val="Tahoma"/>
            <family val="2"/>
            <charset val="1"/>
          </rPr>
          <t>Vinay Bhoopalam:</t>
        </r>
        <r>
          <rPr>
            <sz val="9"/>
            <color rgb="FF000000"/>
            <rFont val="Tahoma"/>
            <family val="2"/>
            <charset val="1"/>
          </rPr>
          <t>Mpedigree move to Kampala</t>
        </r>
      </text>
    </comment>
    <comment ref="BI26" authorId="0">
      <text>
        <r>
          <rPr>
            <b val="true"/>
            <sz val="9"/>
            <color rgb="FF000000"/>
            <rFont val="Tahoma"/>
            <family val="2"/>
            <charset val="1"/>
          </rPr>
          <t>Vinay Bhoopalam:
$260K of Away day expenses included.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J49" authorId="0">
      <text>
        <r>
          <rPr>
            <b val="true"/>
            <sz val="9"/>
            <color rgb="FF000000"/>
            <rFont val="Tahoma"/>
            <family val="2"/>
            <charset val="1"/>
          </rPr>
          <t>Vinay Bhoopalam:</t>
        </r>
        <r>
          <rPr>
            <sz val="9"/>
            <color rgb="FF000000"/>
            <rFont val="Tahoma"/>
            <family val="2"/>
            <charset val="1"/>
          </rPr>
          <t>mPedigree+MOH+UNICEF</t>
        </r>
      </text>
    </comment>
  </commentList>
</comments>
</file>

<file path=xl/sharedStrings.xml><?xml version="1.0" encoding="utf-8"?>
<sst xmlns="http://schemas.openxmlformats.org/spreadsheetml/2006/main" count="702" uniqueCount="244">
  <si>
    <t>%,LACTUALS,FCURRENCY_CD,VUSD</t>
  </si>
  <si>
    <t>%,SPER1</t>
  </si>
  <si>
    <t>%,SPER2</t>
  </si>
  <si>
    <t>%,SPER3</t>
  </si>
  <si>
    <t>%,SPER4</t>
  </si>
  <si>
    <t>%,SPER5</t>
  </si>
  <si>
    <t>%,SPER6</t>
  </si>
  <si>
    <t>%,SPER7</t>
  </si>
  <si>
    <t>%,SPER8</t>
  </si>
  <si>
    <t>%,SPER9</t>
  </si>
  <si>
    <t>%,SPER10</t>
  </si>
  <si>
    <t>%,SPER11</t>
  </si>
  <si>
    <t>%,SPER12</t>
  </si>
  <si>
    <t>%,SYTDNOADJ</t>
  </si>
  <si>
    <t>ThoughtWorks South Africa</t>
  </si>
  <si>
    <t>2014-06-30</t>
  </si>
  <si>
    <t>Income Statement South Africa</t>
  </si>
  <si>
    <t>For the Period Ended  June 30, 2014</t>
  </si>
  <si>
    <t>(Unaudited)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</si>
  <si>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</si>
  <si>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</si>
  <si>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</si>
  <si>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</si>
  <si>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</si>
  <si>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</si>
  <si>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</si>
  <si>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</si>
  <si>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</si>
  <si>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</si>
  <si>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</si>
  <si>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</si>
  <si>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Year-to-date</t>
  </si>
  <si>
    <t>YTD %</t>
  </si>
  <si>
    <t>Revenue</t>
  </si>
  <si>
    <t>%,R,FACCOUNT,TTW_ACCOUNTS01,NCONSULTING,NLICENSE,NMAINTENANCE,NTRAINING,N"OTHER REVENUE"</t>
  </si>
  <si>
    <t>Professional Services - Supervised</t>
  </si>
  <si>
    <t>%,R,FACCOUNT,TTW_ACCOUNTS01,NGENERATED_FOR</t>
  </si>
  <si>
    <t>Professional Services - Generated for other countries</t>
  </si>
  <si>
    <t>%,R,FACCOUNT,TTW_ACCOUNTS01,NGENERATED_BY</t>
  </si>
  <si>
    <t>Professional Services - Generated by other countries</t>
  </si>
  <si>
    <t>Total Professional Services - Generated</t>
  </si>
  <si>
    <t>%,R,FACCOUNT,TTW_ACCOUNTS01,N"CGS_TRAVEL REBILLED",NCGS_REBILLED_TRVL_RT</t>
  </si>
  <si>
    <t>Billable Client Expenses</t>
  </si>
  <si>
    <t>%,R,FACCOUNT,TTW_ACCOUNTS01,NBADDEBT</t>
  </si>
  <si>
    <t>Bad Debt Expense</t>
  </si>
  <si>
    <t>Net Revenue</t>
  </si>
  <si>
    <t>Cost of Services</t>
  </si>
  <si>
    <t>%,FACCOUNT,TTW_ACCOUNTS01,NCGS_WAGE,NWAGE,NSTANDARD_COSTING,FDEPTID,TTW_DEPTS01,NCGS,FPROJECT_ID,TTW_PROJ_2012,NCORE,NEVENTS,NPAYROLL,NSTUDIOS</t>
  </si>
  <si>
    <t>PS TO OPS **TO BE HIDDEN**</t>
  </si>
  <si>
    <t>%,FACCOUNT,TTW_ACCOUNTS01,NCGS_WAGE,NWAGE,NSTANDARD_COSTING,FPROJECT_ID,TTW_PROJ_NONTWORKS1,NALLPROJ</t>
  </si>
  <si>
    <t>ALL TO COS CLIENTS **TO BE HIDDEN**</t>
  </si>
  <si>
    <t>Wages &amp; Related Payroll Expenses</t>
  </si>
  <si>
    <t>%,FACCOUNT,TTW_ACCOUNTS01,NCGS_PROF,NPROF,NADVERTISING,FDEPTID,TTW_DEPTS01,NCGS,FPROJECT_ID,TTW_PROJ_2012,NCORE,NSTUDIOS</t>
  </si>
  <si>
    <t>%,FACCOUNT,TTW_ACCOUNTS01,NCGS_PROF,NPROF,NADVERTISING,FPROJECT_ID,TTW_PROJ_NONTWORKS1,NALLPROJ</t>
  </si>
  <si>
    <t>Professional Fees</t>
  </si>
  <si>
    <t>%,FACCOUNT,TTW_ACCOUNTS01,NCGS_DIRECT_BILLABLE,FPROJECT_ID,TTW_PROJ_NONTWORKS1,NALLPROJ</t>
  </si>
  <si>
    <t>%,FACCOUNT,TTW_ACCOUNTS01,NCGS_DIRECT_BILLABLE,FPROJECT_ID,TTW_PROJ_2012,NCORE,NSTUDIOS,FDEPTID,TTW_DEPTS01,NCGS</t>
  </si>
  <si>
    <t>ALL TO COS NON-CLIENTS **TO BE HIDDEN**</t>
  </si>
  <si>
    <t>Client - Direct Billable</t>
  </si>
  <si>
    <t>%,FACCOUNT,TTW_ACCOUNTS01,NCGS_CLIENT_NON_BILL,FPROJECT_ID,TTW_PROJ_NONTWORKS1,NALLPROJ</t>
  </si>
  <si>
    <t>%,FACCOUNT,TTW_ACCOUNTS01,NCGS_CLIENT_NON_BILL,FPROJECT_ID,TTW_PROJ_2012,NCORE,NSTUDIOS,FDEPTID,TTW_DEPTS01,NCGS</t>
  </si>
  <si>
    <t>Client - Non-Billable</t>
  </si>
  <si>
    <t>%,FACCOUNT,TTW_ACCOUNTS01,NCGS_NON_CLIENT,NTRAVEL,FPROJECT_ID,TTW_PROJ_2012,NCORE,NSTUDIOS,FDEPTID,TTW_DEPTS01,NCGS</t>
  </si>
  <si>
    <t>%,FACCOUNT,TTW_ACCOUNTS01,NCGS_NON_CLIENT,NTRAVEL,FPROJECT_ID,TTW_PROJ_NONTWORKS1,NALLPROJ</t>
  </si>
  <si>
    <t>Non-Client Related</t>
  </si>
  <si>
    <t>Travel Expenses</t>
  </si>
  <si>
    <t>%,FACCOUNT,TTW_ACCOUNTS01,NCGS_OTHER,NCOMMUNICATIONS,NDEPREC,NEDUCTRAIN,NEMPL_ACT,NEQUIPMENT,NINSURANCE,NMAINT_REP,NMISC,NOFF_EXP,NPENSION,FDEPTID,TTW_DEPTS01,NCGS,FPROJECT_ID,TTW_PROJ_2012,NCORE,NSTUDIOS</t>
  </si>
  <si>
    <t>%,FACCOUNT,TTW_ACCOUNTS01,NCGS_OTHER,NRECRUIT,NDEPREC,NAMORTIZATION,NEQUIPMENT,NSW_EXP,NEDUCTRAIN,NEMPL_ACT,NINSURANCE,NMAINT_REP,NMISC,NOFF_EXP,NCOMMUNICATIONS,NPENSION,NRENT,NTAXES,NSGA_ALLOCATION,FPROJECT_ID,TTW_PROJ_NONTWORKS1,NALLPROJ</t>
  </si>
  <si>
    <t>Other</t>
  </si>
  <si>
    <t>Total Cost of Services</t>
  </si>
  <si>
    <t>%,R,FACCOUNT,TTW_ACCOUNTS01,NINCSTMT,FPROJECT_ID,TTW_PROJ_NONTWORKS1,NALLPROJ</t>
  </si>
  <si>
    <t>Client Gross Margin</t>
  </si>
  <si>
    <t>Client Gross Margin %</t>
  </si>
  <si>
    <t>-</t>
  </si>
  <si>
    <t>%,FPROJECT_ID,TTW_PROJ_2012,NCORE,NSTUDIOS,FACCOUNT,TTW_ACCOUNTS01,NREVENUES,NCGS_WAGE,NCGS_TRAVEL,N"CGS_TRAVEL REBILLED",NCGS_PROF,NCGS_OTHER,NGA,NOTHINC,NINC_TAX,NSTANDARD_COSTING,NSGA_ALLOCATION</t>
  </si>
  <si>
    <t>Gross Profit</t>
  </si>
  <si>
    <t>Gross Profit %</t>
  </si>
  <si>
    <t>Operating Expenses</t>
  </si>
  <si>
    <t>Business Development</t>
  </si>
  <si>
    <t>Engagement &amp; Account Management</t>
  </si>
  <si>
    <t>Marketing</t>
  </si>
  <si>
    <t>Recruiting</t>
  </si>
  <si>
    <t>IS Infrastrucure</t>
  </si>
  <si>
    <t>People Development</t>
  </si>
  <si>
    <t>General &amp; Administrative</t>
  </si>
  <si>
    <t>Total Operating Expenses</t>
  </si>
  <si>
    <t>Operating Contribution</t>
  </si>
  <si>
    <t>Studios Operating Contribution</t>
  </si>
  <si>
    <t>Net Operating Contribution</t>
  </si>
  <si>
    <t>Net Operating Contribution %</t>
  </si>
  <si>
    <t>Other Income/(Expense)</t>
  </si>
  <si>
    <t>%,R,FACCOUNT,TTW_ACCOUNTS01,NDECLARED_DIV</t>
  </si>
  <si>
    <t>Dividends Accrued on Preferred Shares</t>
  </si>
  <si>
    <t>%,R,FACCOUNT,TTW_ACCOUNTS01,NINVESTMENTS,NINT_INC,NINT_EXP,NCONTRIB,NOTHER_INC</t>
  </si>
  <si>
    <t>Investment / Interest / Other Income (Expense)</t>
  </si>
  <si>
    <t>Total Other Income/(Expense)</t>
  </si>
  <si>
    <t>Earnings Before Income Taxes (EBT)</t>
  </si>
  <si>
    <t>EBT Margin %</t>
  </si>
  <si>
    <t>%,FACCOUNT,TTW_ACCOUNTS01,NINCOMETAX</t>
  </si>
  <si>
    <t>Income Taxes</t>
  </si>
  <si>
    <t>Net Income (Loss)</t>
  </si>
  <si>
    <t>Net Income (Loss) %</t>
  </si>
  <si>
    <t>%,FACCOUNT,TTW_ACCOUNTS01,NINCSTMT</t>
  </si>
  <si>
    <t>Net Income Validation</t>
  </si>
  <si>
    <t>%,FACCOUNT,TTW_ACCOUNTS01,NCGS_WAGE,NSTANDARD_COSTING,NWAGE,FDEPTID,TTW_DEPTS01,NSALES_MARKETING,FPROJECT_ID,TTW_PROJ_2012,NCORE,NEVENTS,NPAYROLL,NSTUDIOS</t>
  </si>
  <si>
    <t>Wages &amp; Related Payroll Expense</t>
  </si>
  <si>
    <t>%,FACCOUNT,TTW_ACCOUNTS01,NADVERTISING,NCGS_PROF,NPROF,FDEPTID,TTW_DEPTS01,NSALES_MARKETING,FPROJECT_ID,TTW_PROJ_2012,NCORE,NSTUDIOS</t>
  </si>
  <si>
    <t>%,FACCOUNT,TTW_ACCOUNTS01,NCGS_TRAVEL,NTRAVEL,FDEPTID,TTW_DEPTS01,NSALES_MARKETING,FPROJECT_ID,TTW_PROJ_2012,NCORE,NSTUDIOS</t>
  </si>
  <si>
    <t>%,FACCOUNT,TTW_ACCOUNTS01,NCGS_OTHER,NCOMMUNICATIONS,NDEPREC,NEMPL_ACT,NEQUIPMENT,NINSURANCE,NMAINT_REP,NMISC,NOFF_EXP,NPENSION,FDEPTID,TTW_DEPTS01,NSALES_MARKETING,FPROJECT_ID,TTW_PROJ_2012,NCORE,NSTUDIOS</t>
  </si>
  <si>
    <t>Total Business Development</t>
  </si>
  <si>
    <t>%,FACCOUNT,TTW_ACCOUNTS01,NCGS_WAGE,NSTANDARD_COSTING,NWAGE,FDEPTID,TTW_DEPTS01,NE&amp;AM,FPROJECT_ID,TTW_PROJ_2012,NCORE,NEVENTS,NPAYROLL,NSTUDIOS</t>
  </si>
  <si>
    <t>%,FACCOUNT,TTW_ACCOUNTS01,NADVERTISING,NCGS_PROF,NPROF,FDEPTID,TTW_DEPTS01,NE&amp;AM,FPROJECT_ID,TTW_PROJ_2012,NCORE,NSTUDIOS</t>
  </si>
  <si>
    <t>%,FACCOUNT,TTW_ACCOUNTS01,NCGS_TRAVEL,NTRAVEL,FDEPTID,TTW_DEPTS01,NE&amp;AM,FPROJECT_ID,TTW_PROJ_2012,NCORE,NSTUDIOS</t>
  </si>
  <si>
    <t>%,FACCOUNT,TTW_ACCOUNTS01,NCGS_OTHER,NCOMMUNICATIONS,NDEPREC,NEMPL_ACT,NEQUIPMENT,NINSURANCE,NMAINT_REP,NMISC,NOFF_EXP,NPENSION,FDEPTID,TTW_DEPTS01,NE&amp;AM,FPROJECT_ID,TTW_PROJ_2012,NCORE,NSTUDIOS</t>
  </si>
  <si>
    <t>Total Engagement &amp; Account Management</t>
  </si>
  <si>
    <t>%,FACCOUNT,TTW_ACCOUNTS01,NCGS_WAGE,NSTANDARD_COSTING,NWAGE,FDEPTID,TTW_DEPTS01,NMARKETING,FPROJECT_ID,TTW_PROJ_2012,NCORE,NEVENTS,NPAYROLL,NSTUDIOS</t>
  </si>
  <si>
    <t>%,FACCOUNT,TTW_ACCOUNTS01,NCGS_PROF,NPROF,FDEPTID,TTW_DEPTS01,NMARKETING,FPROJECT_ID,TTW_PROJ_2012,NCORE,NSTUDIOS</t>
  </si>
  <si>
    <t>%,FACCOUNT,TTW_ACCOUNTS01,NADVERTISING,FDEPTID,TTW_DEPTS01,NMARKETING,FPROJECT_ID,TTW_PROJ_2012,NCORE,NSTUDIOS</t>
  </si>
  <si>
    <t>Advertising</t>
  </si>
  <si>
    <t>%,FACCOUNT,TTW_ACCOUNTS01,NCGS_TRAVEL,NTRAVEL,FDEPTID,TTW_DEPTS01,NMARKETING,FPROJECT_ID,TTW_PROJ_2012,NCORE,NSTUDIOS</t>
  </si>
  <si>
    <t>%,FACCOUNT,TTW_ACCOUNTS01,NCGS_OTHER,NCOMMUNICATIONS,NDEPREC,NEMPL_ACT,NEQUIPMENT,NINSURANCE,NMAINT_REP,NMISC,NOFF_EXP,NPENSION,FDEPTID,TTW_DEPTS01,NMARKETING,FPROJECT_ID,TTW_PROJ_2012,NCORE,NSTUDIOS</t>
  </si>
  <si>
    <t>Total Marketing</t>
  </si>
  <si>
    <t>%,FACCOUNT,TTW_ACCOUNTS01,NCGS_WAGE,NSTANDARD_COSTING,NWAGE,FDEPTID,TTW_DEPTS01,NRECRUITING,FPROJECT_ID,TTW_PROJ_2012,NCORE,NEVENTS,NPAYROLL,NSTUDIOS</t>
  </si>
  <si>
    <t>%,FACCOUNT,TTW_ACCOUNTS01,NCGS_PROF,NPROF,FDEPTID,TTW_DEPTS01,NRECRUITING,FPROJECT_ID,TTW_PROJ_2012,NCORE,NSTUDIOS</t>
  </si>
  <si>
    <t>%,FACCOUNT,TTW_ACCOUNTS01,NADVERTISING,FDEPTID,TTW_DEPTS01,NRECRUITING,FPROJECT_ID,TTW_PROJ_2012,NCORE,NSTUDIOS</t>
  </si>
  <si>
    <t>%,FACCOUNT,TTW_ACCOUNTS01,NCGS_TRAVEL,NTRAVEL,FDEPTID,TTW_DEPTS01,NRECRUITING,FPROJECT_ID,TTW_PROJ_2012,NCORE,NSTUDIOS</t>
  </si>
  <si>
    <t>%,FACCOUNT,TTW_ACCOUNTS01,NRECRUIT,FPROJECT_ID,TTW_PROJ_2012,NCORE,NEVENTS,NPAYROLL,NSTUDIOS</t>
  </si>
  <si>
    <t>Recruiting Fees</t>
  </si>
  <si>
    <t>%,FACCOUNT,TTW_ACCOUNTS01,NCGS_OTHER,NCOMMUNICATIONS,NDEPREC,NEMPL_ACT,NEQUIPMENT,NINSURANCE,NMAINT_REP,NMISC,NOFF_EXP,NPENSION,FDEPTID,TTW_DEPTS01,NRECRUITING,FPROJECT_ID,TTW_PROJ_2012,NCORE,NSTUDIOS</t>
  </si>
  <si>
    <t>Total Recruiting</t>
  </si>
  <si>
    <t>IS Infrastructure</t>
  </si>
  <si>
    <t>%,FACCOUNT,TTW_ACCOUNTS01,NCGS_WAGE,NSTANDARD_COSTING,NWAGE,FDEPTID,TTW_DEPTS01,NIS,FPROJECT_ID,TTW_PROJ_2012,NCORE,NEVENTS,NPAYROLL,NSTUDIOS</t>
  </si>
  <si>
    <t>%,FACCOUNT,TTW_ACCOUNTS01,NADVERTISING,NCGS_PROF,NPROF,FDEPTID,TTW_DEPTS01,NIS,FPROJECT_ID,TTW_PROJ_2012,NCORE,NSTUDIOS</t>
  </si>
  <si>
    <t>%,FACCOUNT,TTW_ACCOUNTS01,NCGS_TRAVEL,NTRAVEL,FDEPTID,TTW_DEPTS01,NIS,FPROJECT_ID,TTW_PROJ_2012,NCORE,NSTUDIOS</t>
  </si>
  <si>
    <t>%,FACCOUNT,TTW_ACCOUNTS01,NDEPREC,NEQUIPMENT,FDEPTID,TTW_DEPTS01,NIS,FPROJECT_ID,TTW_PROJ_2012,NCORE,NSTUDIOS</t>
  </si>
  <si>
    <t>Hardware &amp; Depreciation</t>
  </si>
  <si>
    <t>%,FACCOUNT,TTW_ACCOUNTS01,NAMORTIZATION,NSW_EXP,FPROJECT_ID,TTW_PROJ_2012,NCORE,NEVENTS,NPAYROLL,NSTUDIOS</t>
  </si>
  <si>
    <t>Software &amp; Amortization</t>
  </si>
  <si>
    <t>%,FACCOUNT,TTW_ACCOUNTS01,NCGS_OTHER,NCOMMUNICATIONS,NEMPL_ACT,NINSURANCE,NMAINT_REP,NMISC,NOFF_EXP,NPENSION,FDEPTID,TTW_DEPTS01,NIS,FPROJECT_ID,TTW_PROJ_2012,NCORE,NSTUDIOS</t>
  </si>
  <si>
    <t>%,FACCOUNT,TTW_ACCOUNTS01,NSGA_ALLOCATION,FDEPTID,TTW_DEPTS01,NIS,FPROJECT_ID,TTW_PROJ_2012,NCORE,NSTUDIOS</t>
  </si>
  <si>
    <t>IS Allocation In/(Out)</t>
  </si>
  <si>
    <t>Total IS Infrastrucure</t>
  </si>
  <si>
    <t>%,FACCOUNT,TTW_ACCOUNTS01,NCGS_WAGE,NSTANDARD_COSTING,NWAGE,FDEPTID,TTW_DEPTS01,NES&amp;D,NPEOPLE,FPROJECT_ID,TTW_PROJ_2012,NCORE,NEVENTS,NPAYROLL,NSTUDIOS</t>
  </si>
  <si>
    <t>%,FACCOUNT,TTW_ACCOUNTS01,NADVERTISING,NCGS_PROF,NPROF,FDEPTID,TTW_DEPTS01,NES&amp;D,NPEOPLE,FPROJECT_ID,TTW_PROJ_2012,NCORE,NSTUDIOS</t>
  </si>
  <si>
    <t>%,FACCOUNT,TTW_ACCOUNTS01,NCGS_TRAVEL,NTRAVEL,FDEPTID,TTW_DEPTS01,NES&amp;D,NPEOPLE,FPROJECT_ID,TTW_PROJ_2012,NCORE,NSTUDIOS</t>
  </si>
  <si>
    <t>%,FACCOUNT,TTW_ACCOUNTS01,NEDUCTRAIN,FPROJECT_ID,TTW_PROJ_2012,NCORE,NEVENTS,NPAYROLL,NSTUDIOS,FDEPTID,TTW_DEPTS01,NDELIVERY_CAPABILITY,NSALES_MARKETING,NE&amp;AM,NMARKETING,NRECRUITING,NIS,NPEOPLE,N"G &amp; A"</t>
  </si>
  <si>
    <t>Education &amp; Training</t>
  </si>
  <si>
    <t>%,FACCOUNT,TTW_ACCOUNTS01,NCGS_OTHER,NCOMMUNICATIONS,NDEPREC,NEMPL_ACT,NEQUIPMENT,NINSURANCE,NMAINT_REP,NMISC,NOFF_EXP,NPENSION,FDEPTID,TTW_DEPTS01,NES&amp;D,NPEOPLE,FPROJECT_ID,TTW_PROJ_2012,NCORE,NSTUDIOS</t>
  </si>
  <si>
    <t>Total People Development</t>
  </si>
  <si>
    <t>%,FACCOUNT,TTW_ACCOUNTS01,NCGS_WAGE,NSTANDARD_COSTING,NWAGE,FDEPTID,TTW_DEPTS01,NDELIVERY_CAPABILITY,NOPERATIONS,NFINANCE,NLEGAL,NFACILITIES,NSOS,N"OTHER GA",FPROJECT_ID,TTW_PROJ_2012,NCORE,NEVENTS,NPAYROLL,NSTUDIOS</t>
  </si>
  <si>
    <t>%,FACCOUNT,TTW_ACCOUNTS01,NADVERTISING,NCGS_PROF,NPROF,FDEPTID,TTW_DEPTS01,NDELIVERY_CAPABILITY,NOPERATIONS,NFINANCE,NLEGAL,NFACILITIES,NSOS,N"OTHER GA",FPROJECT_ID,TTW_PROJ_2012,NCORE,NSTUDIOS</t>
  </si>
  <si>
    <t>%,FACCOUNT,TTW_ACCOUNTS01,NCGS_TRAVEL,NTRAVEL,FDEPTID,TTW_DEPTS01,NDELIVERY_CAPABILITY,NOPERATIONS,NFINANCE,NLEGAL,NFACILITIES,NSOS,N"OTHER GA",FPROJECT_ID,TTW_PROJ_2012,NCORE,NSTUDIOS</t>
  </si>
  <si>
    <t>%,FACCOUNT,TTW_ACCOUNTS01,NDEPREC,FDEPTID,TTW_DEPTS01,NDELIVERY_CAPABILITY,NOPERATIONS,NFINANCE,NLEGAL,NFACILITIES,NSOS,N"OTHER GA",FPROJECT_ID,TTW_PROJ_2012,NCORE,NSTUDIOS</t>
  </si>
  <si>
    <t>Depreciation - Office</t>
  </si>
  <si>
    <t>%,FACCOUNT,TTW_ACCOUNTS01,NCGS_TRAVEL,N"CGS_TRAVEL REBILLED",NCGS_REBILLED_TRVL_RT,NCGS_PROF,NCGS_OTHER,NPROF,NADVERTISING,NTRAVEL,NRECRUIT,NDEPREC,NAMORTIZATION,NEQUIPMENT,NSW_EXP,NEDUCTRAIN,NEMPL_ACT,NINSURANCE,NMAINT_REP,NMISC,NOFF_EXP,NCOMMUNICATIONS,NPENSION,NRENT,NTAXES,NOTHINC,NINC_TAX,FDEPTID,TTW_DEPTS01,NALLDEPTS,FPROJECT_ID,TTW_PROJ_2012,NEVENTS</t>
  </si>
  <si>
    <t>Employee Activities</t>
  </si>
  <si>
    <t>%,FACCOUNT,TTW_ACCOUNTS01,NINSURANCE,FDEPTID,TTW_DEPTS01,NOPERATIONS,NFINANCE,NLEGAL,NFACILITIES,NSOS,N"OTHER GA",FPROJECT_ID,TTW_PROJ_2012,NCORE,NSTUDIOS</t>
  </si>
  <si>
    <t>Insurance</t>
  </si>
  <si>
    <t>%,FACCOUNT,TTW_ACCOUNTS01,NMAINT_REP,FDEPTID,TTW_DEPTS01,NDELIVERY_CAPABILITY,NOPERATIONS,NFINANCE,NLEGAL,NFACILITIES,NSOS,N"OTHER GA",FPROJECT_ID,TTW_PROJ_2012,NCORE,NSTUDIOS</t>
  </si>
  <si>
    <t>Maintenance &amp; Repairs</t>
  </si>
  <si>
    <t>%,FACCOUNT,V840000,V885000,V893001,V895000,V895100,V896000,V898000,V899999,V899000,FDEPTID,TTW_DEPTS01,NDELIVERY_CAPABILITY,NOPERATIONS,NFINANCE,NLEGAL,NFACILITIES,NSOS,N"OTHER GA",FPROJECT_ID,TTW_PROJ_2012,NCORE,NSTUDIOS</t>
  </si>
  <si>
    <t>Miscellaneous</t>
  </si>
  <si>
    <t>%,FACCOUNT,TTW_ACCOUNTS01,NCGS_OTHER,NCOMMUNICATIONS,NEQUIPMENT,NOFF_EXP,FDEPTID,TTW_DEPTS01,NDELIVERY_CAPABILITY,NOPERATIONS,NFINANCE,NLEGAL,NFACILITIES,NSOS,N"OTHER GA",FPROJECT_ID,TTW_PROJ_2012,NCORE,NSTUDIOS</t>
  </si>
  <si>
    <t>Office Expense</t>
  </si>
  <si>
    <t>%,FACCOUNT,TTW_ACCOUNTS01,NRENT,FPROJECT_ID,TTW_PROJ_2012,NCORE,NSTUDIOS</t>
  </si>
  <si>
    <t>Rent</t>
  </si>
  <si>
    <t>%,FACCOUNT,TTW_ACCOUNTS01,NTAXES,FPROJECT_ID,TTW_PROJ_2012,NCORE,NSTUDIOS</t>
  </si>
  <si>
    <t>Taxes (Property, Sales/Use, &amp; Other)</t>
  </si>
  <si>
    <t>Total General &amp; Administrative</t>
  </si>
  <si>
    <t>ThoughtWorks Uganda</t>
  </si>
  <si>
    <t>Income Statement Uganda</t>
  </si>
  <si>
    <t>Country:</t>
  </si>
  <si>
    <t>South Africa</t>
  </si>
  <si>
    <t>B/(W)</t>
  </si>
  <si>
    <t>2013 B/(W)</t>
  </si>
  <si>
    <t>2013 Growth</t>
  </si>
  <si>
    <t>14 Q2P B/(W)</t>
  </si>
  <si>
    <t>14Q2P Growth</t>
  </si>
  <si>
    <t>2014/2015</t>
  </si>
  <si>
    <t>in USD</t>
  </si>
  <si>
    <t>Actuals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</si>
  <si>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</si>
  <si>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</si>
  <si>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</si>
  <si>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</si>
  <si>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</si>
  <si>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</si>
  <si>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</si>
  <si>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</si>
  <si>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</si>
  <si>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</si>
  <si>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</si>
  <si>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</si>
  <si>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Q2 Plan</t>
  </si>
  <si>
    <t>Q1</t>
  </si>
  <si>
    <t>Q2</t>
  </si>
  <si>
    <t>Q3</t>
  </si>
  <si>
    <t>Q4</t>
  </si>
  <si>
    <t>Over 2012</t>
  </si>
  <si>
    <t>2013</t>
  </si>
  <si>
    <t>Over '13</t>
  </si>
  <si>
    <t>Q1 Plan</t>
  </si>
  <si>
    <t>Over 'Q1P</t>
  </si>
  <si>
    <t>PS Revenue</t>
  </si>
  <si>
    <t>Rebilled Expenses</t>
  </si>
  <si>
    <t>Bad Debt</t>
  </si>
  <si>
    <t>COS - Payroll</t>
  </si>
  <si>
    <t>COS - Other</t>
  </si>
  <si>
    <t>CGM %</t>
  </si>
  <si>
    <t>Gross Margin</t>
  </si>
  <si>
    <t>Gross Margin %</t>
  </si>
  <si>
    <t>E&amp;AM</t>
  </si>
  <si>
    <t>OPEX</t>
  </si>
  <si>
    <t>OPEX %</t>
  </si>
  <si>
    <t>OC</t>
  </si>
  <si>
    <t>OC %</t>
  </si>
  <si>
    <t>Total Days</t>
  </si>
  <si>
    <t>Billable Days</t>
  </si>
  <si>
    <t>PS Average HC</t>
  </si>
  <si>
    <t>PS Hires - Total</t>
  </si>
  <si>
    <t>PS Hires - TWU</t>
  </si>
  <si>
    <t>PS Average Bill Rate</t>
  </si>
  <si>
    <t>PS Utilization</t>
  </si>
  <si>
    <t>OPEX HC</t>
  </si>
  <si>
    <t>PS Avg Annual Salary</t>
  </si>
  <si>
    <t>OPEX Revenue</t>
  </si>
  <si>
    <t>Health Check Calcs:</t>
  </si>
  <si>
    <t>Revenue Per Day</t>
  </si>
  <si>
    <t>% COS Other Recovered</t>
  </si>
  <si>
    <t>SIP Revenue</t>
  </si>
  <si>
    <t>SIP Average HC</t>
  </si>
  <si>
    <t>SIP Utilization</t>
  </si>
  <si>
    <t>SIP Average Bill Rate</t>
  </si>
  <si>
    <t>PS Utilization less SIP</t>
  </si>
  <si>
    <t>PS Average Bill Rate less SIP</t>
  </si>
  <si>
    <t>PS Billable Hours</t>
  </si>
  <si>
    <t>PS Standard Hours</t>
  </si>
  <si>
    <t>CGM $</t>
  </si>
  <si>
    <t>SIP Impact:</t>
  </si>
  <si>
    <t>Revenue Generation</t>
  </si>
  <si>
    <t>Submitted Tech Ops</t>
  </si>
  <si>
    <t>Add:  Missing Tech Ops</t>
  </si>
  <si>
    <t>Final Tech Ops</t>
  </si>
  <si>
    <t>Uganda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</si>
</sst>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* #,##0.00_);_(* \(#,##0.00\);_(* \-??_);_(@_)"/>
    <numFmt numFmtId="166" formatCode="#,##0.00"/>
    <numFmt numFmtId="167" formatCode="0.00%"/>
    <numFmt numFmtId="168" formatCode="_(* #,##0_);_(* \(#,##0\);_(* \-_);_(@_)"/>
    <numFmt numFmtId="169" formatCode="0%"/>
    <numFmt numFmtId="170" formatCode="0.0%"/>
    <numFmt numFmtId="171" formatCode="#,##0;\-#,##0"/>
    <numFmt numFmtId="172" formatCode="0.0%;\(0.0%\)"/>
    <numFmt numFmtId="173" formatCode="0"/>
    <numFmt numFmtId="174" formatCode="_(\$* #,##0.00_);_(\$* \(#,##0.00\);_(\$* \-??_);_(@_)"/>
    <numFmt numFmtId="175" formatCode="_ &quot;$ &quot;* #,##0_ ;_ &quot;$ &quot;* \-#,##0_ ;_ &quot;$ &quot;* \-??_ ;_ @_ "/>
    <numFmt numFmtId="176" formatCode="_(* #,##0_);_(* \(#,##0\);_(* \-??_);_(@_)"/>
    <numFmt numFmtId="177" formatCode="_(* #,##0.0_);_(* \(#,##0.0\);_(* \-??_);_(@_)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ahoma"/>
      <family val="2"/>
      <charset val="1"/>
    </font>
    <font>
      <sz val="12"/>
      <name val="Tahoma"/>
      <family val="2"/>
      <charset val="1"/>
    </font>
    <font>
      <b val="true"/>
      <sz val="12"/>
      <name val="Tahoma"/>
      <family val="2"/>
      <charset val="1"/>
    </font>
    <font>
      <sz val="10"/>
      <name val="Calibri"/>
      <family val="2"/>
      <charset val="1"/>
    </font>
    <font>
      <b val="true"/>
      <sz val="10"/>
      <name val="Tahoma"/>
      <family val="2"/>
      <charset val="1"/>
    </font>
    <font>
      <i val="true"/>
      <sz val="1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626262"/>
      <name val="Calibri"/>
      <family val="2"/>
      <charset val="1"/>
    </font>
    <font>
      <i val="true"/>
      <sz val="8"/>
      <color rgb="FFA6A6A6"/>
      <name val="Calibri"/>
      <family val="2"/>
      <charset val="1"/>
    </font>
    <font>
      <sz val="8"/>
      <color rgb="FFA6A6A6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F2DCDB"/>
      </patternFill>
    </fill>
    <fill>
      <patternFill patternType="solid">
        <fgColor rgb="FF92D050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F2DCDB"/>
        <bgColor rgb="FFD9D9D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2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71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4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4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8" fillId="7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9" fillId="3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  <cellStyle name="Excel Built-in Comma 2" xfId="21" builtinId="54" customBuiltin="true"/>
    <cellStyle name="Excel Built-in Comma 2 2" xfId="22" builtinId="54" customBuiltin="true"/>
    <cellStyle name="Excel Built-in Comma 3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2626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B:CB"/>
    </sheetView>
  </sheetViews>
  <sheetFormatPr defaultRowHeight="12.8"/>
  <cols>
    <col collapsed="false" hidden="true" max="1" min="1" style="1" width="0"/>
    <col collapsed="false" hidden="false" max="3" min="2" style="1" width="4.28372093023256"/>
    <col collapsed="false" hidden="false" max="4" min="4" style="1" width="49.5674418604651"/>
    <col collapsed="false" hidden="false" max="7" min="5" style="2" width="13.2837209302326"/>
    <col collapsed="false" hidden="false" max="8" min="8" style="2" width="0.711627906976744"/>
    <col collapsed="false" hidden="false" max="11" min="9" style="2" width="13.2837209302326"/>
    <col collapsed="false" hidden="false" max="12" min="12" style="2" width="0.711627906976744"/>
    <col collapsed="false" hidden="false" max="15" min="13" style="2" width="13.2837209302326"/>
    <col collapsed="false" hidden="false" max="16" min="16" style="2" width="0.851162790697674"/>
    <col collapsed="false" hidden="false" max="19" min="17" style="2" width="13.2837209302326"/>
    <col collapsed="false" hidden="false" max="20" min="20" style="2" width="0.851162790697674"/>
    <col collapsed="false" hidden="false" max="21" min="21" style="2" width="13.2837209302326"/>
    <col collapsed="false" hidden="false" max="22" min="22" style="3" width="13.2837209302326"/>
    <col collapsed="false" hidden="false" max="1025" min="23" style="1" width="9.13953488372093"/>
  </cols>
  <sheetData>
    <row r="1" customFormat="false" ht="13.8" hidden="true" customHeight="false" outlineLevel="0" collapsed="false">
      <c r="A1" s="1" t="s">
        <v>0</v>
      </c>
      <c r="B1" s="0"/>
      <c r="C1" s="0"/>
      <c r="D1" s="0"/>
      <c r="E1" s="4" t="s">
        <v>1</v>
      </c>
      <c r="F1" s="4" t="s">
        <v>2</v>
      </c>
      <c r="G1" s="4" t="s">
        <v>3</v>
      </c>
      <c r="H1" s="0"/>
      <c r="I1" s="4" t="s">
        <v>4</v>
      </c>
      <c r="J1" s="4" t="s">
        <v>5</v>
      </c>
      <c r="K1" s="4" t="s">
        <v>6</v>
      </c>
      <c r="L1" s="0"/>
      <c r="M1" s="4" t="s">
        <v>7</v>
      </c>
      <c r="N1" s="4" t="s">
        <v>8</v>
      </c>
      <c r="O1" s="4" t="s">
        <v>9</v>
      </c>
      <c r="P1" s="0"/>
      <c r="Q1" s="4" t="s">
        <v>10</v>
      </c>
      <c r="R1" s="4" t="s">
        <v>11</v>
      </c>
      <c r="S1" s="4" t="s">
        <v>12</v>
      </c>
      <c r="T1" s="0"/>
      <c r="U1" s="4" t="s">
        <v>13</v>
      </c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5" hidden="false" customHeight="false" outlineLevel="0" collapsed="false">
      <c r="C2" s="6"/>
      <c r="D2" s="6"/>
      <c r="E2" s="6"/>
      <c r="F2" s="6"/>
      <c r="G2" s="6"/>
      <c r="H2" s="6"/>
      <c r="I2" s="6"/>
      <c r="J2" s="7" t="s">
        <v>14</v>
      </c>
      <c r="K2" s="6"/>
      <c r="L2" s="6"/>
      <c r="M2" s="6"/>
      <c r="N2" s="6"/>
      <c r="O2" s="6"/>
      <c r="P2" s="6"/>
      <c r="Q2" s="6"/>
      <c r="R2" s="6"/>
      <c r="S2" s="6"/>
      <c r="T2" s="8"/>
      <c r="U2" s="8"/>
      <c r="V2" s="8"/>
      <c r="W2" s="9" t="s">
        <v>15</v>
      </c>
    </row>
    <row r="3" customFormat="false" ht="15" hidden="false" customHeight="false" outlineLevel="0" collapsed="false">
      <c r="A3" s="5"/>
      <c r="B3" s="5"/>
      <c r="C3" s="6"/>
      <c r="D3" s="6"/>
      <c r="E3" s="6"/>
      <c r="F3" s="6"/>
      <c r="G3" s="6"/>
      <c r="H3" s="6"/>
      <c r="I3" s="6"/>
      <c r="J3" s="7" t="s">
        <v>16</v>
      </c>
      <c r="K3" s="6"/>
      <c r="L3" s="6"/>
      <c r="M3" s="6"/>
      <c r="N3" s="6"/>
      <c r="O3" s="6"/>
      <c r="P3" s="6"/>
      <c r="Q3" s="6"/>
      <c r="R3" s="6"/>
      <c r="S3" s="6"/>
      <c r="T3" s="8"/>
      <c r="U3" s="8"/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5"/>
      <c r="B4" s="5"/>
      <c r="C4" s="6"/>
      <c r="D4" s="6"/>
      <c r="E4" s="6"/>
      <c r="F4" s="6"/>
      <c r="G4" s="6"/>
      <c r="H4" s="6"/>
      <c r="I4" s="6"/>
      <c r="J4" s="7" t="s">
        <v>17</v>
      </c>
      <c r="K4" s="9"/>
      <c r="L4" s="6"/>
      <c r="M4" s="6"/>
      <c r="N4" s="6"/>
      <c r="O4" s="6"/>
      <c r="P4" s="6"/>
      <c r="Q4" s="6"/>
      <c r="R4" s="6"/>
      <c r="S4" s="6"/>
      <c r="T4" s="8"/>
      <c r="U4" s="8"/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5"/>
      <c r="B5" s="5"/>
      <c r="C5" s="7"/>
      <c r="D5" s="7"/>
      <c r="E5" s="7"/>
      <c r="F5" s="7"/>
      <c r="G5" s="7"/>
      <c r="H5" s="7"/>
      <c r="I5" s="7"/>
      <c r="J5" s="7" t="s">
        <v>18</v>
      </c>
      <c r="K5" s="7"/>
      <c r="L5" s="7"/>
      <c r="M5" s="7"/>
      <c r="N5" s="7"/>
      <c r="O5" s="7"/>
      <c r="P5" s="7"/>
      <c r="Q5" s="7"/>
      <c r="R5" s="7"/>
      <c r="S5" s="7"/>
      <c r="T5" s="10"/>
      <c r="U5" s="10"/>
      <c r="V5" s="1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"/>
      <c r="B6" s="6"/>
      <c r="C6" s="6"/>
      <c r="D6" s="6"/>
      <c r="E6" s="11"/>
      <c r="F6" s="11"/>
      <c r="G6" s="11"/>
      <c r="H6" s="11"/>
      <c r="I6" s="11"/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3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" customFormat="true" ht="12.8" hidden="false" customHeight="false" outlineLevel="0" collapsed="false">
      <c r="E7" s="14" t="s">
        <v>19</v>
      </c>
      <c r="F7" s="14" t="s">
        <v>20</v>
      </c>
      <c r="G7" s="14" t="s">
        <v>21</v>
      </c>
      <c r="H7" s="15"/>
      <c r="I7" s="14" t="s">
        <v>22</v>
      </c>
      <c r="J7" s="14" t="s">
        <v>23</v>
      </c>
      <c r="K7" s="14" t="s">
        <v>24</v>
      </c>
      <c r="L7" s="15"/>
      <c r="M7" s="14" t="s">
        <v>25</v>
      </c>
      <c r="N7" s="14" t="s">
        <v>26</v>
      </c>
      <c r="O7" s="14" t="s">
        <v>27</v>
      </c>
      <c r="P7" s="15"/>
      <c r="Q7" s="14" t="s">
        <v>28</v>
      </c>
      <c r="R7" s="14" t="s">
        <v>29</v>
      </c>
      <c r="S7" s="14" t="s">
        <v>30</v>
      </c>
      <c r="T7" s="15"/>
      <c r="U7" s="14" t="s">
        <v>31</v>
      </c>
      <c r="V7" s="16" t="s">
        <v>32</v>
      </c>
    </row>
    <row r="8" customFormat="false" ht="13.8" hidden="false" customHeight="false" outlineLevel="0" collapsed="false">
      <c r="A8" s="0"/>
      <c r="B8" s="17" t="s">
        <v>33</v>
      </c>
      <c r="C8" s="17"/>
      <c r="D8" s="0"/>
      <c r="E8" s="18"/>
      <c r="F8" s="18"/>
      <c r="G8" s="18"/>
      <c r="H8" s="19"/>
      <c r="I8" s="18"/>
      <c r="J8" s="18"/>
      <c r="K8" s="18"/>
      <c r="L8" s="19"/>
      <c r="M8" s="18"/>
      <c r="N8" s="18"/>
      <c r="O8" s="18"/>
      <c r="P8" s="19"/>
      <c r="Q8" s="18"/>
      <c r="R8" s="18"/>
      <c r="S8" s="18"/>
      <c r="T8" s="19"/>
      <c r="U8" s="18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34</v>
      </c>
      <c r="B9" s="0"/>
      <c r="C9" s="0"/>
      <c r="D9" s="1" t="s">
        <v>35</v>
      </c>
      <c r="E9" s="18"/>
      <c r="F9" s="18"/>
      <c r="G9" s="18"/>
      <c r="H9" s="19"/>
      <c r="I9" s="18"/>
      <c r="J9" s="18"/>
      <c r="K9" s="18"/>
      <c r="L9" s="19"/>
      <c r="M9" s="18"/>
      <c r="N9" s="18"/>
      <c r="O9" s="18"/>
      <c r="P9" s="19"/>
      <c r="Q9" s="18"/>
      <c r="R9" s="18"/>
      <c r="S9" s="18"/>
      <c r="T9" s="19"/>
      <c r="U9" s="18"/>
      <c r="V9" s="2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36</v>
      </c>
      <c r="B10" s="0"/>
      <c r="C10" s="0"/>
      <c r="D10" s="1" t="s">
        <v>37</v>
      </c>
      <c r="E10" s="18"/>
      <c r="F10" s="18"/>
      <c r="G10" s="18"/>
      <c r="H10" s="19"/>
      <c r="I10" s="18"/>
      <c r="J10" s="18"/>
      <c r="K10" s="18"/>
      <c r="L10" s="19"/>
      <c r="M10" s="18"/>
      <c r="N10" s="18"/>
      <c r="O10" s="18"/>
      <c r="P10" s="19"/>
      <c r="Q10" s="18"/>
      <c r="R10" s="18"/>
      <c r="S10" s="18"/>
      <c r="T10" s="19"/>
      <c r="U10" s="18"/>
      <c r="V10" s="2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38</v>
      </c>
      <c r="B11" s="0"/>
      <c r="C11" s="0"/>
      <c r="D11" s="1" t="s">
        <v>39</v>
      </c>
      <c r="E11" s="18"/>
      <c r="F11" s="18"/>
      <c r="G11" s="18"/>
      <c r="H11" s="19"/>
      <c r="I11" s="18"/>
      <c r="J11" s="18"/>
      <c r="K11" s="18"/>
      <c r="L11" s="19"/>
      <c r="M11" s="18"/>
      <c r="N11" s="18"/>
      <c r="O11" s="18"/>
      <c r="P11" s="19"/>
      <c r="Q11" s="18"/>
      <c r="R11" s="18"/>
      <c r="S11" s="18"/>
      <c r="T11" s="19"/>
      <c r="U11" s="18"/>
      <c r="V11" s="2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0"/>
      <c r="C12" s="17" t="s">
        <v>40</v>
      </c>
      <c r="D12" s="0"/>
      <c r="E12" s="21"/>
      <c r="F12" s="21"/>
      <c r="G12" s="21"/>
      <c r="H12" s="22"/>
      <c r="I12" s="21"/>
      <c r="J12" s="21"/>
      <c r="K12" s="21"/>
      <c r="L12" s="22"/>
      <c r="M12" s="21"/>
      <c r="N12" s="21"/>
      <c r="O12" s="21"/>
      <c r="P12" s="22"/>
      <c r="Q12" s="21"/>
      <c r="R12" s="21"/>
      <c r="S12" s="21"/>
      <c r="T12" s="22"/>
      <c r="U12" s="21"/>
      <c r="V12" s="23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0"/>
      <c r="C13" s="17"/>
      <c r="D13" s="0"/>
      <c r="E13" s="18"/>
      <c r="F13" s="18"/>
      <c r="G13" s="18"/>
      <c r="H13" s="19"/>
      <c r="I13" s="18"/>
      <c r="J13" s="18"/>
      <c r="K13" s="18"/>
      <c r="L13" s="19"/>
      <c r="M13" s="18"/>
      <c r="N13" s="18"/>
      <c r="O13" s="18"/>
      <c r="P13" s="19"/>
      <c r="Q13" s="18"/>
      <c r="R13" s="18"/>
      <c r="S13" s="18"/>
      <c r="T13" s="19"/>
      <c r="U13" s="18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41</v>
      </c>
      <c r="B14" s="0"/>
      <c r="C14" s="0"/>
      <c r="D14" s="1" t="s">
        <v>42</v>
      </c>
      <c r="E14" s="18"/>
      <c r="F14" s="18"/>
      <c r="G14" s="18"/>
      <c r="H14" s="19"/>
      <c r="I14" s="18"/>
      <c r="J14" s="18"/>
      <c r="K14" s="18"/>
      <c r="L14" s="19"/>
      <c r="M14" s="18"/>
      <c r="N14" s="18"/>
      <c r="O14" s="18"/>
      <c r="P14" s="19"/>
      <c r="Q14" s="18"/>
      <c r="R14" s="18"/>
      <c r="S14" s="18"/>
      <c r="T14" s="19"/>
      <c r="U14" s="18"/>
      <c r="V14" s="2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43</v>
      </c>
      <c r="B15" s="0"/>
      <c r="C15" s="0"/>
      <c r="D15" s="1" t="s">
        <v>44</v>
      </c>
      <c r="E15" s="18"/>
      <c r="F15" s="18"/>
      <c r="G15" s="18"/>
      <c r="H15" s="19"/>
      <c r="I15" s="18"/>
      <c r="J15" s="18"/>
      <c r="K15" s="18"/>
      <c r="L15" s="19"/>
      <c r="M15" s="18"/>
      <c r="N15" s="18"/>
      <c r="O15" s="18"/>
      <c r="P15" s="19"/>
      <c r="Q15" s="18"/>
      <c r="R15" s="18"/>
      <c r="S15" s="18"/>
      <c r="T15" s="19"/>
      <c r="U15" s="18"/>
      <c r="V15" s="20"/>
      <c r="W15" s="24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0"/>
      <c r="C16" s="0"/>
      <c r="D16" s="0"/>
      <c r="E16" s="18"/>
      <c r="F16" s="18"/>
      <c r="G16" s="18"/>
      <c r="H16" s="19"/>
      <c r="I16" s="18"/>
      <c r="J16" s="18"/>
      <c r="K16" s="18"/>
      <c r="L16" s="19"/>
      <c r="M16" s="18"/>
      <c r="N16" s="18"/>
      <c r="O16" s="18"/>
      <c r="P16" s="19"/>
      <c r="Q16" s="18"/>
      <c r="R16" s="18"/>
      <c r="S16" s="18"/>
      <c r="T16" s="19"/>
      <c r="U16" s="18"/>
      <c r="V16" s="0"/>
      <c r="W16" s="24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4" customFormat="true" ht="12.8" hidden="false" customHeight="false" outlineLevel="0" collapsed="false">
      <c r="B17" s="24" t="s">
        <v>45</v>
      </c>
      <c r="E17" s="25"/>
      <c r="F17" s="25"/>
      <c r="G17" s="25"/>
      <c r="H17" s="19"/>
      <c r="I17" s="25"/>
      <c r="J17" s="25"/>
      <c r="K17" s="25"/>
      <c r="L17" s="19"/>
      <c r="M17" s="25"/>
      <c r="N17" s="25"/>
      <c r="O17" s="25"/>
      <c r="P17" s="19"/>
      <c r="Q17" s="25"/>
      <c r="R17" s="25"/>
      <c r="S17" s="25"/>
      <c r="T17" s="19"/>
      <c r="U17" s="25"/>
      <c r="V17" s="23"/>
      <c r="W17" s="1"/>
    </row>
    <row r="18" customFormat="false" ht="13.8" hidden="false" customHeight="false" outlineLevel="0" collapsed="false">
      <c r="A18" s="0"/>
      <c r="B18" s="0"/>
      <c r="C18" s="0"/>
      <c r="D18" s="0"/>
      <c r="E18" s="18"/>
      <c r="F18" s="18"/>
      <c r="G18" s="18"/>
      <c r="H18" s="19"/>
      <c r="I18" s="18"/>
      <c r="J18" s="18"/>
      <c r="K18" s="18"/>
      <c r="L18" s="19"/>
      <c r="M18" s="18"/>
      <c r="N18" s="18"/>
      <c r="O18" s="18"/>
      <c r="P18" s="19"/>
      <c r="Q18" s="18"/>
      <c r="R18" s="18"/>
      <c r="S18" s="18"/>
      <c r="T18" s="19"/>
      <c r="U18" s="18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/>
      <c r="B19" s="17" t="s">
        <v>46</v>
      </c>
      <c r="C19" s="17"/>
      <c r="D19" s="0"/>
      <c r="E19" s="18"/>
      <c r="F19" s="18"/>
      <c r="G19" s="18"/>
      <c r="H19" s="19"/>
      <c r="I19" s="18"/>
      <c r="J19" s="18"/>
      <c r="K19" s="18"/>
      <c r="L19" s="19"/>
      <c r="M19" s="18"/>
      <c r="N19" s="18"/>
      <c r="O19" s="18"/>
      <c r="P19" s="19"/>
      <c r="Q19" s="18"/>
      <c r="R19" s="18"/>
      <c r="S19" s="18"/>
      <c r="T19" s="19"/>
      <c r="U19" s="18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true" customHeight="false" outlineLevel="0" collapsed="false">
      <c r="A20" s="1" t="s">
        <v>47</v>
      </c>
      <c r="B20" s="17"/>
      <c r="C20" s="17"/>
      <c r="D20" s="1" t="s">
        <v>48</v>
      </c>
      <c r="E20" s="18"/>
      <c r="F20" s="18"/>
      <c r="G20" s="18"/>
      <c r="H20" s="19"/>
      <c r="I20" s="18"/>
      <c r="J20" s="18"/>
      <c r="K20" s="18"/>
      <c r="L20" s="19"/>
      <c r="M20" s="18"/>
      <c r="N20" s="18"/>
      <c r="O20" s="18"/>
      <c r="P20" s="19"/>
      <c r="Q20" s="18"/>
      <c r="R20" s="18"/>
      <c r="S20" s="18"/>
      <c r="T20" s="19"/>
      <c r="U20" s="18"/>
      <c r="V20" s="2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true" customHeight="false" outlineLevel="0" collapsed="false">
      <c r="A21" s="1" t="s">
        <v>49</v>
      </c>
      <c r="B21" s="17"/>
      <c r="C21" s="17"/>
      <c r="D21" s="1" t="s">
        <v>50</v>
      </c>
      <c r="E21" s="18"/>
      <c r="F21" s="18"/>
      <c r="G21" s="18"/>
      <c r="H21" s="19"/>
      <c r="I21" s="18"/>
      <c r="J21" s="18"/>
      <c r="K21" s="18"/>
      <c r="L21" s="19"/>
      <c r="M21" s="18"/>
      <c r="N21" s="18"/>
      <c r="O21" s="18"/>
      <c r="P21" s="19"/>
      <c r="Q21" s="18"/>
      <c r="R21" s="18"/>
      <c r="S21" s="18"/>
      <c r="T21" s="19"/>
      <c r="U21" s="18"/>
      <c r="V21" s="2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0"/>
      <c r="C22" s="0"/>
      <c r="D22" s="1" t="s">
        <v>51</v>
      </c>
      <c r="E22" s="18"/>
      <c r="F22" s="18"/>
      <c r="G22" s="18"/>
      <c r="H22" s="19"/>
      <c r="I22" s="18"/>
      <c r="J22" s="18"/>
      <c r="K22" s="18"/>
      <c r="L22" s="19"/>
      <c r="M22" s="18"/>
      <c r="N22" s="18"/>
      <c r="O22" s="18"/>
      <c r="P22" s="19"/>
      <c r="Q22" s="18"/>
      <c r="R22" s="18"/>
      <c r="S22" s="18"/>
      <c r="T22" s="19"/>
      <c r="U22" s="18"/>
      <c r="V22" s="2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true" customHeight="false" outlineLevel="0" collapsed="false">
      <c r="A23" s="1" t="s">
        <v>52</v>
      </c>
      <c r="B23" s="17"/>
      <c r="C23" s="17"/>
      <c r="D23" s="1" t="s">
        <v>48</v>
      </c>
      <c r="E23" s="18"/>
      <c r="F23" s="18"/>
      <c r="G23" s="18"/>
      <c r="H23" s="19"/>
      <c r="I23" s="18"/>
      <c r="J23" s="18"/>
      <c r="K23" s="18"/>
      <c r="L23" s="19"/>
      <c r="M23" s="18"/>
      <c r="N23" s="18"/>
      <c r="O23" s="18"/>
      <c r="P23" s="19"/>
      <c r="Q23" s="18"/>
      <c r="R23" s="18"/>
      <c r="S23" s="18"/>
      <c r="T23" s="19"/>
      <c r="U23" s="18"/>
      <c r="V23" s="2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true" customHeight="false" outlineLevel="0" collapsed="false">
      <c r="A24" s="1" t="s">
        <v>53</v>
      </c>
      <c r="B24" s="17"/>
      <c r="C24" s="17"/>
      <c r="D24" s="1" t="s">
        <v>50</v>
      </c>
      <c r="E24" s="18"/>
      <c r="F24" s="18"/>
      <c r="G24" s="18"/>
      <c r="H24" s="19"/>
      <c r="I24" s="18"/>
      <c r="J24" s="18"/>
      <c r="K24" s="18"/>
      <c r="L24" s="19"/>
      <c r="M24" s="18"/>
      <c r="N24" s="18"/>
      <c r="O24" s="18"/>
      <c r="P24" s="19"/>
      <c r="Q24" s="18"/>
      <c r="R24" s="18"/>
      <c r="S24" s="18"/>
      <c r="T24" s="19"/>
      <c r="U24" s="18"/>
      <c r="V24" s="2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0"/>
      <c r="C25" s="0"/>
      <c r="D25" s="1" t="s">
        <v>54</v>
      </c>
      <c r="E25" s="18"/>
      <c r="F25" s="18"/>
      <c r="G25" s="18"/>
      <c r="H25" s="19"/>
      <c r="I25" s="18"/>
      <c r="J25" s="18"/>
      <c r="K25" s="18"/>
      <c r="L25" s="19"/>
      <c r="M25" s="18"/>
      <c r="N25" s="18"/>
      <c r="O25" s="18"/>
      <c r="P25" s="19"/>
      <c r="Q25" s="18"/>
      <c r="R25" s="18"/>
      <c r="S25" s="18"/>
      <c r="T25" s="19"/>
      <c r="U25" s="18"/>
      <c r="V25" s="2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true" customHeight="false" outlineLevel="0" collapsed="false">
      <c r="A26" s="1" t="s">
        <v>55</v>
      </c>
      <c r="B26" s="0"/>
      <c r="C26" s="0"/>
      <c r="D26" s="1" t="s">
        <v>50</v>
      </c>
      <c r="E26" s="18"/>
      <c r="F26" s="18"/>
      <c r="G26" s="18"/>
      <c r="H26" s="19"/>
      <c r="I26" s="18"/>
      <c r="J26" s="18"/>
      <c r="K26" s="18"/>
      <c r="L26" s="19"/>
      <c r="M26" s="18"/>
      <c r="N26" s="18"/>
      <c r="O26" s="18"/>
      <c r="P26" s="19"/>
      <c r="Q26" s="18"/>
      <c r="R26" s="18"/>
      <c r="S26" s="18"/>
      <c r="T26" s="19"/>
      <c r="U26" s="18"/>
      <c r="V26" s="2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true" customHeight="false" outlineLevel="0" collapsed="false">
      <c r="A27" s="1" t="s">
        <v>56</v>
      </c>
      <c r="B27" s="0"/>
      <c r="C27" s="0"/>
      <c r="D27" s="1" t="s">
        <v>57</v>
      </c>
      <c r="E27" s="18"/>
      <c r="F27" s="18"/>
      <c r="G27" s="18"/>
      <c r="H27" s="19"/>
      <c r="I27" s="18"/>
      <c r="J27" s="18"/>
      <c r="K27" s="18"/>
      <c r="L27" s="19"/>
      <c r="M27" s="18"/>
      <c r="N27" s="18"/>
      <c r="O27" s="18"/>
      <c r="P27" s="19"/>
      <c r="Q27" s="18"/>
      <c r="R27" s="18"/>
      <c r="S27" s="18"/>
      <c r="T27" s="19"/>
      <c r="U27" s="18"/>
      <c r="V27" s="2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0"/>
      <c r="C28" s="0"/>
      <c r="D28" s="1" t="s">
        <v>58</v>
      </c>
      <c r="E28" s="18"/>
      <c r="F28" s="18"/>
      <c r="G28" s="18"/>
      <c r="H28" s="19"/>
      <c r="I28" s="18"/>
      <c r="J28" s="18"/>
      <c r="K28" s="18"/>
      <c r="L28" s="19"/>
      <c r="M28" s="18"/>
      <c r="N28" s="18"/>
      <c r="O28" s="18"/>
      <c r="P28" s="19"/>
      <c r="Q28" s="18"/>
      <c r="R28" s="18"/>
      <c r="S28" s="18"/>
      <c r="T28" s="19"/>
      <c r="U28" s="18"/>
      <c r="V28" s="2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true" customHeight="false" outlineLevel="0" collapsed="false">
      <c r="A29" s="1" t="s">
        <v>59</v>
      </c>
      <c r="B29" s="0"/>
      <c r="C29" s="0"/>
      <c r="D29" s="1" t="s">
        <v>50</v>
      </c>
      <c r="E29" s="18"/>
      <c r="F29" s="18"/>
      <c r="G29" s="18"/>
      <c r="H29" s="19"/>
      <c r="I29" s="18"/>
      <c r="J29" s="18"/>
      <c r="K29" s="18"/>
      <c r="L29" s="19"/>
      <c r="M29" s="18"/>
      <c r="N29" s="18"/>
      <c r="O29" s="18"/>
      <c r="P29" s="19"/>
      <c r="Q29" s="18"/>
      <c r="R29" s="18"/>
      <c r="S29" s="18"/>
      <c r="T29" s="19"/>
      <c r="U29" s="18"/>
      <c r="V29" s="2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true" customHeight="false" outlineLevel="0" collapsed="false">
      <c r="A30" s="1" t="s">
        <v>60</v>
      </c>
      <c r="B30" s="0"/>
      <c r="C30" s="0"/>
      <c r="D30" s="1" t="s">
        <v>57</v>
      </c>
      <c r="E30" s="18"/>
      <c r="F30" s="18"/>
      <c r="G30" s="18"/>
      <c r="H30" s="19"/>
      <c r="I30" s="18"/>
      <c r="J30" s="18"/>
      <c r="K30" s="18"/>
      <c r="L30" s="19"/>
      <c r="M30" s="18"/>
      <c r="N30" s="18"/>
      <c r="O30" s="18"/>
      <c r="P30" s="19"/>
      <c r="Q30" s="18"/>
      <c r="R30" s="18"/>
      <c r="S30" s="18"/>
      <c r="T30" s="19"/>
      <c r="U30" s="18"/>
      <c r="V30" s="2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0"/>
      <c r="C31" s="0"/>
      <c r="D31" s="1" t="s">
        <v>61</v>
      </c>
      <c r="E31" s="18"/>
      <c r="F31" s="18"/>
      <c r="G31" s="18"/>
      <c r="H31" s="19"/>
      <c r="I31" s="18"/>
      <c r="J31" s="18"/>
      <c r="K31" s="18"/>
      <c r="L31" s="19"/>
      <c r="M31" s="18"/>
      <c r="N31" s="18"/>
      <c r="O31" s="18"/>
      <c r="P31" s="19"/>
      <c r="Q31" s="18"/>
      <c r="R31" s="18"/>
      <c r="S31" s="18"/>
      <c r="T31" s="19"/>
      <c r="U31" s="18"/>
      <c r="V31" s="2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true" customHeight="false" outlineLevel="0" collapsed="false">
      <c r="A32" s="1" t="s">
        <v>62</v>
      </c>
      <c r="B32" s="0"/>
      <c r="C32" s="0"/>
      <c r="D32" s="1" t="s">
        <v>48</v>
      </c>
      <c r="E32" s="18"/>
      <c r="F32" s="18"/>
      <c r="G32" s="18"/>
      <c r="H32" s="19"/>
      <c r="I32" s="18"/>
      <c r="J32" s="18"/>
      <c r="K32" s="18"/>
      <c r="L32" s="19"/>
      <c r="M32" s="18"/>
      <c r="N32" s="18"/>
      <c r="O32" s="18"/>
      <c r="P32" s="19"/>
      <c r="Q32" s="18"/>
      <c r="R32" s="18"/>
      <c r="S32" s="18"/>
      <c r="T32" s="19"/>
      <c r="U32" s="18"/>
      <c r="V32" s="2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true" customHeight="false" outlineLevel="0" collapsed="false">
      <c r="A33" s="1" t="s">
        <v>63</v>
      </c>
      <c r="B33" s="0"/>
      <c r="C33" s="0"/>
      <c r="D33" s="1" t="s">
        <v>50</v>
      </c>
      <c r="E33" s="18"/>
      <c r="F33" s="18"/>
      <c r="G33" s="18"/>
      <c r="H33" s="19"/>
      <c r="I33" s="18"/>
      <c r="J33" s="18"/>
      <c r="K33" s="18"/>
      <c r="L33" s="19"/>
      <c r="M33" s="18"/>
      <c r="N33" s="18"/>
      <c r="O33" s="18"/>
      <c r="P33" s="19"/>
      <c r="Q33" s="18"/>
      <c r="R33" s="18"/>
      <c r="S33" s="18"/>
      <c r="T33" s="19"/>
      <c r="U33" s="18"/>
      <c r="V33" s="2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0"/>
      <c r="C34" s="0"/>
      <c r="D34" s="1" t="s">
        <v>64</v>
      </c>
      <c r="E34" s="18"/>
      <c r="F34" s="18"/>
      <c r="G34" s="18"/>
      <c r="H34" s="19"/>
      <c r="I34" s="18"/>
      <c r="J34" s="18"/>
      <c r="K34" s="18"/>
      <c r="L34" s="19"/>
      <c r="M34" s="18"/>
      <c r="N34" s="18"/>
      <c r="O34" s="18"/>
      <c r="P34" s="19"/>
      <c r="Q34" s="18"/>
      <c r="R34" s="18"/>
      <c r="S34" s="18"/>
      <c r="T34" s="19"/>
      <c r="U34" s="18"/>
      <c r="V34" s="2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0"/>
      <c r="C35" s="0"/>
      <c r="D35" s="1" t="s">
        <v>65</v>
      </c>
      <c r="E35" s="18"/>
      <c r="F35" s="18"/>
      <c r="G35" s="18"/>
      <c r="H35" s="19"/>
      <c r="I35" s="18"/>
      <c r="J35" s="18"/>
      <c r="K35" s="18"/>
      <c r="L35" s="19"/>
      <c r="M35" s="18"/>
      <c r="N35" s="18"/>
      <c r="O35" s="18"/>
      <c r="P35" s="19"/>
      <c r="Q35" s="18"/>
      <c r="R35" s="18"/>
      <c r="S35" s="18"/>
      <c r="T35" s="19"/>
      <c r="U35" s="18"/>
      <c r="V35" s="2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true" customHeight="false" outlineLevel="0" collapsed="false">
      <c r="A36" s="1" t="s">
        <v>66</v>
      </c>
      <c r="B36" s="0"/>
      <c r="C36" s="0"/>
      <c r="D36" s="1" t="s">
        <v>48</v>
      </c>
      <c r="E36" s="18"/>
      <c r="F36" s="18"/>
      <c r="G36" s="18"/>
      <c r="H36" s="19"/>
      <c r="I36" s="18"/>
      <c r="J36" s="18"/>
      <c r="K36" s="18"/>
      <c r="L36" s="19"/>
      <c r="M36" s="18"/>
      <c r="N36" s="18"/>
      <c r="O36" s="18"/>
      <c r="P36" s="19"/>
      <c r="Q36" s="18"/>
      <c r="R36" s="18"/>
      <c r="S36" s="18"/>
      <c r="T36" s="19"/>
      <c r="U36" s="18"/>
      <c r="V36" s="2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true" customHeight="false" outlineLevel="0" collapsed="false">
      <c r="A37" s="1" t="s">
        <v>67</v>
      </c>
      <c r="B37" s="0"/>
      <c r="C37" s="0"/>
      <c r="D37" s="1" t="s">
        <v>50</v>
      </c>
      <c r="E37" s="18"/>
      <c r="F37" s="18"/>
      <c r="G37" s="18"/>
      <c r="H37" s="19"/>
      <c r="I37" s="18"/>
      <c r="J37" s="18"/>
      <c r="K37" s="18"/>
      <c r="L37" s="19"/>
      <c r="M37" s="18"/>
      <c r="N37" s="18"/>
      <c r="O37" s="18"/>
      <c r="P37" s="19"/>
      <c r="Q37" s="18"/>
      <c r="R37" s="18"/>
      <c r="S37" s="18"/>
      <c r="T37" s="19"/>
      <c r="U37" s="18"/>
      <c r="V37" s="2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B38" s="0"/>
      <c r="C38" s="0"/>
      <c r="D38" s="1" t="s">
        <v>68</v>
      </c>
      <c r="E38" s="18"/>
      <c r="F38" s="18"/>
      <c r="G38" s="18"/>
      <c r="H38" s="19"/>
      <c r="I38" s="18"/>
      <c r="J38" s="18"/>
      <c r="K38" s="18"/>
      <c r="L38" s="19"/>
      <c r="M38" s="18"/>
      <c r="N38" s="18"/>
      <c r="O38" s="18"/>
      <c r="P38" s="19"/>
      <c r="Q38" s="18"/>
      <c r="R38" s="18"/>
      <c r="S38" s="18"/>
      <c r="T38" s="19"/>
      <c r="U38" s="18"/>
      <c r="V38" s="2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B39" s="17" t="s">
        <v>69</v>
      </c>
      <c r="C39" s="0"/>
      <c r="D39" s="0"/>
      <c r="E39" s="21"/>
      <c r="F39" s="21"/>
      <c r="G39" s="21"/>
      <c r="H39" s="22"/>
      <c r="I39" s="21"/>
      <c r="J39" s="21"/>
      <c r="K39" s="21"/>
      <c r="L39" s="22"/>
      <c r="M39" s="21"/>
      <c r="N39" s="21"/>
      <c r="O39" s="21"/>
      <c r="P39" s="22"/>
      <c r="Q39" s="21"/>
      <c r="R39" s="21"/>
      <c r="S39" s="21"/>
      <c r="T39" s="22"/>
      <c r="U39" s="21"/>
      <c r="V39" s="23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17"/>
      <c r="C40" s="0"/>
      <c r="D40" s="0"/>
      <c r="E40" s="18"/>
      <c r="F40" s="18"/>
      <c r="G40" s="18"/>
      <c r="H40" s="19"/>
      <c r="I40" s="18"/>
      <c r="J40" s="18"/>
      <c r="K40" s="18"/>
      <c r="L40" s="19"/>
      <c r="M40" s="18"/>
      <c r="N40" s="18"/>
      <c r="O40" s="18"/>
      <c r="P40" s="19"/>
      <c r="Q40" s="18"/>
      <c r="R40" s="18"/>
      <c r="S40" s="18"/>
      <c r="T40" s="19"/>
      <c r="U40" s="18"/>
      <c r="V40" s="26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70</v>
      </c>
      <c r="B41" s="17" t="s">
        <v>71</v>
      </c>
      <c r="C41" s="0"/>
      <c r="D41" s="0"/>
      <c r="E41" s="18"/>
      <c r="F41" s="18"/>
      <c r="G41" s="18"/>
      <c r="H41" s="19"/>
      <c r="I41" s="18"/>
      <c r="J41" s="18"/>
      <c r="K41" s="18"/>
      <c r="L41" s="19"/>
      <c r="M41" s="18"/>
      <c r="N41" s="18"/>
      <c r="O41" s="18"/>
      <c r="P41" s="19"/>
      <c r="Q41" s="18"/>
      <c r="R41" s="18"/>
      <c r="S41" s="18"/>
      <c r="T41" s="19"/>
      <c r="U41" s="18"/>
      <c r="V41" s="2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7" customFormat="true" ht="12.8" hidden="false" customHeight="false" outlineLevel="0" collapsed="false">
      <c r="B42" s="28" t="s">
        <v>72</v>
      </c>
      <c r="E42" s="29"/>
      <c r="F42" s="29"/>
      <c r="G42" s="29"/>
      <c r="H42" s="30"/>
      <c r="I42" s="29"/>
      <c r="J42" s="29"/>
      <c r="K42" s="29"/>
      <c r="L42" s="19"/>
      <c r="M42" s="29" t="s">
        <v>73</v>
      </c>
      <c r="N42" s="29" t="s">
        <v>73</v>
      </c>
      <c r="O42" s="29" t="s">
        <v>73</v>
      </c>
      <c r="P42" s="19"/>
      <c r="Q42" s="29" t="s">
        <v>73</v>
      </c>
      <c r="R42" s="29" t="s">
        <v>73</v>
      </c>
      <c r="S42" s="29" t="s">
        <v>73</v>
      </c>
      <c r="T42" s="30"/>
      <c r="U42" s="29"/>
      <c r="V42" s="20"/>
    </row>
    <row r="43" customFormat="false" ht="13.8" hidden="false" customHeight="false" outlineLevel="0" collapsed="false">
      <c r="A43" s="0"/>
      <c r="B43" s="0"/>
      <c r="C43" s="0"/>
      <c r="D43" s="0"/>
      <c r="E43" s="18"/>
      <c r="F43" s="18"/>
      <c r="G43" s="18"/>
      <c r="H43" s="19"/>
      <c r="I43" s="18"/>
      <c r="J43" s="18"/>
      <c r="K43" s="18"/>
      <c r="L43" s="19"/>
      <c r="M43" s="18"/>
      <c r="N43" s="18"/>
      <c r="O43" s="18"/>
      <c r="P43" s="19"/>
      <c r="Q43" s="18"/>
      <c r="R43" s="18"/>
      <c r="S43" s="18"/>
      <c r="T43" s="19"/>
      <c r="U43" s="18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true" customHeight="false" outlineLevel="0" collapsed="false">
      <c r="A44" s="1" t="s">
        <v>74</v>
      </c>
      <c r="B44" s="0"/>
      <c r="C44" s="0"/>
      <c r="D44" s="0"/>
      <c r="E44" s="18"/>
      <c r="F44" s="18"/>
      <c r="G44" s="18"/>
      <c r="H44" s="19"/>
      <c r="I44" s="18"/>
      <c r="J44" s="18"/>
      <c r="K44" s="18"/>
      <c r="L44" s="19"/>
      <c r="M44" s="18"/>
      <c r="N44" s="18"/>
      <c r="O44" s="18"/>
      <c r="P44" s="19"/>
      <c r="Q44" s="18"/>
      <c r="R44" s="18"/>
      <c r="S44" s="18"/>
      <c r="T44" s="19"/>
      <c r="U44" s="18"/>
      <c r="V44" s="2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4"/>
      <c r="B45" s="24" t="s">
        <v>75</v>
      </c>
      <c r="C45" s="24"/>
      <c r="D45" s="24"/>
      <c r="E45" s="31"/>
      <c r="F45" s="31"/>
      <c r="G45" s="31"/>
      <c r="H45" s="32"/>
      <c r="I45" s="31"/>
      <c r="J45" s="31"/>
      <c r="K45" s="31"/>
      <c r="L45" s="32"/>
      <c r="M45" s="31"/>
      <c r="N45" s="31"/>
      <c r="O45" s="31"/>
      <c r="P45" s="32"/>
      <c r="Q45" s="31"/>
      <c r="R45" s="31"/>
      <c r="S45" s="31"/>
      <c r="T45" s="32"/>
      <c r="U45" s="31"/>
      <c r="V45" s="0"/>
      <c r="W45" s="24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7" customFormat="true" ht="12.8" hidden="false" customHeight="false" outlineLevel="0" collapsed="false">
      <c r="B46" s="27" t="s">
        <v>76</v>
      </c>
      <c r="E46" s="29"/>
      <c r="F46" s="29"/>
      <c r="G46" s="29"/>
      <c r="H46" s="30"/>
      <c r="I46" s="29"/>
      <c r="J46" s="29"/>
      <c r="K46" s="29"/>
      <c r="L46" s="30"/>
      <c r="M46" s="29" t="s">
        <v>73</v>
      </c>
      <c r="N46" s="29" t="s">
        <v>73</v>
      </c>
      <c r="O46" s="29" t="s">
        <v>73</v>
      </c>
      <c r="P46" s="30"/>
      <c r="Q46" s="29" t="s">
        <v>73</v>
      </c>
      <c r="R46" s="29" t="s">
        <v>73</v>
      </c>
      <c r="S46" s="29" t="s">
        <v>73</v>
      </c>
      <c r="T46" s="30"/>
      <c r="U46" s="33"/>
      <c r="V46" s="20"/>
    </row>
    <row r="47" s="36" customFormat="true" ht="12.8" hidden="false" customHeight="false" outlineLevel="0" collapsed="false">
      <c r="A47" s="27"/>
      <c r="B47" s="27"/>
      <c r="C47" s="27"/>
      <c r="D47" s="27"/>
      <c r="E47" s="34"/>
      <c r="F47" s="34"/>
      <c r="G47" s="34"/>
      <c r="H47" s="30"/>
      <c r="I47" s="34"/>
      <c r="J47" s="34"/>
      <c r="K47" s="34"/>
      <c r="L47" s="30"/>
      <c r="M47" s="34"/>
      <c r="N47" s="34"/>
      <c r="O47" s="34"/>
      <c r="P47" s="30"/>
      <c r="Q47" s="34"/>
      <c r="R47" s="34"/>
      <c r="S47" s="34"/>
      <c r="T47" s="30"/>
      <c r="U47" s="35"/>
      <c r="V47" s="20"/>
      <c r="W47" s="27"/>
    </row>
    <row r="48" customFormat="false" ht="13.8" hidden="false" customHeight="false" outlineLevel="0" collapsed="false">
      <c r="A48" s="0"/>
      <c r="B48" s="17" t="s">
        <v>77</v>
      </c>
      <c r="C48" s="17"/>
      <c r="D48" s="0"/>
      <c r="E48" s="18"/>
      <c r="F48" s="18"/>
      <c r="G48" s="18"/>
      <c r="H48" s="19"/>
      <c r="I48" s="18"/>
      <c r="J48" s="18"/>
      <c r="K48" s="18"/>
      <c r="L48" s="19"/>
      <c r="M48" s="18"/>
      <c r="N48" s="18"/>
      <c r="O48" s="18"/>
      <c r="P48" s="19"/>
      <c r="Q48" s="18"/>
      <c r="R48" s="18"/>
      <c r="S48" s="18"/>
      <c r="T48" s="19"/>
      <c r="U48" s="18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B49" s="0"/>
      <c r="C49" s="17" t="s">
        <v>78</v>
      </c>
      <c r="D49" s="0"/>
      <c r="E49" s="18"/>
      <c r="F49" s="18"/>
      <c r="G49" s="18"/>
      <c r="H49" s="19"/>
      <c r="I49" s="18"/>
      <c r="J49" s="18"/>
      <c r="K49" s="18"/>
      <c r="L49" s="19"/>
      <c r="M49" s="18"/>
      <c r="N49" s="18"/>
      <c r="O49" s="18"/>
      <c r="P49" s="19"/>
      <c r="Q49" s="18"/>
      <c r="R49" s="18"/>
      <c r="S49" s="18"/>
      <c r="T49" s="19"/>
      <c r="U49" s="18"/>
      <c r="V49" s="2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0"/>
      <c r="B50" s="0"/>
      <c r="C50" s="17" t="s">
        <v>79</v>
      </c>
      <c r="D50" s="0"/>
      <c r="E50" s="18"/>
      <c r="F50" s="18"/>
      <c r="G50" s="18"/>
      <c r="H50" s="19"/>
      <c r="I50" s="18"/>
      <c r="J50" s="18"/>
      <c r="K50" s="18"/>
      <c r="L50" s="19"/>
      <c r="M50" s="18"/>
      <c r="N50" s="18"/>
      <c r="O50" s="18"/>
      <c r="P50" s="19"/>
      <c r="Q50" s="18"/>
      <c r="R50" s="18"/>
      <c r="S50" s="18"/>
      <c r="T50" s="19"/>
      <c r="U50" s="18"/>
      <c r="V50" s="2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0"/>
      <c r="C51" s="17" t="s">
        <v>80</v>
      </c>
      <c r="D51" s="0"/>
      <c r="E51" s="18"/>
      <c r="F51" s="18"/>
      <c r="G51" s="18"/>
      <c r="H51" s="19"/>
      <c r="I51" s="18"/>
      <c r="J51" s="18"/>
      <c r="K51" s="18"/>
      <c r="L51" s="19"/>
      <c r="M51" s="18"/>
      <c r="N51" s="18"/>
      <c r="O51" s="18"/>
      <c r="P51" s="19"/>
      <c r="Q51" s="18"/>
      <c r="R51" s="18"/>
      <c r="S51" s="18"/>
      <c r="T51" s="19"/>
      <c r="U51" s="18"/>
      <c r="V51" s="2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0"/>
      <c r="C52" s="17" t="s">
        <v>81</v>
      </c>
      <c r="D52" s="0"/>
      <c r="E52" s="18"/>
      <c r="F52" s="18"/>
      <c r="G52" s="18"/>
      <c r="H52" s="19"/>
      <c r="I52" s="18"/>
      <c r="J52" s="18"/>
      <c r="K52" s="18"/>
      <c r="L52" s="19"/>
      <c r="M52" s="18"/>
      <c r="N52" s="18"/>
      <c r="O52" s="18"/>
      <c r="P52" s="19"/>
      <c r="Q52" s="18"/>
      <c r="R52" s="18"/>
      <c r="S52" s="18"/>
      <c r="T52" s="19"/>
      <c r="U52" s="18"/>
      <c r="V52" s="2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0"/>
      <c r="B53" s="0"/>
      <c r="C53" s="17" t="s">
        <v>82</v>
      </c>
      <c r="D53" s="0"/>
      <c r="E53" s="18"/>
      <c r="F53" s="18"/>
      <c r="G53" s="18"/>
      <c r="H53" s="19"/>
      <c r="I53" s="18"/>
      <c r="J53" s="18"/>
      <c r="K53" s="18"/>
      <c r="L53" s="19"/>
      <c r="M53" s="18"/>
      <c r="N53" s="18"/>
      <c r="O53" s="18"/>
      <c r="P53" s="19"/>
      <c r="Q53" s="18"/>
      <c r="R53" s="18"/>
      <c r="S53" s="18"/>
      <c r="T53" s="19"/>
      <c r="U53" s="18"/>
      <c r="V53" s="2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0"/>
      <c r="B54" s="0"/>
      <c r="C54" s="17" t="s">
        <v>83</v>
      </c>
      <c r="D54" s="0"/>
      <c r="E54" s="18"/>
      <c r="F54" s="18"/>
      <c r="G54" s="18"/>
      <c r="H54" s="19"/>
      <c r="I54" s="18"/>
      <c r="J54" s="18"/>
      <c r="K54" s="18"/>
      <c r="L54" s="19"/>
      <c r="M54" s="18"/>
      <c r="N54" s="18"/>
      <c r="O54" s="18"/>
      <c r="P54" s="19"/>
      <c r="Q54" s="18"/>
      <c r="R54" s="18"/>
      <c r="S54" s="18"/>
      <c r="T54" s="19"/>
      <c r="U54" s="18"/>
      <c r="V54" s="2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0"/>
      <c r="C55" s="17" t="s">
        <v>84</v>
      </c>
      <c r="D55" s="0"/>
      <c r="E55" s="18"/>
      <c r="F55" s="18"/>
      <c r="G55" s="18"/>
      <c r="H55" s="19"/>
      <c r="I55" s="18"/>
      <c r="J55" s="18"/>
      <c r="K55" s="18"/>
      <c r="L55" s="19"/>
      <c r="M55" s="18"/>
      <c r="N55" s="18"/>
      <c r="O55" s="18"/>
      <c r="P55" s="19"/>
      <c r="Q55" s="18"/>
      <c r="R55" s="18"/>
      <c r="S55" s="18"/>
      <c r="T55" s="19"/>
      <c r="U55" s="18"/>
      <c r="V55" s="2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0"/>
      <c r="B56" s="17" t="s">
        <v>85</v>
      </c>
      <c r="C56" s="0"/>
      <c r="D56" s="0"/>
      <c r="E56" s="21"/>
      <c r="F56" s="21"/>
      <c r="G56" s="21"/>
      <c r="H56" s="22"/>
      <c r="I56" s="21"/>
      <c r="J56" s="21"/>
      <c r="K56" s="21"/>
      <c r="L56" s="22"/>
      <c r="M56" s="21"/>
      <c r="N56" s="21"/>
      <c r="O56" s="21"/>
      <c r="P56" s="22"/>
      <c r="Q56" s="21"/>
      <c r="R56" s="21"/>
      <c r="S56" s="21"/>
      <c r="T56" s="19"/>
      <c r="U56" s="21"/>
      <c r="V56" s="23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0"/>
      <c r="B57" s="0"/>
      <c r="C57" s="0"/>
      <c r="D57" s="0"/>
      <c r="E57" s="18"/>
      <c r="F57" s="18"/>
      <c r="G57" s="18"/>
      <c r="H57" s="19"/>
      <c r="I57" s="18"/>
      <c r="J57" s="18"/>
      <c r="K57" s="18"/>
      <c r="L57" s="19"/>
      <c r="M57" s="18"/>
      <c r="N57" s="18"/>
      <c r="O57" s="18"/>
      <c r="P57" s="19"/>
      <c r="Q57" s="18"/>
      <c r="R57" s="18"/>
      <c r="S57" s="18"/>
      <c r="T57" s="19"/>
      <c r="U57" s="18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24"/>
      <c r="B58" s="24" t="s">
        <v>86</v>
      </c>
      <c r="C58" s="24"/>
      <c r="D58" s="24"/>
      <c r="E58" s="31"/>
      <c r="F58" s="31"/>
      <c r="G58" s="31"/>
      <c r="H58" s="32"/>
      <c r="I58" s="31"/>
      <c r="J58" s="31"/>
      <c r="K58" s="31"/>
      <c r="L58" s="32"/>
      <c r="M58" s="31"/>
      <c r="N58" s="31"/>
      <c r="O58" s="31"/>
      <c r="P58" s="32"/>
      <c r="Q58" s="31"/>
      <c r="R58" s="31"/>
      <c r="S58" s="31"/>
      <c r="T58" s="32"/>
      <c r="U58" s="31"/>
      <c r="V58" s="33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24"/>
      <c r="B59" s="24"/>
      <c r="C59" s="24"/>
      <c r="D59" s="24"/>
      <c r="E59" s="31"/>
      <c r="F59" s="31"/>
      <c r="G59" s="31"/>
      <c r="H59" s="32"/>
      <c r="I59" s="31"/>
      <c r="J59" s="31"/>
      <c r="K59" s="31"/>
      <c r="L59" s="32"/>
      <c r="M59" s="31"/>
      <c r="N59" s="31"/>
      <c r="O59" s="31"/>
      <c r="P59" s="32"/>
      <c r="Q59" s="31"/>
      <c r="R59" s="31"/>
      <c r="S59" s="31"/>
      <c r="T59" s="32"/>
      <c r="U59" s="31"/>
      <c r="V59" s="33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24"/>
      <c r="B60" s="24" t="s">
        <v>87</v>
      </c>
      <c r="C60" s="24"/>
      <c r="D60" s="24"/>
      <c r="E60" s="31"/>
      <c r="F60" s="31"/>
      <c r="G60" s="31"/>
      <c r="H60" s="32"/>
      <c r="I60" s="31"/>
      <c r="J60" s="31"/>
      <c r="K60" s="31"/>
      <c r="L60" s="32"/>
      <c r="M60" s="31"/>
      <c r="N60" s="31"/>
      <c r="O60" s="31"/>
      <c r="P60" s="32"/>
      <c r="Q60" s="31"/>
      <c r="R60" s="31"/>
      <c r="S60" s="31"/>
      <c r="T60" s="32"/>
      <c r="U60" s="31"/>
      <c r="V60" s="33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0"/>
      <c r="B61" s="0"/>
      <c r="C61" s="0"/>
      <c r="D61" s="0"/>
      <c r="E61" s="18"/>
      <c r="F61" s="18"/>
      <c r="G61" s="18"/>
      <c r="H61" s="19"/>
      <c r="I61" s="18"/>
      <c r="J61" s="18"/>
      <c r="K61" s="18"/>
      <c r="L61" s="19"/>
      <c r="M61" s="18"/>
      <c r="N61" s="18"/>
      <c r="O61" s="18"/>
      <c r="P61" s="19"/>
      <c r="Q61" s="18"/>
      <c r="R61" s="18"/>
      <c r="S61" s="18"/>
      <c r="T61" s="19"/>
      <c r="U61" s="18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24"/>
      <c r="B62" s="24" t="s">
        <v>88</v>
      </c>
      <c r="C62" s="24"/>
      <c r="D62" s="24"/>
      <c r="E62" s="31"/>
      <c r="F62" s="31"/>
      <c r="G62" s="31"/>
      <c r="H62" s="32"/>
      <c r="I62" s="31"/>
      <c r="J62" s="31"/>
      <c r="K62" s="31"/>
      <c r="L62" s="32"/>
      <c r="M62" s="31"/>
      <c r="N62" s="31"/>
      <c r="O62" s="31"/>
      <c r="P62" s="32"/>
      <c r="Q62" s="31"/>
      <c r="R62" s="31"/>
      <c r="S62" s="31"/>
      <c r="T62" s="32"/>
      <c r="U62" s="31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7" customFormat="true" ht="12.8" hidden="false" customHeight="false" outlineLevel="0" collapsed="false">
      <c r="B63" s="27" t="s">
        <v>89</v>
      </c>
      <c r="E63" s="37"/>
      <c r="F63" s="37"/>
      <c r="G63" s="37"/>
      <c r="H63" s="30"/>
      <c r="I63" s="37"/>
      <c r="J63" s="37"/>
      <c r="K63" s="37"/>
      <c r="L63" s="30"/>
      <c r="M63" s="37"/>
      <c r="N63" s="37"/>
      <c r="O63" s="37"/>
      <c r="P63" s="30"/>
      <c r="Q63" s="37"/>
      <c r="R63" s="37"/>
      <c r="S63" s="37"/>
      <c r="T63" s="30"/>
      <c r="U63" s="33"/>
      <c r="V63" s="20"/>
    </row>
    <row r="64" customFormat="false" ht="13.8" hidden="false" customHeight="false" outlineLevel="0" collapsed="false">
      <c r="A64" s="0"/>
      <c r="B64" s="0"/>
      <c r="C64" s="0"/>
      <c r="D64" s="0"/>
      <c r="E64" s="38"/>
      <c r="F64" s="38"/>
      <c r="G64" s="38"/>
      <c r="H64" s="19"/>
      <c r="I64" s="38"/>
      <c r="J64" s="38"/>
      <c r="K64" s="38"/>
      <c r="L64" s="19"/>
      <c r="M64" s="38"/>
      <c r="N64" s="38"/>
      <c r="O64" s="38"/>
      <c r="P64" s="19"/>
      <c r="Q64" s="38"/>
      <c r="R64" s="38"/>
      <c r="S64" s="38"/>
      <c r="T64" s="19"/>
      <c r="U64" s="33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0"/>
      <c r="B65" s="17" t="s">
        <v>90</v>
      </c>
      <c r="C65" s="17"/>
      <c r="D65" s="0"/>
      <c r="E65" s="18"/>
      <c r="F65" s="18"/>
      <c r="G65" s="18"/>
      <c r="H65" s="19"/>
      <c r="I65" s="18"/>
      <c r="J65" s="18"/>
      <c r="K65" s="18"/>
      <c r="L65" s="19"/>
      <c r="M65" s="18"/>
      <c r="N65" s="18"/>
      <c r="O65" s="18"/>
      <c r="P65" s="19"/>
      <c r="Q65" s="18"/>
      <c r="R65" s="18"/>
      <c r="S65" s="18"/>
      <c r="T65" s="19"/>
      <c r="U65" s="18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" t="s">
        <v>91</v>
      </c>
      <c r="B66" s="0"/>
      <c r="C66" s="0"/>
      <c r="D66" s="1" t="s">
        <v>92</v>
      </c>
      <c r="E66" s="18"/>
      <c r="F66" s="18"/>
      <c r="G66" s="18"/>
      <c r="H66" s="19"/>
      <c r="I66" s="18"/>
      <c r="J66" s="18"/>
      <c r="K66" s="18"/>
      <c r="L66" s="19"/>
      <c r="M66" s="18"/>
      <c r="N66" s="18"/>
      <c r="O66" s="18"/>
      <c r="P66" s="19"/>
      <c r="Q66" s="18"/>
      <c r="R66" s="18"/>
      <c r="S66" s="18"/>
      <c r="T66" s="19"/>
      <c r="U66" s="18"/>
      <c r="V66" s="2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1" t="s">
        <v>93</v>
      </c>
      <c r="B67" s="0"/>
      <c r="C67" s="0"/>
      <c r="D67" s="1" t="s">
        <v>94</v>
      </c>
      <c r="E67" s="18"/>
      <c r="F67" s="18"/>
      <c r="G67" s="18"/>
      <c r="H67" s="19"/>
      <c r="I67" s="18"/>
      <c r="J67" s="18"/>
      <c r="K67" s="18"/>
      <c r="L67" s="19"/>
      <c r="M67" s="18"/>
      <c r="N67" s="18"/>
      <c r="O67" s="18"/>
      <c r="P67" s="19"/>
      <c r="Q67" s="18"/>
      <c r="R67" s="18"/>
      <c r="S67" s="18"/>
      <c r="T67" s="19"/>
      <c r="U67" s="18"/>
      <c r="V67" s="20"/>
      <c r="W67" s="24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4" customFormat="true" ht="12.8" hidden="false" customHeight="false" outlineLevel="0" collapsed="false">
      <c r="A68" s="1"/>
      <c r="B68" s="17" t="s">
        <v>95</v>
      </c>
      <c r="C68" s="1"/>
      <c r="D68" s="1"/>
      <c r="E68" s="21"/>
      <c r="F68" s="21"/>
      <c r="G68" s="21"/>
      <c r="H68" s="22"/>
      <c r="I68" s="21"/>
      <c r="J68" s="21"/>
      <c r="K68" s="21"/>
      <c r="L68" s="22"/>
      <c r="M68" s="21"/>
      <c r="N68" s="21"/>
      <c r="O68" s="21"/>
      <c r="P68" s="22"/>
      <c r="Q68" s="21"/>
      <c r="R68" s="21"/>
      <c r="S68" s="21"/>
      <c r="T68" s="22"/>
      <c r="U68" s="21"/>
      <c r="V68" s="23"/>
      <c r="W68" s="1"/>
    </row>
    <row r="69" customFormat="false" ht="13.8" hidden="false" customHeight="false" outlineLevel="0" collapsed="false">
      <c r="A69" s="0"/>
      <c r="B69" s="0"/>
      <c r="C69" s="0"/>
      <c r="D69" s="0"/>
      <c r="E69" s="18"/>
      <c r="F69" s="18"/>
      <c r="G69" s="18"/>
      <c r="H69" s="19"/>
      <c r="I69" s="18"/>
      <c r="J69" s="18"/>
      <c r="K69" s="18"/>
      <c r="L69" s="19"/>
      <c r="M69" s="18"/>
      <c r="N69" s="18"/>
      <c r="O69" s="18"/>
      <c r="P69" s="19"/>
      <c r="Q69" s="18"/>
      <c r="R69" s="18"/>
      <c r="S69" s="18"/>
      <c r="T69" s="19"/>
      <c r="U69" s="18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24"/>
      <c r="B70" s="24" t="s">
        <v>96</v>
      </c>
      <c r="C70" s="24"/>
      <c r="D70" s="24"/>
      <c r="E70" s="31"/>
      <c r="F70" s="31"/>
      <c r="G70" s="31"/>
      <c r="H70" s="32"/>
      <c r="I70" s="31"/>
      <c r="J70" s="31"/>
      <c r="K70" s="31"/>
      <c r="L70" s="32"/>
      <c r="M70" s="31"/>
      <c r="N70" s="31"/>
      <c r="O70" s="31"/>
      <c r="P70" s="32"/>
      <c r="Q70" s="31"/>
      <c r="R70" s="31"/>
      <c r="S70" s="31"/>
      <c r="T70" s="32"/>
      <c r="U70" s="31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7" customFormat="true" ht="12.8" hidden="false" customHeight="false" outlineLevel="0" collapsed="false">
      <c r="B71" s="27" t="s">
        <v>97</v>
      </c>
      <c r="E71" s="29"/>
      <c r="F71" s="29"/>
      <c r="G71" s="29"/>
      <c r="H71" s="30"/>
      <c r="I71" s="29"/>
      <c r="J71" s="29"/>
      <c r="K71" s="29"/>
      <c r="L71" s="30"/>
      <c r="M71" s="29" t="s">
        <v>73</v>
      </c>
      <c r="N71" s="29" t="s">
        <v>73</v>
      </c>
      <c r="O71" s="29" t="s">
        <v>73</v>
      </c>
      <c r="P71" s="30"/>
      <c r="Q71" s="29" t="s">
        <v>73</v>
      </c>
      <c r="R71" s="29" t="s">
        <v>73</v>
      </c>
      <c r="S71" s="29" t="s">
        <v>73</v>
      </c>
      <c r="T71" s="30"/>
      <c r="U71" s="33"/>
      <c r="V71" s="20"/>
    </row>
    <row r="72" customFormat="false" ht="13.8" hidden="false" customHeight="false" outlineLevel="0" collapsed="false">
      <c r="A72" s="0"/>
      <c r="B72" s="24"/>
      <c r="C72" s="24"/>
      <c r="D72" s="0"/>
      <c r="E72" s="18"/>
      <c r="F72" s="18"/>
      <c r="G72" s="18"/>
      <c r="H72" s="19"/>
      <c r="I72" s="18"/>
      <c r="J72" s="18"/>
      <c r="K72" s="18"/>
      <c r="L72" s="19"/>
      <c r="M72" s="18"/>
      <c r="N72" s="18"/>
      <c r="O72" s="18"/>
      <c r="P72" s="19"/>
      <c r="Q72" s="18"/>
      <c r="R72" s="18"/>
      <c r="S72" s="18"/>
      <c r="T72" s="19"/>
      <c r="U72" s="18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1" t="s">
        <v>98</v>
      </c>
      <c r="B73" s="0"/>
      <c r="C73" s="0"/>
      <c r="D73" s="1" t="s">
        <v>99</v>
      </c>
      <c r="E73" s="18"/>
      <c r="F73" s="18"/>
      <c r="G73" s="18"/>
      <c r="H73" s="19"/>
      <c r="I73" s="18"/>
      <c r="J73" s="18"/>
      <c r="K73" s="18"/>
      <c r="L73" s="19"/>
      <c r="M73" s="18"/>
      <c r="N73" s="18"/>
      <c r="O73" s="18"/>
      <c r="P73" s="19"/>
      <c r="Q73" s="18"/>
      <c r="R73" s="18"/>
      <c r="S73" s="18"/>
      <c r="T73" s="19"/>
      <c r="U73" s="18"/>
      <c r="V73" s="2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0"/>
      <c r="B74" s="0"/>
      <c r="C74" s="0"/>
      <c r="D74" s="0"/>
      <c r="E74" s="18"/>
      <c r="F74" s="18"/>
      <c r="G74" s="18"/>
      <c r="H74" s="19"/>
      <c r="I74" s="18"/>
      <c r="J74" s="18"/>
      <c r="K74" s="18"/>
      <c r="L74" s="19"/>
      <c r="M74" s="18"/>
      <c r="N74" s="18"/>
      <c r="O74" s="18"/>
      <c r="P74" s="19"/>
      <c r="Q74" s="18"/>
      <c r="R74" s="18"/>
      <c r="S74" s="18"/>
      <c r="T74" s="19"/>
      <c r="U74" s="18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24"/>
      <c r="B75" s="24" t="s">
        <v>100</v>
      </c>
      <c r="C75" s="24"/>
      <c r="D75" s="24"/>
      <c r="E75" s="39"/>
      <c r="F75" s="39"/>
      <c r="G75" s="39"/>
      <c r="H75" s="40"/>
      <c r="I75" s="39"/>
      <c r="J75" s="39"/>
      <c r="K75" s="39"/>
      <c r="L75" s="40"/>
      <c r="M75" s="39"/>
      <c r="N75" s="39"/>
      <c r="O75" s="39"/>
      <c r="P75" s="40"/>
      <c r="Q75" s="39"/>
      <c r="R75" s="39"/>
      <c r="S75" s="39"/>
      <c r="T75" s="40"/>
      <c r="U75" s="39"/>
      <c r="V75" s="41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7" customFormat="true" ht="12.8" hidden="false" customHeight="false" outlineLevel="0" collapsed="false">
      <c r="B76" s="27" t="s">
        <v>101</v>
      </c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20"/>
    </row>
    <row r="77" customFormat="false" ht="13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true" customHeight="false" outlineLevel="0" collapsed="false">
      <c r="A78" s="1" t="s">
        <v>102</v>
      </c>
      <c r="B78" s="1" t="s">
        <v>103</v>
      </c>
      <c r="C78" s="0"/>
      <c r="D78" s="0"/>
      <c r="E78" s="4"/>
      <c r="F78" s="4"/>
      <c r="G78" s="4"/>
      <c r="H78" s="0"/>
      <c r="I78" s="4"/>
      <c r="J78" s="4"/>
      <c r="K78" s="4"/>
      <c r="L78" s="0"/>
      <c r="M78" s="4"/>
      <c r="N78" s="4"/>
      <c r="O78" s="4"/>
      <c r="P78" s="0"/>
      <c r="Q78" s="4"/>
      <c r="R78" s="4"/>
      <c r="S78" s="4"/>
      <c r="T78" s="0"/>
      <c r="U78" s="4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82" customFormat="false" ht="13.8" hidden="true" customHeight="false" outlineLevel="0" collapsed="false">
      <c r="A82" s="0"/>
      <c r="B82" s="17" t="s">
        <v>77</v>
      </c>
      <c r="C82" s="17"/>
      <c r="D82" s="0"/>
      <c r="E82" s="18"/>
      <c r="F82" s="18"/>
      <c r="G82" s="18"/>
      <c r="H82" s="19"/>
      <c r="I82" s="18"/>
      <c r="J82" s="18"/>
      <c r="K82" s="18"/>
      <c r="L82" s="19"/>
      <c r="M82" s="18"/>
      <c r="N82" s="18"/>
      <c r="O82" s="18"/>
      <c r="P82" s="19"/>
      <c r="Q82" s="18"/>
      <c r="R82" s="18"/>
      <c r="S82" s="18"/>
      <c r="T82" s="19"/>
      <c r="U82" s="18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true" customHeight="false" outlineLevel="0" collapsed="false">
      <c r="A83" s="0"/>
      <c r="B83" s="17"/>
      <c r="C83" s="17" t="s">
        <v>78</v>
      </c>
      <c r="D83" s="0"/>
      <c r="E83" s="18"/>
      <c r="F83" s="18"/>
      <c r="G83" s="18"/>
      <c r="H83" s="19"/>
      <c r="I83" s="18"/>
      <c r="J83" s="18"/>
      <c r="K83" s="18"/>
      <c r="L83" s="19"/>
      <c r="M83" s="18"/>
      <c r="N83" s="18"/>
      <c r="O83" s="18"/>
      <c r="P83" s="19"/>
      <c r="Q83" s="18"/>
      <c r="R83" s="18"/>
      <c r="S83" s="18"/>
      <c r="T83" s="19"/>
      <c r="U83" s="18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true" customHeight="false" outlineLevel="0" collapsed="false">
      <c r="A84" s="1" t="s">
        <v>104</v>
      </c>
      <c r="B84" s="0"/>
      <c r="C84" s="0"/>
      <c r="D84" s="1" t="s">
        <v>105</v>
      </c>
      <c r="E84" s="18"/>
      <c r="F84" s="18"/>
      <c r="G84" s="18"/>
      <c r="H84" s="19"/>
      <c r="I84" s="18"/>
      <c r="J84" s="18"/>
      <c r="K84" s="18"/>
      <c r="L84" s="19"/>
      <c r="M84" s="18"/>
      <c r="N84" s="18"/>
      <c r="O84" s="18"/>
      <c r="P84" s="19"/>
      <c r="Q84" s="18"/>
      <c r="R84" s="18"/>
      <c r="S84" s="18"/>
      <c r="T84" s="19"/>
      <c r="U84" s="18"/>
      <c r="V84" s="2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true" customHeight="false" outlineLevel="0" collapsed="false">
      <c r="A85" s="1" t="s">
        <v>106</v>
      </c>
      <c r="B85" s="0"/>
      <c r="C85" s="0"/>
      <c r="D85" s="1" t="s">
        <v>54</v>
      </c>
      <c r="E85" s="18"/>
      <c r="F85" s="18"/>
      <c r="G85" s="18"/>
      <c r="H85" s="19"/>
      <c r="I85" s="18"/>
      <c r="J85" s="18"/>
      <c r="K85" s="18"/>
      <c r="L85" s="19"/>
      <c r="M85" s="18"/>
      <c r="N85" s="18"/>
      <c r="O85" s="18"/>
      <c r="P85" s="19"/>
      <c r="Q85" s="18"/>
      <c r="R85" s="18"/>
      <c r="S85" s="18"/>
      <c r="T85" s="19"/>
      <c r="U85" s="18"/>
      <c r="V85" s="2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true" customHeight="false" outlineLevel="0" collapsed="false">
      <c r="A86" s="1" t="s">
        <v>107</v>
      </c>
      <c r="B86" s="0"/>
      <c r="C86" s="0"/>
      <c r="D86" s="1" t="s">
        <v>65</v>
      </c>
      <c r="E86" s="18"/>
      <c r="F86" s="18"/>
      <c r="G86" s="18"/>
      <c r="H86" s="19"/>
      <c r="I86" s="18"/>
      <c r="J86" s="18"/>
      <c r="K86" s="18"/>
      <c r="L86" s="19"/>
      <c r="M86" s="18"/>
      <c r="N86" s="18"/>
      <c r="O86" s="18"/>
      <c r="P86" s="19"/>
      <c r="Q86" s="18"/>
      <c r="R86" s="18"/>
      <c r="S86" s="18"/>
      <c r="T86" s="19"/>
      <c r="U86" s="18"/>
      <c r="V86" s="2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true" customHeight="false" outlineLevel="0" collapsed="false">
      <c r="A87" s="1" t="s">
        <v>108</v>
      </c>
      <c r="B87" s="0"/>
      <c r="C87" s="0"/>
      <c r="D87" s="1" t="s">
        <v>68</v>
      </c>
      <c r="E87" s="18"/>
      <c r="F87" s="18"/>
      <c r="G87" s="18"/>
      <c r="H87" s="19"/>
      <c r="I87" s="18"/>
      <c r="J87" s="18"/>
      <c r="K87" s="18"/>
      <c r="L87" s="19"/>
      <c r="M87" s="18"/>
      <c r="N87" s="18"/>
      <c r="O87" s="18"/>
      <c r="P87" s="19"/>
      <c r="Q87" s="18"/>
      <c r="R87" s="18"/>
      <c r="S87" s="18"/>
      <c r="T87" s="19"/>
      <c r="U87" s="18"/>
      <c r="V87" s="2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true" customHeight="false" outlineLevel="0" collapsed="false">
      <c r="A88" s="0"/>
      <c r="B88" s="0"/>
      <c r="C88" s="17" t="s">
        <v>109</v>
      </c>
      <c r="D88" s="0"/>
      <c r="E88" s="21"/>
      <c r="F88" s="21"/>
      <c r="G88" s="21"/>
      <c r="H88" s="22"/>
      <c r="I88" s="21"/>
      <c r="J88" s="21"/>
      <c r="K88" s="21"/>
      <c r="L88" s="22"/>
      <c r="M88" s="21"/>
      <c r="N88" s="21"/>
      <c r="O88" s="21"/>
      <c r="P88" s="22"/>
      <c r="Q88" s="21"/>
      <c r="R88" s="21"/>
      <c r="S88" s="21"/>
      <c r="T88" s="22"/>
      <c r="U88" s="21"/>
      <c r="V88" s="23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true" customHeight="false" outlineLevel="0" collapsed="false">
      <c r="A89" s="0"/>
      <c r="B89" s="0"/>
      <c r="C89" s="17"/>
      <c r="D89" s="0"/>
      <c r="E89" s="18"/>
      <c r="F89" s="18"/>
      <c r="G89" s="18"/>
      <c r="H89" s="19"/>
      <c r="I89" s="18"/>
      <c r="J89" s="18"/>
      <c r="K89" s="18"/>
      <c r="L89" s="19"/>
      <c r="M89" s="18"/>
      <c r="N89" s="18"/>
      <c r="O89" s="18"/>
      <c r="P89" s="19"/>
      <c r="Q89" s="18"/>
      <c r="R89" s="18"/>
      <c r="S89" s="18"/>
      <c r="T89" s="19"/>
      <c r="U89" s="18"/>
      <c r="V89" s="26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true" customHeight="false" outlineLevel="0" collapsed="false">
      <c r="A90" s="0"/>
      <c r="B90" s="17"/>
      <c r="C90" s="17" t="s">
        <v>79</v>
      </c>
      <c r="D90" s="0"/>
      <c r="E90" s="18"/>
      <c r="F90" s="18"/>
      <c r="G90" s="18"/>
      <c r="H90" s="19"/>
      <c r="I90" s="18"/>
      <c r="J90" s="18"/>
      <c r="K90" s="18"/>
      <c r="L90" s="19"/>
      <c r="M90" s="18"/>
      <c r="N90" s="18"/>
      <c r="O90" s="18"/>
      <c r="P90" s="19"/>
      <c r="Q90" s="18"/>
      <c r="R90" s="18"/>
      <c r="S90" s="18"/>
      <c r="T90" s="19"/>
      <c r="U90" s="18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true" customHeight="false" outlineLevel="0" collapsed="false">
      <c r="A91" s="1" t="s">
        <v>110</v>
      </c>
      <c r="B91" s="0"/>
      <c r="C91" s="0"/>
      <c r="D91" s="1" t="s">
        <v>105</v>
      </c>
      <c r="E91" s="18"/>
      <c r="F91" s="18"/>
      <c r="G91" s="18"/>
      <c r="H91" s="19"/>
      <c r="I91" s="18"/>
      <c r="J91" s="18"/>
      <c r="K91" s="18"/>
      <c r="L91" s="19"/>
      <c r="M91" s="18"/>
      <c r="N91" s="18"/>
      <c r="O91" s="18"/>
      <c r="P91" s="19"/>
      <c r="Q91" s="18"/>
      <c r="R91" s="18"/>
      <c r="S91" s="18"/>
      <c r="T91" s="19"/>
      <c r="U91" s="18"/>
      <c r="V91" s="2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true" customHeight="false" outlineLevel="0" collapsed="false">
      <c r="A92" s="1" t="s">
        <v>111</v>
      </c>
      <c r="B92" s="0"/>
      <c r="C92" s="0"/>
      <c r="D92" s="1" t="s">
        <v>54</v>
      </c>
      <c r="E92" s="18"/>
      <c r="F92" s="18"/>
      <c r="G92" s="18"/>
      <c r="H92" s="19"/>
      <c r="I92" s="18"/>
      <c r="J92" s="18"/>
      <c r="K92" s="18"/>
      <c r="L92" s="19"/>
      <c r="M92" s="18"/>
      <c r="N92" s="18"/>
      <c r="O92" s="18"/>
      <c r="P92" s="19"/>
      <c r="Q92" s="18"/>
      <c r="R92" s="18"/>
      <c r="S92" s="18"/>
      <c r="T92" s="19"/>
      <c r="U92" s="18"/>
      <c r="V92" s="2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true" customHeight="false" outlineLevel="0" collapsed="false">
      <c r="A93" s="1" t="s">
        <v>112</v>
      </c>
      <c r="B93" s="0"/>
      <c r="C93" s="0"/>
      <c r="D93" s="1" t="s">
        <v>65</v>
      </c>
      <c r="E93" s="18"/>
      <c r="F93" s="18"/>
      <c r="G93" s="18"/>
      <c r="H93" s="19"/>
      <c r="I93" s="18"/>
      <c r="J93" s="18"/>
      <c r="K93" s="18"/>
      <c r="L93" s="19"/>
      <c r="M93" s="18"/>
      <c r="N93" s="18"/>
      <c r="O93" s="18"/>
      <c r="P93" s="19"/>
      <c r="Q93" s="18"/>
      <c r="R93" s="18"/>
      <c r="S93" s="18"/>
      <c r="T93" s="19"/>
      <c r="U93" s="18"/>
      <c r="V93" s="2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true" customHeight="false" outlineLevel="0" collapsed="false">
      <c r="A94" s="1" t="s">
        <v>113</v>
      </c>
      <c r="B94" s="0"/>
      <c r="C94" s="0"/>
      <c r="D94" s="1" t="s">
        <v>68</v>
      </c>
      <c r="E94" s="18"/>
      <c r="F94" s="18"/>
      <c r="G94" s="18"/>
      <c r="H94" s="19"/>
      <c r="I94" s="18"/>
      <c r="J94" s="18"/>
      <c r="K94" s="18"/>
      <c r="L94" s="19"/>
      <c r="M94" s="18"/>
      <c r="N94" s="18"/>
      <c r="O94" s="18"/>
      <c r="P94" s="19"/>
      <c r="Q94" s="18"/>
      <c r="R94" s="18"/>
      <c r="S94" s="18"/>
      <c r="T94" s="19"/>
      <c r="U94" s="18"/>
      <c r="V94" s="2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true" customHeight="false" outlineLevel="0" collapsed="false">
      <c r="A95" s="0"/>
      <c r="B95" s="0"/>
      <c r="C95" s="17" t="s">
        <v>114</v>
      </c>
      <c r="D95" s="0"/>
      <c r="E95" s="21"/>
      <c r="F95" s="21"/>
      <c r="G95" s="21"/>
      <c r="H95" s="22"/>
      <c r="I95" s="21"/>
      <c r="J95" s="21"/>
      <c r="K95" s="21"/>
      <c r="L95" s="22"/>
      <c r="M95" s="21"/>
      <c r="N95" s="21"/>
      <c r="O95" s="21"/>
      <c r="P95" s="22"/>
      <c r="Q95" s="21"/>
      <c r="R95" s="21"/>
      <c r="S95" s="21"/>
      <c r="T95" s="22"/>
      <c r="U95" s="21"/>
      <c r="V95" s="23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true" customHeight="false" outlineLevel="0" collapsed="false">
      <c r="A96" s="0"/>
      <c r="B96" s="0"/>
      <c r="C96" s="17"/>
      <c r="D96" s="0"/>
      <c r="E96" s="18"/>
      <c r="F96" s="18"/>
      <c r="G96" s="18"/>
      <c r="H96" s="19"/>
      <c r="I96" s="18"/>
      <c r="J96" s="18"/>
      <c r="K96" s="18"/>
      <c r="L96" s="19"/>
      <c r="M96" s="18"/>
      <c r="N96" s="18"/>
      <c r="O96" s="18"/>
      <c r="P96" s="19"/>
      <c r="Q96" s="18"/>
      <c r="R96" s="18"/>
      <c r="S96" s="18"/>
      <c r="T96" s="19"/>
      <c r="U96" s="18"/>
      <c r="V96" s="26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true" customHeight="false" outlineLevel="0" collapsed="false">
      <c r="A97" s="0"/>
      <c r="B97" s="17"/>
      <c r="C97" s="17" t="s">
        <v>80</v>
      </c>
      <c r="D97" s="0"/>
      <c r="E97" s="18"/>
      <c r="F97" s="18"/>
      <c r="G97" s="18"/>
      <c r="H97" s="19"/>
      <c r="I97" s="18"/>
      <c r="J97" s="18"/>
      <c r="K97" s="18"/>
      <c r="L97" s="19"/>
      <c r="M97" s="18"/>
      <c r="N97" s="18"/>
      <c r="O97" s="18"/>
      <c r="P97" s="19"/>
      <c r="Q97" s="18"/>
      <c r="R97" s="18"/>
      <c r="S97" s="18"/>
      <c r="T97" s="19"/>
      <c r="U97" s="18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true" customHeight="false" outlineLevel="0" collapsed="false">
      <c r="A98" s="1" t="s">
        <v>115</v>
      </c>
      <c r="B98" s="0"/>
      <c r="C98" s="0"/>
      <c r="D98" s="1" t="s">
        <v>105</v>
      </c>
      <c r="E98" s="18"/>
      <c r="F98" s="18"/>
      <c r="G98" s="18"/>
      <c r="H98" s="19"/>
      <c r="I98" s="18"/>
      <c r="J98" s="18"/>
      <c r="K98" s="18"/>
      <c r="L98" s="19"/>
      <c r="M98" s="18"/>
      <c r="N98" s="18"/>
      <c r="O98" s="18"/>
      <c r="P98" s="19"/>
      <c r="Q98" s="18"/>
      <c r="R98" s="18"/>
      <c r="S98" s="18"/>
      <c r="T98" s="19"/>
      <c r="U98" s="18"/>
      <c r="V98" s="2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true" customHeight="false" outlineLevel="0" collapsed="false">
      <c r="A99" s="1" t="s">
        <v>116</v>
      </c>
      <c r="B99" s="0"/>
      <c r="C99" s="0"/>
      <c r="D99" s="1" t="s">
        <v>54</v>
      </c>
      <c r="E99" s="18"/>
      <c r="F99" s="18"/>
      <c r="G99" s="18"/>
      <c r="H99" s="19"/>
      <c r="I99" s="18"/>
      <c r="J99" s="18"/>
      <c r="K99" s="18"/>
      <c r="L99" s="19"/>
      <c r="M99" s="18"/>
      <c r="N99" s="18"/>
      <c r="O99" s="18"/>
      <c r="P99" s="19"/>
      <c r="Q99" s="18"/>
      <c r="R99" s="18"/>
      <c r="S99" s="18"/>
      <c r="T99" s="19"/>
      <c r="U99" s="18"/>
      <c r="V99" s="2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1.55" hidden="true" customHeight="false" outlineLevel="0" collapsed="false">
      <c r="A100" s="42" t="s">
        <v>117</v>
      </c>
      <c r="B100" s="0"/>
      <c r="C100" s="0"/>
      <c r="D100" s="1" t="s">
        <v>118</v>
      </c>
      <c r="E100" s="18"/>
      <c r="F100" s="18"/>
      <c r="G100" s="18"/>
      <c r="H100" s="19"/>
      <c r="I100" s="18"/>
      <c r="J100" s="18"/>
      <c r="K100" s="18"/>
      <c r="L100" s="19"/>
      <c r="M100" s="18"/>
      <c r="N100" s="18"/>
      <c r="O100" s="18"/>
      <c r="P100" s="19"/>
      <c r="Q100" s="18"/>
      <c r="R100" s="18"/>
      <c r="S100" s="18"/>
      <c r="T100" s="19"/>
      <c r="U100" s="18"/>
      <c r="V100" s="2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true" customHeight="false" outlineLevel="0" collapsed="false">
      <c r="A101" s="1" t="s">
        <v>119</v>
      </c>
      <c r="B101" s="0"/>
      <c r="C101" s="0"/>
      <c r="D101" s="1" t="s">
        <v>65</v>
      </c>
      <c r="E101" s="18"/>
      <c r="F101" s="18"/>
      <c r="G101" s="18"/>
      <c r="H101" s="19"/>
      <c r="I101" s="18"/>
      <c r="J101" s="18"/>
      <c r="K101" s="18"/>
      <c r="L101" s="19"/>
      <c r="M101" s="18"/>
      <c r="N101" s="18"/>
      <c r="O101" s="18"/>
      <c r="P101" s="19"/>
      <c r="Q101" s="18"/>
      <c r="R101" s="18"/>
      <c r="S101" s="18"/>
      <c r="T101" s="19"/>
      <c r="U101" s="18"/>
      <c r="V101" s="2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true" customHeight="false" outlineLevel="0" collapsed="false">
      <c r="A102" s="1" t="s">
        <v>120</v>
      </c>
      <c r="B102" s="0"/>
      <c r="C102" s="0"/>
      <c r="D102" s="1" t="s">
        <v>68</v>
      </c>
      <c r="E102" s="18"/>
      <c r="F102" s="18"/>
      <c r="G102" s="18"/>
      <c r="H102" s="19"/>
      <c r="I102" s="18"/>
      <c r="J102" s="18"/>
      <c r="K102" s="18"/>
      <c r="L102" s="19"/>
      <c r="M102" s="18"/>
      <c r="N102" s="18"/>
      <c r="O102" s="18"/>
      <c r="P102" s="19"/>
      <c r="Q102" s="18"/>
      <c r="R102" s="18"/>
      <c r="S102" s="18"/>
      <c r="T102" s="19"/>
      <c r="U102" s="18"/>
      <c r="V102" s="2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true" customHeight="false" outlineLevel="0" collapsed="false">
      <c r="A103" s="0"/>
      <c r="B103" s="0"/>
      <c r="C103" s="17" t="s">
        <v>121</v>
      </c>
      <c r="D103" s="0"/>
      <c r="E103" s="21"/>
      <c r="F103" s="21"/>
      <c r="G103" s="21"/>
      <c r="H103" s="22"/>
      <c r="I103" s="21"/>
      <c r="J103" s="21"/>
      <c r="K103" s="21"/>
      <c r="L103" s="22"/>
      <c r="M103" s="21"/>
      <c r="N103" s="21"/>
      <c r="O103" s="21"/>
      <c r="P103" s="22"/>
      <c r="Q103" s="21"/>
      <c r="R103" s="21"/>
      <c r="S103" s="21"/>
      <c r="T103" s="22"/>
      <c r="U103" s="21"/>
      <c r="V103" s="23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true" customHeight="false" outlineLevel="0" collapsed="false">
      <c r="A104" s="0"/>
      <c r="B104" s="0"/>
      <c r="C104" s="17"/>
      <c r="D104" s="0"/>
      <c r="E104" s="18"/>
      <c r="F104" s="18"/>
      <c r="G104" s="18"/>
      <c r="H104" s="19"/>
      <c r="I104" s="18"/>
      <c r="J104" s="18"/>
      <c r="K104" s="18"/>
      <c r="L104" s="19"/>
      <c r="M104" s="18"/>
      <c r="N104" s="18"/>
      <c r="O104" s="18"/>
      <c r="P104" s="19"/>
      <c r="Q104" s="18"/>
      <c r="R104" s="18"/>
      <c r="S104" s="18"/>
      <c r="T104" s="19"/>
      <c r="U104" s="18"/>
      <c r="V104" s="26"/>
      <c r="W104" s="27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true" customHeight="false" outlineLevel="0" collapsed="false">
      <c r="A105" s="0"/>
      <c r="B105" s="0"/>
      <c r="C105" s="17" t="s">
        <v>81</v>
      </c>
      <c r="D105" s="0"/>
      <c r="E105" s="18"/>
      <c r="F105" s="18"/>
      <c r="G105" s="18"/>
      <c r="H105" s="19"/>
      <c r="I105" s="18"/>
      <c r="J105" s="18"/>
      <c r="K105" s="18"/>
      <c r="L105" s="19"/>
      <c r="M105" s="18"/>
      <c r="N105" s="18"/>
      <c r="O105" s="18"/>
      <c r="P105" s="19"/>
      <c r="Q105" s="18"/>
      <c r="R105" s="18"/>
      <c r="S105" s="18"/>
      <c r="T105" s="19"/>
      <c r="U105" s="18"/>
      <c r="V105" s="0"/>
      <c r="W105" s="27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true" customHeight="false" outlineLevel="0" collapsed="false">
      <c r="A106" s="1" t="s">
        <v>122</v>
      </c>
      <c r="B106" s="0"/>
      <c r="C106" s="0"/>
      <c r="D106" s="1" t="s">
        <v>105</v>
      </c>
      <c r="E106" s="18"/>
      <c r="F106" s="18"/>
      <c r="G106" s="18"/>
      <c r="H106" s="19"/>
      <c r="I106" s="18"/>
      <c r="J106" s="18"/>
      <c r="K106" s="18"/>
      <c r="L106" s="19"/>
      <c r="M106" s="18"/>
      <c r="N106" s="18"/>
      <c r="O106" s="18"/>
      <c r="P106" s="19"/>
      <c r="Q106" s="18"/>
      <c r="R106" s="18"/>
      <c r="S106" s="18"/>
      <c r="T106" s="19"/>
      <c r="U106" s="18"/>
      <c r="V106" s="2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true" customHeight="false" outlineLevel="0" collapsed="false">
      <c r="A107" s="1" t="s">
        <v>123</v>
      </c>
      <c r="B107" s="0"/>
      <c r="C107" s="0"/>
      <c r="D107" s="1" t="s">
        <v>54</v>
      </c>
      <c r="E107" s="18"/>
      <c r="F107" s="18"/>
      <c r="G107" s="18"/>
      <c r="H107" s="19"/>
      <c r="I107" s="18"/>
      <c r="J107" s="18"/>
      <c r="K107" s="18"/>
      <c r="L107" s="19"/>
      <c r="M107" s="18"/>
      <c r="N107" s="18"/>
      <c r="O107" s="18"/>
      <c r="P107" s="19"/>
      <c r="Q107" s="18"/>
      <c r="R107" s="18"/>
      <c r="S107" s="18"/>
      <c r="T107" s="19"/>
      <c r="U107" s="18"/>
      <c r="V107" s="2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1.55" hidden="true" customHeight="false" outlineLevel="0" collapsed="false">
      <c r="A108" s="42" t="s">
        <v>124</v>
      </c>
      <c r="B108" s="0"/>
      <c r="C108" s="0"/>
      <c r="D108" s="1" t="s">
        <v>118</v>
      </c>
      <c r="E108" s="18"/>
      <c r="F108" s="18"/>
      <c r="G108" s="18"/>
      <c r="H108" s="19"/>
      <c r="I108" s="18"/>
      <c r="J108" s="18"/>
      <c r="K108" s="18"/>
      <c r="L108" s="19"/>
      <c r="M108" s="18"/>
      <c r="N108" s="18"/>
      <c r="O108" s="18"/>
      <c r="P108" s="19"/>
      <c r="Q108" s="18"/>
      <c r="R108" s="18"/>
      <c r="S108" s="18"/>
      <c r="T108" s="19"/>
      <c r="U108" s="18"/>
      <c r="V108" s="2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true" customHeight="false" outlineLevel="0" collapsed="false">
      <c r="A109" s="1" t="s">
        <v>125</v>
      </c>
      <c r="B109" s="0"/>
      <c r="C109" s="0"/>
      <c r="D109" s="1" t="s">
        <v>65</v>
      </c>
      <c r="E109" s="18"/>
      <c r="F109" s="18"/>
      <c r="G109" s="18"/>
      <c r="H109" s="19"/>
      <c r="I109" s="18"/>
      <c r="J109" s="18"/>
      <c r="K109" s="18"/>
      <c r="L109" s="19"/>
      <c r="M109" s="18"/>
      <c r="N109" s="18"/>
      <c r="O109" s="18"/>
      <c r="P109" s="19"/>
      <c r="Q109" s="18"/>
      <c r="R109" s="18"/>
      <c r="S109" s="18"/>
      <c r="T109" s="19"/>
      <c r="U109" s="18"/>
      <c r="V109" s="2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true" customHeight="false" outlineLevel="0" collapsed="false">
      <c r="A110" s="1" t="s">
        <v>126</v>
      </c>
      <c r="B110" s="0"/>
      <c r="C110" s="0"/>
      <c r="D110" s="1" t="s">
        <v>127</v>
      </c>
      <c r="E110" s="18"/>
      <c r="F110" s="18"/>
      <c r="G110" s="18"/>
      <c r="H110" s="19"/>
      <c r="I110" s="18"/>
      <c r="J110" s="18"/>
      <c r="K110" s="18"/>
      <c r="L110" s="19"/>
      <c r="M110" s="18"/>
      <c r="N110" s="18"/>
      <c r="O110" s="18"/>
      <c r="P110" s="19"/>
      <c r="Q110" s="18"/>
      <c r="R110" s="18"/>
      <c r="S110" s="18"/>
      <c r="T110" s="19"/>
      <c r="U110" s="18"/>
      <c r="V110" s="2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true" customHeight="false" outlineLevel="0" collapsed="false">
      <c r="A111" s="1" t="s">
        <v>128</v>
      </c>
      <c r="B111" s="0"/>
      <c r="C111" s="0"/>
      <c r="D111" s="1" t="s">
        <v>68</v>
      </c>
      <c r="E111" s="18"/>
      <c r="F111" s="18"/>
      <c r="G111" s="18"/>
      <c r="H111" s="19"/>
      <c r="I111" s="18"/>
      <c r="J111" s="18"/>
      <c r="K111" s="18"/>
      <c r="L111" s="19"/>
      <c r="M111" s="18"/>
      <c r="N111" s="18"/>
      <c r="O111" s="18"/>
      <c r="P111" s="19"/>
      <c r="Q111" s="18"/>
      <c r="R111" s="18"/>
      <c r="S111" s="18"/>
      <c r="T111" s="19"/>
      <c r="U111" s="18"/>
      <c r="V111" s="2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true" customHeight="false" outlineLevel="0" collapsed="false">
      <c r="A112" s="0"/>
      <c r="B112" s="0"/>
      <c r="C112" s="17" t="s">
        <v>129</v>
      </c>
      <c r="D112" s="0"/>
      <c r="E112" s="21"/>
      <c r="F112" s="21"/>
      <c r="G112" s="21"/>
      <c r="H112" s="22"/>
      <c r="I112" s="21"/>
      <c r="J112" s="21"/>
      <c r="K112" s="21"/>
      <c r="L112" s="22"/>
      <c r="M112" s="21"/>
      <c r="N112" s="21"/>
      <c r="O112" s="21"/>
      <c r="P112" s="22"/>
      <c r="Q112" s="21"/>
      <c r="R112" s="21"/>
      <c r="S112" s="21"/>
      <c r="T112" s="22"/>
      <c r="U112" s="21"/>
      <c r="V112" s="23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true" customHeight="false" outlineLevel="0" collapsed="false">
      <c r="A113" s="0"/>
      <c r="B113" s="0"/>
      <c r="C113" s="17"/>
      <c r="D113" s="0"/>
      <c r="E113" s="18"/>
      <c r="F113" s="18"/>
      <c r="G113" s="18"/>
      <c r="H113" s="19"/>
      <c r="I113" s="18"/>
      <c r="J113" s="18"/>
      <c r="K113" s="18"/>
      <c r="L113" s="19"/>
      <c r="M113" s="18"/>
      <c r="N113" s="18"/>
      <c r="O113" s="18"/>
      <c r="P113" s="19"/>
      <c r="Q113" s="18"/>
      <c r="R113" s="18"/>
      <c r="S113" s="18"/>
      <c r="T113" s="19"/>
      <c r="U113" s="18"/>
      <c r="V113" s="26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true" customHeight="false" outlineLevel="0" collapsed="false">
      <c r="A114" s="0"/>
      <c r="B114" s="0"/>
      <c r="C114" s="17" t="s">
        <v>130</v>
      </c>
      <c r="D114" s="0"/>
      <c r="E114" s="18"/>
      <c r="F114" s="18"/>
      <c r="G114" s="18"/>
      <c r="H114" s="19"/>
      <c r="I114" s="18"/>
      <c r="J114" s="18"/>
      <c r="K114" s="18"/>
      <c r="L114" s="19"/>
      <c r="M114" s="18"/>
      <c r="N114" s="18"/>
      <c r="O114" s="18"/>
      <c r="P114" s="19"/>
      <c r="Q114" s="18"/>
      <c r="R114" s="18"/>
      <c r="S114" s="18"/>
      <c r="T114" s="19"/>
      <c r="U114" s="18"/>
      <c r="V114" s="0"/>
      <c r="W114" s="27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true" customHeight="false" outlineLevel="0" collapsed="false">
      <c r="A115" s="1" t="s">
        <v>131</v>
      </c>
      <c r="B115" s="0"/>
      <c r="C115" s="0"/>
      <c r="D115" s="1" t="s">
        <v>105</v>
      </c>
      <c r="E115" s="18"/>
      <c r="F115" s="18"/>
      <c r="G115" s="18"/>
      <c r="H115" s="19"/>
      <c r="I115" s="18"/>
      <c r="J115" s="18"/>
      <c r="K115" s="18"/>
      <c r="L115" s="19"/>
      <c r="M115" s="18"/>
      <c r="N115" s="18"/>
      <c r="O115" s="18"/>
      <c r="P115" s="19"/>
      <c r="Q115" s="18"/>
      <c r="R115" s="18"/>
      <c r="S115" s="18"/>
      <c r="T115" s="19"/>
      <c r="U115" s="18"/>
      <c r="V115" s="2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true" customHeight="false" outlineLevel="0" collapsed="false">
      <c r="A116" s="1" t="s">
        <v>132</v>
      </c>
      <c r="B116" s="0"/>
      <c r="C116" s="0"/>
      <c r="D116" s="1" t="s">
        <v>54</v>
      </c>
      <c r="E116" s="18"/>
      <c r="F116" s="18"/>
      <c r="G116" s="18"/>
      <c r="H116" s="19"/>
      <c r="I116" s="18"/>
      <c r="J116" s="18"/>
      <c r="K116" s="18"/>
      <c r="L116" s="19"/>
      <c r="M116" s="18"/>
      <c r="N116" s="18"/>
      <c r="O116" s="18"/>
      <c r="P116" s="19"/>
      <c r="Q116" s="18"/>
      <c r="R116" s="18"/>
      <c r="S116" s="18"/>
      <c r="T116" s="19"/>
      <c r="U116" s="18"/>
      <c r="V116" s="2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true" customHeight="false" outlineLevel="0" collapsed="false">
      <c r="A117" s="1" t="s">
        <v>133</v>
      </c>
      <c r="B117" s="0"/>
      <c r="C117" s="0"/>
      <c r="D117" s="1" t="s">
        <v>65</v>
      </c>
      <c r="E117" s="18"/>
      <c r="F117" s="18"/>
      <c r="G117" s="18"/>
      <c r="H117" s="19"/>
      <c r="I117" s="18"/>
      <c r="J117" s="18"/>
      <c r="K117" s="18"/>
      <c r="L117" s="19"/>
      <c r="M117" s="18"/>
      <c r="N117" s="18"/>
      <c r="O117" s="18"/>
      <c r="P117" s="19"/>
      <c r="Q117" s="18"/>
      <c r="R117" s="18"/>
      <c r="S117" s="18"/>
      <c r="T117" s="19"/>
      <c r="U117" s="18"/>
      <c r="V117" s="2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true" customHeight="false" outlineLevel="0" collapsed="false">
      <c r="A118" s="1" t="s">
        <v>134</v>
      </c>
      <c r="B118" s="0"/>
      <c r="C118" s="0"/>
      <c r="D118" s="1" t="s">
        <v>135</v>
      </c>
      <c r="E118" s="18"/>
      <c r="F118" s="18"/>
      <c r="G118" s="18"/>
      <c r="H118" s="19"/>
      <c r="I118" s="18"/>
      <c r="J118" s="18"/>
      <c r="K118" s="18"/>
      <c r="L118" s="19"/>
      <c r="M118" s="18"/>
      <c r="N118" s="18"/>
      <c r="O118" s="18"/>
      <c r="P118" s="19"/>
      <c r="Q118" s="18"/>
      <c r="R118" s="18"/>
      <c r="S118" s="18"/>
      <c r="T118" s="19"/>
      <c r="U118" s="18"/>
      <c r="V118" s="2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true" customHeight="false" outlineLevel="0" collapsed="false">
      <c r="A119" s="1" t="s">
        <v>136</v>
      </c>
      <c r="B119" s="0"/>
      <c r="C119" s="0"/>
      <c r="D119" s="1" t="s">
        <v>137</v>
      </c>
      <c r="E119" s="18"/>
      <c r="F119" s="18"/>
      <c r="G119" s="18"/>
      <c r="H119" s="19"/>
      <c r="I119" s="18"/>
      <c r="J119" s="18"/>
      <c r="K119" s="18"/>
      <c r="L119" s="19"/>
      <c r="M119" s="18"/>
      <c r="N119" s="18"/>
      <c r="O119" s="18"/>
      <c r="P119" s="19"/>
      <c r="Q119" s="18"/>
      <c r="R119" s="18"/>
      <c r="S119" s="18"/>
      <c r="T119" s="19"/>
      <c r="U119" s="18"/>
      <c r="V119" s="2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true" customHeight="false" outlineLevel="0" collapsed="false">
      <c r="A120" s="1" t="s">
        <v>138</v>
      </c>
      <c r="B120" s="0"/>
      <c r="C120" s="0"/>
      <c r="D120" s="1" t="s">
        <v>68</v>
      </c>
      <c r="E120" s="18"/>
      <c r="F120" s="18"/>
      <c r="G120" s="18"/>
      <c r="H120" s="19"/>
      <c r="I120" s="18"/>
      <c r="J120" s="18"/>
      <c r="K120" s="18"/>
      <c r="L120" s="19"/>
      <c r="M120" s="18"/>
      <c r="N120" s="18"/>
      <c r="O120" s="18"/>
      <c r="P120" s="19"/>
      <c r="Q120" s="18"/>
      <c r="R120" s="18"/>
      <c r="S120" s="18"/>
      <c r="T120" s="19"/>
      <c r="U120" s="18"/>
      <c r="V120" s="2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true" customHeight="false" outlineLevel="0" collapsed="false">
      <c r="A121" s="1" t="s">
        <v>139</v>
      </c>
      <c r="B121" s="0"/>
      <c r="C121" s="0"/>
      <c r="D121" s="1" t="s">
        <v>140</v>
      </c>
      <c r="E121" s="18"/>
      <c r="F121" s="18"/>
      <c r="G121" s="18"/>
      <c r="H121" s="19"/>
      <c r="I121" s="18"/>
      <c r="J121" s="18"/>
      <c r="K121" s="18"/>
      <c r="L121" s="19"/>
      <c r="M121" s="18"/>
      <c r="N121" s="18"/>
      <c r="O121" s="18"/>
      <c r="P121" s="19"/>
      <c r="Q121" s="18"/>
      <c r="R121" s="18"/>
      <c r="S121" s="18"/>
      <c r="T121" s="19"/>
      <c r="U121" s="18"/>
      <c r="V121" s="2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true" customHeight="false" outlineLevel="0" collapsed="false">
      <c r="A122" s="0"/>
      <c r="B122" s="0"/>
      <c r="C122" s="17" t="s">
        <v>141</v>
      </c>
      <c r="D122" s="0"/>
      <c r="E122" s="21"/>
      <c r="F122" s="21"/>
      <c r="G122" s="21"/>
      <c r="H122" s="22"/>
      <c r="I122" s="21"/>
      <c r="J122" s="21"/>
      <c r="K122" s="21"/>
      <c r="L122" s="22"/>
      <c r="M122" s="21"/>
      <c r="N122" s="21"/>
      <c r="O122" s="21"/>
      <c r="P122" s="22"/>
      <c r="Q122" s="21"/>
      <c r="R122" s="21"/>
      <c r="S122" s="21"/>
      <c r="T122" s="22"/>
      <c r="U122" s="21"/>
      <c r="V122" s="23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true" customHeight="false" outlineLevel="0" collapsed="false">
      <c r="A123" s="0"/>
      <c r="B123" s="0"/>
      <c r="C123" s="0"/>
      <c r="D123" s="0"/>
      <c r="E123" s="18"/>
      <c r="F123" s="18"/>
      <c r="G123" s="18"/>
      <c r="H123" s="19"/>
      <c r="I123" s="18"/>
      <c r="J123" s="18"/>
      <c r="K123" s="18"/>
      <c r="L123" s="19"/>
      <c r="M123" s="18"/>
      <c r="N123" s="18"/>
      <c r="O123" s="18"/>
      <c r="P123" s="19"/>
      <c r="Q123" s="18"/>
      <c r="R123" s="18"/>
      <c r="S123" s="18"/>
      <c r="T123" s="19"/>
      <c r="U123" s="18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true" customHeight="false" outlineLevel="0" collapsed="false">
      <c r="A124" s="0"/>
      <c r="B124" s="17"/>
      <c r="C124" s="17" t="s">
        <v>83</v>
      </c>
      <c r="D124" s="0"/>
      <c r="E124" s="18"/>
      <c r="F124" s="18"/>
      <c r="G124" s="18"/>
      <c r="H124" s="19"/>
      <c r="I124" s="18"/>
      <c r="J124" s="18"/>
      <c r="K124" s="18"/>
      <c r="L124" s="19"/>
      <c r="M124" s="18"/>
      <c r="N124" s="18"/>
      <c r="O124" s="18"/>
      <c r="P124" s="19"/>
      <c r="Q124" s="18"/>
      <c r="R124" s="18"/>
      <c r="S124" s="18"/>
      <c r="T124" s="19"/>
      <c r="U124" s="18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true" customHeight="false" outlineLevel="0" collapsed="false">
      <c r="A125" s="1" t="s">
        <v>142</v>
      </c>
      <c r="B125" s="0"/>
      <c r="C125" s="0"/>
      <c r="D125" s="1" t="s">
        <v>105</v>
      </c>
      <c r="E125" s="18"/>
      <c r="F125" s="18"/>
      <c r="G125" s="18"/>
      <c r="H125" s="19"/>
      <c r="I125" s="18"/>
      <c r="J125" s="18"/>
      <c r="K125" s="18"/>
      <c r="L125" s="19"/>
      <c r="M125" s="18"/>
      <c r="N125" s="18"/>
      <c r="O125" s="18"/>
      <c r="P125" s="19"/>
      <c r="Q125" s="18"/>
      <c r="R125" s="18"/>
      <c r="S125" s="18"/>
      <c r="T125" s="19"/>
      <c r="U125" s="18"/>
      <c r="V125" s="2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true" customHeight="false" outlineLevel="0" collapsed="false">
      <c r="A126" s="1" t="s">
        <v>143</v>
      </c>
      <c r="B126" s="0"/>
      <c r="C126" s="0"/>
      <c r="D126" s="1" t="s">
        <v>54</v>
      </c>
      <c r="E126" s="18"/>
      <c r="F126" s="18"/>
      <c r="G126" s="18"/>
      <c r="H126" s="19"/>
      <c r="I126" s="18"/>
      <c r="J126" s="18"/>
      <c r="K126" s="18"/>
      <c r="L126" s="19"/>
      <c r="M126" s="18"/>
      <c r="N126" s="18"/>
      <c r="O126" s="18"/>
      <c r="P126" s="19"/>
      <c r="Q126" s="18"/>
      <c r="R126" s="18"/>
      <c r="S126" s="18"/>
      <c r="T126" s="19"/>
      <c r="U126" s="18"/>
      <c r="V126" s="2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true" customHeight="false" outlineLevel="0" collapsed="false">
      <c r="A127" s="1" t="s">
        <v>144</v>
      </c>
      <c r="B127" s="0"/>
      <c r="C127" s="0"/>
      <c r="D127" s="1" t="s">
        <v>65</v>
      </c>
      <c r="E127" s="18"/>
      <c r="F127" s="18"/>
      <c r="G127" s="18"/>
      <c r="H127" s="19"/>
      <c r="I127" s="18"/>
      <c r="J127" s="18"/>
      <c r="K127" s="18"/>
      <c r="L127" s="19"/>
      <c r="M127" s="18"/>
      <c r="N127" s="18"/>
      <c r="O127" s="18"/>
      <c r="P127" s="19"/>
      <c r="Q127" s="18"/>
      <c r="R127" s="18"/>
      <c r="S127" s="18"/>
      <c r="T127" s="19"/>
      <c r="U127" s="18"/>
      <c r="V127" s="2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true" customHeight="false" outlineLevel="0" collapsed="false">
      <c r="A128" s="1" t="s">
        <v>145</v>
      </c>
      <c r="B128" s="0"/>
      <c r="C128" s="0"/>
      <c r="D128" s="1" t="s">
        <v>146</v>
      </c>
      <c r="E128" s="18"/>
      <c r="F128" s="18"/>
      <c r="G128" s="18"/>
      <c r="H128" s="19"/>
      <c r="I128" s="18"/>
      <c r="J128" s="18"/>
      <c r="K128" s="18"/>
      <c r="L128" s="19"/>
      <c r="M128" s="18"/>
      <c r="N128" s="18"/>
      <c r="O128" s="18"/>
      <c r="P128" s="19"/>
      <c r="Q128" s="18"/>
      <c r="R128" s="18"/>
      <c r="S128" s="18"/>
      <c r="T128" s="19"/>
      <c r="U128" s="18"/>
      <c r="V128" s="2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true" customHeight="false" outlineLevel="0" collapsed="false">
      <c r="A129" s="1" t="s">
        <v>147</v>
      </c>
      <c r="B129" s="0"/>
      <c r="C129" s="0"/>
      <c r="D129" s="1" t="s">
        <v>68</v>
      </c>
      <c r="E129" s="18"/>
      <c r="F129" s="18"/>
      <c r="G129" s="18"/>
      <c r="H129" s="19"/>
      <c r="I129" s="18"/>
      <c r="J129" s="18"/>
      <c r="K129" s="18"/>
      <c r="L129" s="19"/>
      <c r="M129" s="18"/>
      <c r="N129" s="18"/>
      <c r="O129" s="18"/>
      <c r="P129" s="19"/>
      <c r="Q129" s="18"/>
      <c r="R129" s="18"/>
      <c r="S129" s="18"/>
      <c r="T129" s="19"/>
      <c r="U129" s="18"/>
      <c r="V129" s="2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true" customHeight="false" outlineLevel="0" collapsed="false">
      <c r="A130" s="0"/>
      <c r="B130" s="0"/>
      <c r="C130" s="17" t="s">
        <v>148</v>
      </c>
      <c r="D130" s="0"/>
      <c r="E130" s="21"/>
      <c r="F130" s="21"/>
      <c r="G130" s="21"/>
      <c r="H130" s="22"/>
      <c r="I130" s="21"/>
      <c r="J130" s="21"/>
      <c r="K130" s="21"/>
      <c r="L130" s="22"/>
      <c r="M130" s="21"/>
      <c r="N130" s="21"/>
      <c r="O130" s="21"/>
      <c r="P130" s="22"/>
      <c r="Q130" s="21"/>
      <c r="R130" s="21"/>
      <c r="S130" s="21"/>
      <c r="T130" s="22"/>
      <c r="U130" s="21"/>
      <c r="V130" s="23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true" customHeight="false" outlineLevel="0" collapsed="false">
      <c r="A131" s="0"/>
      <c r="B131" s="0"/>
      <c r="C131" s="17"/>
      <c r="D131" s="0"/>
      <c r="E131" s="18"/>
      <c r="F131" s="18"/>
      <c r="G131" s="18"/>
      <c r="H131" s="19"/>
      <c r="I131" s="18"/>
      <c r="J131" s="18"/>
      <c r="K131" s="18"/>
      <c r="L131" s="19"/>
      <c r="M131" s="18"/>
      <c r="N131" s="18"/>
      <c r="O131" s="18"/>
      <c r="P131" s="19"/>
      <c r="Q131" s="18"/>
      <c r="R131" s="18"/>
      <c r="S131" s="18"/>
      <c r="T131" s="19"/>
      <c r="U131" s="18"/>
      <c r="V131" s="26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true" customHeight="false" outlineLevel="0" collapsed="false">
      <c r="A132" s="0"/>
      <c r="B132" s="0"/>
      <c r="C132" s="17"/>
      <c r="D132" s="0"/>
      <c r="E132" s="18"/>
      <c r="F132" s="18"/>
      <c r="G132" s="18"/>
      <c r="H132" s="19"/>
      <c r="I132" s="18"/>
      <c r="J132" s="18"/>
      <c r="K132" s="18"/>
      <c r="L132" s="19"/>
      <c r="M132" s="18"/>
      <c r="N132" s="18"/>
      <c r="O132" s="18"/>
      <c r="P132" s="19"/>
      <c r="Q132" s="18"/>
      <c r="R132" s="18"/>
      <c r="S132" s="18"/>
      <c r="T132" s="19"/>
      <c r="U132" s="18"/>
      <c r="V132" s="26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.8" hidden="true" customHeight="false" outlineLevel="0" collapsed="false">
      <c r="A133" s="0"/>
      <c r="B133" s="0"/>
      <c r="C133" s="17" t="s">
        <v>84</v>
      </c>
      <c r="D133" s="0"/>
      <c r="E133" s="18"/>
      <c r="F133" s="18"/>
      <c r="G133" s="18"/>
      <c r="H133" s="19"/>
      <c r="I133" s="18"/>
      <c r="J133" s="18"/>
      <c r="K133" s="18"/>
      <c r="L133" s="19"/>
      <c r="M133" s="18"/>
      <c r="N133" s="18"/>
      <c r="O133" s="18"/>
      <c r="P133" s="19"/>
      <c r="Q133" s="18"/>
      <c r="R133" s="18"/>
      <c r="S133" s="18"/>
      <c r="T133" s="19"/>
      <c r="U133" s="18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true" customHeight="false" outlineLevel="0" collapsed="false">
      <c r="A134" s="1" t="s">
        <v>149</v>
      </c>
      <c r="B134" s="0"/>
      <c r="C134" s="0"/>
      <c r="D134" s="1" t="s">
        <v>105</v>
      </c>
      <c r="E134" s="18"/>
      <c r="F134" s="18"/>
      <c r="G134" s="18"/>
      <c r="H134" s="19"/>
      <c r="I134" s="18"/>
      <c r="J134" s="18"/>
      <c r="K134" s="18"/>
      <c r="L134" s="19"/>
      <c r="M134" s="18"/>
      <c r="N134" s="18"/>
      <c r="O134" s="18"/>
      <c r="P134" s="19"/>
      <c r="Q134" s="18"/>
      <c r="R134" s="18"/>
      <c r="S134" s="18"/>
      <c r="T134" s="19"/>
      <c r="U134" s="18"/>
      <c r="V134" s="2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.8" hidden="true" customHeight="false" outlineLevel="0" collapsed="false">
      <c r="A135" s="1" t="s">
        <v>150</v>
      </c>
      <c r="B135" s="0"/>
      <c r="C135" s="0"/>
      <c r="D135" s="1" t="s">
        <v>54</v>
      </c>
      <c r="E135" s="18"/>
      <c r="F135" s="18"/>
      <c r="G135" s="18"/>
      <c r="H135" s="19"/>
      <c r="I135" s="18"/>
      <c r="J135" s="18"/>
      <c r="K135" s="18"/>
      <c r="L135" s="19"/>
      <c r="M135" s="18"/>
      <c r="N135" s="18"/>
      <c r="O135" s="18"/>
      <c r="P135" s="19"/>
      <c r="Q135" s="18"/>
      <c r="R135" s="18"/>
      <c r="S135" s="18"/>
      <c r="T135" s="19"/>
      <c r="U135" s="18"/>
      <c r="V135" s="2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true" customHeight="false" outlineLevel="0" collapsed="false">
      <c r="A136" s="1" t="s">
        <v>151</v>
      </c>
      <c r="B136" s="0"/>
      <c r="C136" s="0"/>
      <c r="D136" s="1" t="s">
        <v>65</v>
      </c>
      <c r="E136" s="18"/>
      <c r="F136" s="18"/>
      <c r="G136" s="18"/>
      <c r="H136" s="19"/>
      <c r="I136" s="18"/>
      <c r="J136" s="18"/>
      <c r="K136" s="18"/>
      <c r="L136" s="19"/>
      <c r="M136" s="18"/>
      <c r="N136" s="18"/>
      <c r="O136" s="18"/>
      <c r="P136" s="19"/>
      <c r="Q136" s="18"/>
      <c r="R136" s="18"/>
      <c r="S136" s="18"/>
      <c r="T136" s="19"/>
      <c r="U136" s="18"/>
      <c r="V136" s="2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8" hidden="true" customHeight="false" outlineLevel="0" collapsed="false">
      <c r="A137" s="1" t="s">
        <v>152</v>
      </c>
      <c r="B137" s="0"/>
      <c r="C137" s="0"/>
      <c r="D137" s="1" t="s">
        <v>153</v>
      </c>
      <c r="E137" s="18"/>
      <c r="F137" s="18"/>
      <c r="G137" s="18"/>
      <c r="H137" s="19"/>
      <c r="I137" s="18"/>
      <c r="J137" s="18"/>
      <c r="K137" s="18"/>
      <c r="L137" s="19"/>
      <c r="M137" s="18"/>
      <c r="N137" s="18"/>
      <c r="O137" s="18"/>
      <c r="P137" s="19"/>
      <c r="Q137" s="18"/>
      <c r="R137" s="18"/>
      <c r="S137" s="18"/>
      <c r="T137" s="19"/>
      <c r="U137" s="18"/>
      <c r="V137" s="2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8" hidden="true" customHeight="false" outlineLevel="0" collapsed="false">
      <c r="A138" s="1" t="s">
        <v>154</v>
      </c>
      <c r="B138" s="0"/>
      <c r="C138" s="0"/>
      <c r="D138" s="1" t="s">
        <v>155</v>
      </c>
      <c r="E138" s="18"/>
      <c r="F138" s="18"/>
      <c r="G138" s="18"/>
      <c r="H138" s="19"/>
      <c r="I138" s="18"/>
      <c r="J138" s="18"/>
      <c r="K138" s="18"/>
      <c r="L138" s="19"/>
      <c r="M138" s="18"/>
      <c r="N138" s="18"/>
      <c r="O138" s="18"/>
      <c r="P138" s="19"/>
      <c r="Q138" s="18"/>
      <c r="R138" s="18"/>
      <c r="S138" s="18"/>
      <c r="T138" s="19"/>
      <c r="U138" s="18"/>
      <c r="V138" s="2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8" hidden="true" customHeight="false" outlineLevel="0" collapsed="false">
      <c r="A139" s="1" t="s">
        <v>156</v>
      </c>
      <c r="B139" s="0"/>
      <c r="C139" s="0"/>
      <c r="D139" s="1" t="s">
        <v>157</v>
      </c>
      <c r="E139" s="18"/>
      <c r="F139" s="18"/>
      <c r="G139" s="18"/>
      <c r="H139" s="19"/>
      <c r="I139" s="18"/>
      <c r="J139" s="18"/>
      <c r="K139" s="18"/>
      <c r="L139" s="19"/>
      <c r="M139" s="18"/>
      <c r="N139" s="18"/>
      <c r="O139" s="18"/>
      <c r="P139" s="19"/>
      <c r="Q139" s="18"/>
      <c r="R139" s="18"/>
      <c r="S139" s="18"/>
      <c r="T139" s="19"/>
      <c r="U139" s="18"/>
      <c r="V139" s="20"/>
      <c r="W139" s="27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8" hidden="true" customHeight="false" outlineLevel="0" collapsed="false">
      <c r="A140" s="1" t="s">
        <v>158</v>
      </c>
      <c r="B140" s="0"/>
      <c r="C140" s="0"/>
      <c r="D140" s="1" t="s">
        <v>159</v>
      </c>
      <c r="E140" s="18"/>
      <c r="F140" s="18"/>
      <c r="G140" s="18"/>
      <c r="H140" s="19"/>
      <c r="I140" s="18"/>
      <c r="J140" s="18"/>
      <c r="K140" s="18"/>
      <c r="L140" s="19"/>
      <c r="M140" s="18"/>
      <c r="N140" s="18"/>
      <c r="O140" s="18"/>
      <c r="P140" s="19"/>
      <c r="Q140" s="18"/>
      <c r="R140" s="18"/>
      <c r="S140" s="18"/>
      <c r="T140" s="19"/>
      <c r="U140" s="18"/>
      <c r="V140" s="2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8" hidden="true" customHeight="false" outlineLevel="0" collapsed="false">
      <c r="A141" s="1" t="s">
        <v>160</v>
      </c>
      <c r="B141" s="0"/>
      <c r="C141" s="0"/>
      <c r="D141" s="1" t="s">
        <v>161</v>
      </c>
      <c r="E141" s="18"/>
      <c r="F141" s="18"/>
      <c r="G141" s="18"/>
      <c r="H141" s="19"/>
      <c r="I141" s="18"/>
      <c r="J141" s="18"/>
      <c r="K141" s="18"/>
      <c r="L141" s="19"/>
      <c r="M141" s="18"/>
      <c r="N141" s="18"/>
      <c r="O141" s="18"/>
      <c r="P141" s="19"/>
      <c r="Q141" s="18"/>
      <c r="R141" s="18"/>
      <c r="S141" s="18"/>
      <c r="T141" s="19"/>
      <c r="U141" s="18"/>
      <c r="V141" s="2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8" hidden="true" customHeight="false" outlineLevel="0" collapsed="false">
      <c r="A142" s="1" t="s">
        <v>162</v>
      </c>
      <c r="B142" s="0"/>
      <c r="C142" s="0"/>
      <c r="D142" s="1" t="s">
        <v>163</v>
      </c>
      <c r="E142" s="18"/>
      <c r="F142" s="18"/>
      <c r="G142" s="18"/>
      <c r="H142" s="19"/>
      <c r="I142" s="18"/>
      <c r="J142" s="18"/>
      <c r="K142" s="18"/>
      <c r="L142" s="19"/>
      <c r="M142" s="18"/>
      <c r="N142" s="18"/>
      <c r="O142" s="18"/>
      <c r="P142" s="19"/>
      <c r="Q142" s="18"/>
      <c r="R142" s="18"/>
      <c r="S142" s="18"/>
      <c r="T142" s="19"/>
      <c r="U142" s="18"/>
      <c r="V142" s="2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4" customFormat="true" ht="12.8" hidden="true" customHeight="false" outlineLevel="0" collapsed="false">
      <c r="A143" s="1" t="s">
        <v>164</v>
      </c>
      <c r="B143" s="1"/>
      <c r="C143" s="1"/>
      <c r="D143" s="1" t="s">
        <v>165</v>
      </c>
      <c r="E143" s="18"/>
      <c r="F143" s="18"/>
      <c r="G143" s="18"/>
      <c r="H143" s="19"/>
      <c r="I143" s="18"/>
      <c r="J143" s="18"/>
      <c r="K143" s="18"/>
      <c r="L143" s="19"/>
      <c r="M143" s="18"/>
      <c r="N143" s="18"/>
      <c r="O143" s="18"/>
      <c r="P143" s="19"/>
      <c r="Q143" s="18"/>
      <c r="R143" s="18"/>
      <c r="S143" s="18"/>
      <c r="T143" s="19"/>
      <c r="U143" s="18"/>
      <c r="V143" s="20"/>
      <c r="W143" s="1"/>
    </row>
    <row r="144" customFormat="false" ht="13.8" hidden="true" customHeight="false" outlineLevel="0" collapsed="false">
      <c r="A144" s="1" t="s">
        <v>166</v>
      </c>
      <c r="B144" s="0"/>
      <c r="C144" s="0"/>
      <c r="D144" s="1" t="s">
        <v>167</v>
      </c>
      <c r="E144" s="18"/>
      <c r="F144" s="18"/>
      <c r="G144" s="18"/>
      <c r="H144" s="19"/>
      <c r="I144" s="18"/>
      <c r="J144" s="18"/>
      <c r="K144" s="18"/>
      <c r="L144" s="19"/>
      <c r="M144" s="18"/>
      <c r="N144" s="18"/>
      <c r="O144" s="18"/>
      <c r="P144" s="19"/>
      <c r="Q144" s="18"/>
      <c r="R144" s="18"/>
      <c r="S144" s="18"/>
      <c r="T144" s="19"/>
      <c r="U144" s="18"/>
      <c r="V144" s="20"/>
    </row>
    <row r="145" customFormat="false" ht="13.8" hidden="false" customHeight="false" outlineLevel="0" collapsed="false">
      <c r="B145" s="0"/>
      <c r="C145" s="17" t="s">
        <v>168</v>
      </c>
      <c r="E145" s="21"/>
      <c r="F145" s="21"/>
      <c r="G145" s="21"/>
      <c r="H145" s="22"/>
      <c r="I145" s="21"/>
      <c r="J145" s="21"/>
      <c r="K145" s="21"/>
      <c r="L145" s="22"/>
      <c r="M145" s="21"/>
      <c r="N145" s="21"/>
      <c r="O145" s="21"/>
      <c r="P145" s="22"/>
      <c r="Q145" s="21"/>
      <c r="R145" s="21"/>
      <c r="S145" s="21"/>
      <c r="T145" s="22"/>
      <c r="U145" s="21"/>
      <c r="V145" s="23"/>
    </row>
    <row r="146" customFormat="false" ht="13.8" hidden="false" customHeight="false" outlineLevel="0" collapsed="false">
      <c r="B146" s="0"/>
      <c r="E146" s="18"/>
      <c r="F146" s="18"/>
      <c r="G146" s="18"/>
      <c r="H146" s="19"/>
      <c r="I146" s="18"/>
      <c r="J146" s="18"/>
      <c r="K146" s="18"/>
      <c r="L146" s="19"/>
      <c r="M146" s="18"/>
      <c r="N146" s="18"/>
      <c r="O146" s="18"/>
      <c r="P146" s="19"/>
      <c r="Q146" s="18"/>
      <c r="R146" s="18"/>
      <c r="S146" s="18"/>
      <c r="T146" s="19"/>
      <c r="U146" s="18"/>
      <c r="V146" s="0"/>
    </row>
    <row r="147" customFormat="false" ht="12.8" hidden="false" customHeight="false" outlineLevel="0" collapsed="false">
      <c r="B147" s="17" t="s">
        <v>85</v>
      </c>
      <c r="E147" s="21"/>
      <c r="F147" s="21"/>
      <c r="G147" s="21"/>
      <c r="H147" s="22"/>
      <c r="I147" s="21"/>
      <c r="J147" s="21"/>
      <c r="K147" s="21"/>
      <c r="L147" s="22"/>
      <c r="M147" s="21"/>
      <c r="N147" s="21"/>
      <c r="O147" s="21"/>
      <c r="P147" s="22"/>
      <c r="Q147" s="21"/>
      <c r="R147" s="21"/>
      <c r="S147" s="21"/>
      <c r="T147" s="19"/>
      <c r="U147" s="21"/>
      <c r="V147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47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3" ySplit="0" topLeftCell="F1" activePane="topRight" state="frozen"/>
      <selection pane="topLeft" activeCell="B1" activeCellId="0" sqref="B1"/>
      <selection pane="topRight" activeCell="V1" activeCellId="0" sqref="B:CB"/>
    </sheetView>
  </sheetViews>
  <sheetFormatPr defaultRowHeight="12.8"/>
  <cols>
    <col collapsed="false" hidden="true" max="1" min="1" style="1" width="0"/>
    <col collapsed="false" hidden="false" max="3" min="2" style="1" width="4.28372093023256"/>
    <col collapsed="false" hidden="false" max="4" min="4" style="1" width="49.5674418604651"/>
    <col collapsed="false" hidden="false" max="7" min="5" style="4" width="13.2837209302326"/>
    <col collapsed="false" hidden="false" max="8" min="8" style="4" width="0.711627906976744"/>
    <col collapsed="false" hidden="false" max="11" min="9" style="4" width="13.2837209302326"/>
    <col collapsed="false" hidden="false" max="12" min="12" style="4" width="0.711627906976744"/>
    <col collapsed="false" hidden="false" max="15" min="13" style="4" width="13.2837209302326"/>
    <col collapsed="false" hidden="false" max="16" min="16" style="4" width="0.851162790697674"/>
    <col collapsed="false" hidden="false" max="19" min="17" style="4" width="13.2837209302326"/>
    <col collapsed="false" hidden="false" max="20" min="20" style="4" width="0.851162790697674"/>
    <col collapsed="false" hidden="false" max="21" min="21" style="4" width="13.2837209302326"/>
    <col collapsed="false" hidden="false" max="22" min="22" style="20" width="13.2837209302326"/>
    <col collapsed="false" hidden="false" max="1025" min="23" style="1" width="9.13953488372093"/>
  </cols>
  <sheetData>
    <row r="1" customFormat="false" ht="13.8" hidden="true" customHeight="false" outlineLevel="0" collapsed="false">
      <c r="A1" s="1" t="s">
        <v>0</v>
      </c>
      <c r="B1" s="0"/>
      <c r="C1" s="0"/>
      <c r="D1" s="0"/>
      <c r="E1" s="4" t="s">
        <v>1</v>
      </c>
      <c r="F1" s="4" t="s">
        <v>2</v>
      </c>
      <c r="G1" s="4" t="s">
        <v>3</v>
      </c>
      <c r="H1" s="0"/>
      <c r="I1" s="4" t="s">
        <v>4</v>
      </c>
      <c r="J1" s="4" t="s">
        <v>5</v>
      </c>
      <c r="K1" s="4" t="s">
        <v>6</v>
      </c>
      <c r="L1" s="0"/>
      <c r="M1" s="4" t="s">
        <v>7</v>
      </c>
      <c r="N1" s="4" t="s">
        <v>8</v>
      </c>
      <c r="O1" s="4" t="s">
        <v>9</v>
      </c>
      <c r="P1" s="0"/>
      <c r="Q1" s="4" t="s">
        <v>10</v>
      </c>
      <c r="R1" s="4" t="s">
        <v>11</v>
      </c>
      <c r="S1" s="4" t="s">
        <v>12</v>
      </c>
      <c r="T1" s="0"/>
      <c r="U1" s="4" t="s">
        <v>13</v>
      </c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5" hidden="false" customHeight="false" outlineLevel="0" collapsed="false">
      <c r="C2" s="6"/>
      <c r="D2" s="6"/>
      <c r="E2" s="6"/>
      <c r="F2" s="6"/>
      <c r="G2" s="6"/>
      <c r="H2" s="6"/>
      <c r="I2" s="6"/>
      <c r="J2" s="7" t="s">
        <v>169</v>
      </c>
      <c r="K2" s="6"/>
      <c r="L2" s="6"/>
      <c r="M2" s="6"/>
      <c r="N2" s="6"/>
      <c r="O2" s="6"/>
      <c r="P2" s="6"/>
      <c r="Q2" s="6"/>
      <c r="R2" s="6"/>
      <c r="S2" s="6"/>
      <c r="T2" s="8"/>
      <c r="U2" s="8"/>
      <c r="V2" s="8"/>
      <c r="W2" s="9" t="s">
        <v>15</v>
      </c>
    </row>
    <row r="3" customFormat="false" ht="15" hidden="false" customHeight="false" outlineLevel="0" collapsed="false">
      <c r="A3" s="5"/>
      <c r="B3" s="5"/>
      <c r="C3" s="6"/>
      <c r="D3" s="6"/>
      <c r="E3" s="6"/>
      <c r="F3" s="6"/>
      <c r="G3" s="6"/>
      <c r="H3" s="6"/>
      <c r="I3" s="6"/>
      <c r="J3" s="7" t="s">
        <v>170</v>
      </c>
      <c r="K3" s="6"/>
      <c r="L3" s="6"/>
      <c r="M3" s="6"/>
      <c r="N3" s="6"/>
      <c r="O3" s="6"/>
      <c r="P3" s="6"/>
      <c r="Q3" s="6"/>
      <c r="R3" s="6"/>
      <c r="S3" s="6"/>
      <c r="T3" s="8"/>
      <c r="U3" s="8"/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5"/>
      <c r="B4" s="5"/>
      <c r="C4" s="6"/>
      <c r="D4" s="6"/>
      <c r="E4" s="6"/>
      <c r="F4" s="6"/>
      <c r="G4" s="6"/>
      <c r="H4" s="6"/>
      <c r="I4" s="6"/>
      <c r="J4" s="7" t="s">
        <v>17</v>
      </c>
      <c r="K4" s="9"/>
      <c r="L4" s="6"/>
      <c r="M4" s="6"/>
      <c r="N4" s="6"/>
      <c r="O4" s="6"/>
      <c r="P4" s="6"/>
      <c r="Q4" s="6"/>
      <c r="R4" s="6"/>
      <c r="S4" s="6"/>
      <c r="T4" s="8"/>
      <c r="U4" s="8"/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5"/>
      <c r="B5" s="5"/>
      <c r="C5" s="7"/>
      <c r="D5" s="7"/>
      <c r="E5" s="7"/>
      <c r="F5" s="7"/>
      <c r="G5" s="7"/>
      <c r="H5" s="7"/>
      <c r="I5" s="7"/>
      <c r="J5" s="7" t="s">
        <v>18</v>
      </c>
      <c r="K5" s="7"/>
      <c r="L5" s="7"/>
      <c r="M5" s="7"/>
      <c r="N5" s="7"/>
      <c r="O5" s="7"/>
      <c r="P5" s="7"/>
      <c r="Q5" s="7"/>
      <c r="R5" s="7"/>
      <c r="S5" s="7"/>
      <c r="T5" s="10"/>
      <c r="U5" s="10"/>
      <c r="V5" s="1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3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" customFormat="true" ht="12.8" hidden="false" customHeight="false" outlineLevel="0" collapsed="false">
      <c r="E7" s="14" t="s">
        <v>19</v>
      </c>
      <c r="F7" s="14" t="s">
        <v>20</v>
      </c>
      <c r="G7" s="14" t="s">
        <v>21</v>
      </c>
      <c r="H7" s="15"/>
      <c r="I7" s="14" t="s">
        <v>22</v>
      </c>
      <c r="J7" s="14" t="s">
        <v>23</v>
      </c>
      <c r="K7" s="14" t="s">
        <v>24</v>
      </c>
      <c r="L7" s="15"/>
      <c r="M7" s="14" t="s">
        <v>25</v>
      </c>
      <c r="N7" s="14" t="s">
        <v>26</v>
      </c>
      <c r="O7" s="14" t="s">
        <v>27</v>
      </c>
      <c r="P7" s="15"/>
      <c r="Q7" s="14" t="s">
        <v>28</v>
      </c>
      <c r="R7" s="14" t="s">
        <v>29</v>
      </c>
      <c r="S7" s="14" t="s">
        <v>30</v>
      </c>
      <c r="T7" s="15"/>
      <c r="U7" s="14" t="s">
        <v>31</v>
      </c>
      <c r="V7" s="16" t="s">
        <v>32</v>
      </c>
    </row>
    <row r="8" customFormat="false" ht="13.8" hidden="false" customHeight="false" outlineLevel="0" collapsed="false">
      <c r="A8" s="0"/>
      <c r="B8" s="17" t="s">
        <v>33</v>
      </c>
      <c r="C8" s="17"/>
      <c r="D8" s="0"/>
      <c r="E8" s="18"/>
      <c r="F8" s="18"/>
      <c r="G8" s="18"/>
      <c r="H8" s="19"/>
      <c r="I8" s="18"/>
      <c r="J8" s="18"/>
      <c r="K8" s="18"/>
      <c r="L8" s="19"/>
      <c r="M8" s="18"/>
      <c r="N8" s="18"/>
      <c r="O8" s="18"/>
      <c r="P8" s="19"/>
      <c r="Q8" s="18"/>
      <c r="R8" s="18"/>
      <c r="S8" s="18"/>
      <c r="T8" s="19"/>
      <c r="U8" s="18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34</v>
      </c>
      <c r="B9" s="0"/>
      <c r="C9" s="0"/>
      <c r="D9" s="1" t="s">
        <v>35</v>
      </c>
      <c r="E9" s="18"/>
      <c r="F9" s="18"/>
      <c r="G9" s="18"/>
      <c r="H9" s="19"/>
      <c r="I9" s="18"/>
      <c r="J9" s="18"/>
      <c r="K9" s="18"/>
      <c r="L9" s="19"/>
      <c r="M9" s="18"/>
      <c r="N9" s="18"/>
      <c r="O9" s="18"/>
      <c r="P9" s="19"/>
      <c r="Q9" s="18"/>
      <c r="R9" s="18"/>
      <c r="S9" s="18"/>
      <c r="T9" s="19"/>
      <c r="U9" s="18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36</v>
      </c>
      <c r="B10" s="0"/>
      <c r="C10" s="0"/>
      <c r="D10" s="1" t="s">
        <v>37</v>
      </c>
      <c r="E10" s="18"/>
      <c r="F10" s="18"/>
      <c r="G10" s="18"/>
      <c r="H10" s="19"/>
      <c r="I10" s="18"/>
      <c r="J10" s="18"/>
      <c r="K10" s="18"/>
      <c r="L10" s="19"/>
      <c r="M10" s="18"/>
      <c r="N10" s="18"/>
      <c r="O10" s="18"/>
      <c r="P10" s="19"/>
      <c r="Q10" s="18"/>
      <c r="R10" s="18"/>
      <c r="S10" s="18"/>
      <c r="T10" s="19"/>
      <c r="U10" s="1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38</v>
      </c>
      <c r="B11" s="0"/>
      <c r="C11" s="0"/>
      <c r="D11" s="1" t="s">
        <v>39</v>
      </c>
      <c r="E11" s="18"/>
      <c r="F11" s="18"/>
      <c r="G11" s="18"/>
      <c r="H11" s="19"/>
      <c r="I11" s="18"/>
      <c r="J11" s="18"/>
      <c r="K11" s="18"/>
      <c r="L11" s="19"/>
      <c r="M11" s="18"/>
      <c r="N11" s="18"/>
      <c r="O11" s="18"/>
      <c r="P11" s="19"/>
      <c r="Q11" s="18"/>
      <c r="R11" s="18"/>
      <c r="S11" s="18"/>
      <c r="T11" s="19"/>
      <c r="U11" s="18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0"/>
      <c r="C12" s="17" t="s">
        <v>40</v>
      </c>
      <c r="D12" s="0"/>
      <c r="E12" s="21"/>
      <c r="F12" s="21"/>
      <c r="G12" s="21"/>
      <c r="H12" s="22"/>
      <c r="I12" s="21"/>
      <c r="J12" s="21"/>
      <c r="K12" s="21"/>
      <c r="L12" s="22"/>
      <c r="M12" s="21"/>
      <c r="N12" s="21"/>
      <c r="O12" s="21"/>
      <c r="P12" s="22"/>
      <c r="Q12" s="21"/>
      <c r="R12" s="21"/>
      <c r="S12" s="21"/>
      <c r="T12" s="22"/>
      <c r="U12" s="21"/>
      <c r="V12" s="23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0"/>
      <c r="C13" s="17"/>
      <c r="D13" s="0"/>
      <c r="E13" s="18"/>
      <c r="F13" s="18"/>
      <c r="G13" s="18"/>
      <c r="H13" s="19"/>
      <c r="I13" s="18"/>
      <c r="J13" s="18"/>
      <c r="K13" s="18"/>
      <c r="L13" s="19"/>
      <c r="M13" s="18"/>
      <c r="N13" s="18"/>
      <c r="O13" s="18"/>
      <c r="P13" s="19"/>
      <c r="Q13" s="18"/>
      <c r="R13" s="18"/>
      <c r="S13" s="18"/>
      <c r="T13" s="19"/>
      <c r="U13" s="18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41</v>
      </c>
      <c r="B14" s="0"/>
      <c r="C14" s="0"/>
      <c r="D14" s="1" t="s">
        <v>42</v>
      </c>
      <c r="E14" s="18"/>
      <c r="F14" s="18"/>
      <c r="G14" s="18"/>
      <c r="H14" s="19"/>
      <c r="I14" s="18"/>
      <c r="J14" s="18"/>
      <c r="K14" s="18"/>
      <c r="L14" s="19"/>
      <c r="M14" s="18"/>
      <c r="N14" s="18"/>
      <c r="O14" s="18"/>
      <c r="P14" s="19"/>
      <c r="Q14" s="18"/>
      <c r="R14" s="18"/>
      <c r="S14" s="18"/>
      <c r="T14" s="19"/>
      <c r="U14" s="1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43</v>
      </c>
      <c r="B15" s="0"/>
      <c r="C15" s="0"/>
      <c r="D15" s="1" t="s">
        <v>44</v>
      </c>
      <c r="E15" s="18"/>
      <c r="F15" s="18"/>
      <c r="G15" s="18"/>
      <c r="H15" s="19"/>
      <c r="I15" s="18"/>
      <c r="J15" s="18"/>
      <c r="K15" s="18"/>
      <c r="L15" s="19"/>
      <c r="M15" s="18"/>
      <c r="N15" s="18"/>
      <c r="O15" s="18"/>
      <c r="P15" s="19"/>
      <c r="Q15" s="18"/>
      <c r="R15" s="18"/>
      <c r="S15" s="18"/>
      <c r="T15" s="19"/>
      <c r="U15" s="18"/>
      <c r="W15" s="24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0"/>
      <c r="C16" s="0"/>
      <c r="D16" s="0"/>
      <c r="E16" s="18"/>
      <c r="F16" s="18"/>
      <c r="G16" s="18"/>
      <c r="H16" s="19"/>
      <c r="I16" s="18"/>
      <c r="J16" s="18"/>
      <c r="K16" s="18"/>
      <c r="L16" s="19"/>
      <c r="M16" s="18"/>
      <c r="N16" s="18"/>
      <c r="O16" s="18"/>
      <c r="P16" s="19"/>
      <c r="Q16" s="18"/>
      <c r="R16" s="18"/>
      <c r="S16" s="18"/>
      <c r="T16" s="19"/>
      <c r="U16" s="18"/>
      <c r="V16" s="0"/>
      <c r="W16" s="24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4" customFormat="true" ht="12.8" hidden="false" customHeight="false" outlineLevel="0" collapsed="false">
      <c r="B17" s="24" t="s">
        <v>45</v>
      </c>
      <c r="E17" s="25"/>
      <c r="F17" s="25"/>
      <c r="G17" s="25"/>
      <c r="H17" s="19"/>
      <c r="I17" s="25"/>
      <c r="J17" s="25"/>
      <c r="K17" s="25"/>
      <c r="L17" s="19"/>
      <c r="M17" s="25"/>
      <c r="N17" s="25"/>
      <c r="O17" s="25"/>
      <c r="P17" s="19"/>
      <c r="Q17" s="25"/>
      <c r="R17" s="25"/>
      <c r="S17" s="25"/>
      <c r="T17" s="19"/>
      <c r="U17" s="25"/>
      <c r="V17" s="23"/>
      <c r="W17" s="1"/>
    </row>
    <row r="18" customFormat="false" ht="13.8" hidden="false" customHeight="false" outlineLevel="0" collapsed="false">
      <c r="A18" s="0"/>
      <c r="B18" s="0"/>
      <c r="C18" s="0"/>
      <c r="D18" s="0"/>
      <c r="E18" s="18"/>
      <c r="F18" s="18"/>
      <c r="G18" s="18"/>
      <c r="H18" s="19"/>
      <c r="I18" s="18"/>
      <c r="J18" s="18"/>
      <c r="K18" s="18"/>
      <c r="L18" s="19"/>
      <c r="M18" s="18"/>
      <c r="N18" s="18"/>
      <c r="O18" s="18"/>
      <c r="P18" s="19"/>
      <c r="Q18" s="18"/>
      <c r="R18" s="18"/>
      <c r="S18" s="18"/>
      <c r="T18" s="19"/>
      <c r="U18" s="18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/>
      <c r="B19" s="17" t="s">
        <v>46</v>
      </c>
      <c r="C19" s="17"/>
      <c r="D19" s="0"/>
      <c r="E19" s="18"/>
      <c r="F19" s="18"/>
      <c r="G19" s="18"/>
      <c r="H19" s="19"/>
      <c r="I19" s="18"/>
      <c r="J19" s="18"/>
      <c r="K19" s="18"/>
      <c r="L19" s="19"/>
      <c r="M19" s="18"/>
      <c r="N19" s="18"/>
      <c r="O19" s="18"/>
      <c r="P19" s="19"/>
      <c r="Q19" s="18"/>
      <c r="R19" s="18"/>
      <c r="S19" s="18"/>
      <c r="T19" s="19"/>
      <c r="U19" s="18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true" customHeight="false" outlineLevel="0" collapsed="false">
      <c r="A20" s="1" t="s">
        <v>47</v>
      </c>
      <c r="B20" s="17"/>
      <c r="C20" s="17"/>
      <c r="D20" s="1" t="s">
        <v>48</v>
      </c>
      <c r="E20" s="18"/>
      <c r="F20" s="18"/>
      <c r="G20" s="18"/>
      <c r="H20" s="19"/>
      <c r="I20" s="18"/>
      <c r="J20" s="18"/>
      <c r="K20" s="18"/>
      <c r="L20" s="19"/>
      <c r="M20" s="18"/>
      <c r="N20" s="18"/>
      <c r="O20" s="18"/>
      <c r="P20" s="19"/>
      <c r="Q20" s="18"/>
      <c r="R20" s="18"/>
      <c r="S20" s="18"/>
      <c r="T20" s="19"/>
      <c r="U20" s="1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true" customHeight="false" outlineLevel="0" collapsed="false">
      <c r="A21" s="1" t="s">
        <v>49</v>
      </c>
      <c r="B21" s="17"/>
      <c r="C21" s="17"/>
      <c r="D21" s="1" t="s">
        <v>50</v>
      </c>
      <c r="E21" s="18"/>
      <c r="F21" s="18"/>
      <c r="G21" s="18"/>
      <c r="H21" s="19"/>
      <c r="I21" s="18"/>
      <c r="J21" s="18"/>
      <c r="K21" s="18"/>
      <c r="L21" s="19"/>
      <c r="M21" s="18"/>
      <c r="N21" s="18"/>
      <c r="O21" s="18"/>
      <c r="P21" s="19"/>
      <c r="Q21" s="18"/>
      <c r="R21" s="18"/>
      <c r="S21" s="18"/>
      <c r="T21" s="19"/>
      <c r="U21" s="18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0"/>
      <c r="C22" s="0"/>
      <c r="D22" s="1" t="s">
        <v>51</v>
      </c>
      <c r="E22" s="18"/>
      <c r="F22" s="18"/>
      <c r="G22" s="18"/>
      <c r="H22" s="19"/>
      <c r="I22" s="18"/>
      <c r="J22" s="18"/>
      <c r="K22" s="18"/>
      <c r="L22" s="19"/>
      <c r="M22" s="18"/>
      <c r="N22" s="18"/>
      <c r="O22" s="18"/>
      <c r="P22" s="19"/>
      <c r="Q22" s="18"/>
      <c r="R22" s="18"/>
      <c r="S22" s="18"/>
      <c r="T22" s="19"/>
      <c r="U22" s="18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true" customHeight="false" outlineLevel="0" collapsed="false">
      <c r="A23" s="1" t="s">
        <v>52</v>
      </c>
      <c r="B23" s="17"/>
      <c r="C23" s="17"/>
      <c r="D23" s="1" t="s">
        <v>48</v>
      </c>
      <c r="E23" s="18"/>
      <c r="F23" s="18"/>
      <c r="G23" s="18"/>
      <c r="H23" s="19"/>
      <c r="I23" s="18"/>
      <c r="J23" s="18"/>
      <c r="K23" s="18"/>
      <c r="L23" s="19"/>
      <c r="M23" s="18"/>
      <c r="N23" s="18"/>
      <c r="O23" s="18"/>
      <c r="P23" s="19"/>
      <c r="Q23" s="18"/>
      <c r="R23" s="18"/>
      <c r="S23" s="18"/>
      <c r="T23" s="19"/>
      <c r="U23" s="18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true" customHeight="false" outlineLevel="0" collapsed="false">
      <c r="A24" s="1" t="s">
        <v>53</v>
      </c>
      <c r="B24" s="17"/>
      <c r="C24" s="17"/>
      <c r="D24" s="1" t="s">
        <v>50</v>
      </c>
      <c r="E24" s="18"/>
      <c r="F24" s="18"/>
      <c r="G24" s="18"/>
      <c r="H24" s="19"/>
      <c r="I24" s="18"/>
      <c r="J24" s="18"/>
      <c r="K24" s="18"/>
      <c r="L24" s="19"/>
      <c r="M24" s="18"/>
      <c r="N24" s="18"/>
      <c r="O24" s="18"/>
      <c r="P24" s="19"/>
      <c r="Q24" s="18"/>
      <c r="R24" s="18"/>
      <c r="S24" s="18"/>
      <c r="T24" s="19"/>
      <c r="U24" s="18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0"/>
      <c r="C25" s="0"/>
      <c r="D25" s="1" t="s">
        <v>54</v>
      </c>
      <c r="E25" s="18"/>
      <c r="F25" s="18"/>
      <c r="G25" s="18"/>
      <c r="H25" s="19"/>
      <c r="I25" s="18"/>
      <c r="J25" s="18"/>
      <c r="K25" s="18"/>
      <c r="L25" s="19"/>
      <c r="M25" s="18"/>
      <c r="N25" s="18"/>
      <c r="O25" s="18"/>
      <c r="P25" s="19"/>
      <c r="Q25" s="18"/>
      <c r="R25" s="18"/>
      <c r="S25" s="18"/>
      <c r="T25" s="19"/>
      <c r="U25" s="18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true" customHeight="false" outlineLevel="0" collapsed="false">
      <c r="A26" s="1" t="s">
        <v>55</v>
      </c>
      <c r="B26" s="0"/>
      <c r="C26" s="0"/>
      <c r="D26" s="1" t="s">
        <v>50</v>
      </c>
      <c r="E26" s="18"/>
      <c r="F26" s="18"/>
      <c r="G26" s="18"/>
      <c r="H26" s="19"/>
      <c r="I26" s="18"/>
      <c r="J26" s="18"/>
      <c r="K26" s="18"/>
      <c r="L26" s="19"/>
      <c r="M26" s="18"/>
      <c r="N26" s="18"/>
      <c r="O26" s="18"/>
      <c r="P26" s="19"/>
      <c r="Q26" s="18"/>
      <c r="R26" s="18"/>
      <c r="S26" s="18"/>
      <c r="T26" s="19"/>
      <c r="U26" s="18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true" customHeight="false" outlineLevel="0" collapsed="false">
      <c r="A27" s="1" t="s">
        <v>56</v>
      </c>
      <c r="B27" s="0"/>
      <c r="C27" s="0"/>
      <c r="D27" s="1" t="s">
        <v>57</v>
      </c>
      <c r="E27" s="18"/>
      <c r="F27" s="18"/>
      <c r="G27" s="18"/>
      <c r="H27" s="19"/>
      <c r="I27" s="18"/>
      <c r="J27" s="18"/>
      <c r="K27" s="18"/>
      <c r="L27" s="19"/>
      <c r="M27" s="18"/>
      <c r="N27" s="18"/>
      <c r="O27" s="18"/>
      <c r="P27" s="19"/>
      <c r="Q27" s="18"/>
      <c r="R27" s="18"/>
      <c r="S27" s="18"/>
      <c r="T27" s="19"/>
      <c r="U27" s="18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0"/>
      <c r="C28" s="0"/>
      <c r="D28" s="1" t="s">
        <v>58</v>
      </c>
      <c r="E28" s="18"/>
      <c r="F28" s="18"/>
      <c r="G28" s="18"/>
      <c r="H28" s="19"/>
      <c r="I28" s="18"/>
      <c r="J28" s="18"/>
      <c r="K28" s="18"/>
      <c r="L28" s="19"/>
      <c r="M28" s="18"/>
      <c r="N28" s="18"/>
      <c r="O28" s="18"/>
      <c r="P28" s="19"/>
      <c r="Q28" s="18"/>
      <c r="R28" s="18"/>
      <c r="S28" s="18"/>
      <c r="T28" s="19"/>
      <c r="U28" s="18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true" customHeight="false" outlineLevel="0" collapsed="false">
      <c r="A29" s="1" t="s">
        <v>59</v>
      </c>
      <c r="B29" s="0"/>
      <c r="C29" s="0"/>
      <c r="D29" s="1" t="s">
        <v>50</v>
      </c>
      <c r="E29" s="18"/>
      <c r="F29" s="18"/>
      <c r="G29" s="18"/>
      <c r="H29" s="19"/>
      <c r="I29" s="18"/>
      <c r="J29" s="18"/>
      <c r="K29" s="18"/>
      <c r="L29" s="19"/>
      <c r="M29" s="18"/>
      <c r="N29" s="18"/>
      <c r="O29" s="18"/>
      <c r="P29" s="19"/>
      <c r="Q29" s="18"/>
      <c r="R29" s="18"/>
      <c r="S29" s="18"/>
      <c r="T29" s="19"/>
      <c r="U29" s="18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true" customHeight="false" outlineLevel="0" collapsed="false">
      <c r="A30" s="1" t="s">
        <v>60</v>
      </c>
      <c r="B30" s="0"/>
      <c r="C30" s="0"/>
      <c r="D30" s="1" t="s">
        <v>57</v>
      </c>
      <c r="E30" s="18"/>
      <c r="F30" s="18"/>
      <c r="G30" s="18"/>
      <c r="H30" s="19"/>
      <c r="I30" s="18"/>
      <c r="J30" s="18"/>
      <c r="K30" s="18"/>
      <c r="L30" s="19"/>
      <c r="M30" s="18"/>
      <c r="N30" s="18"/>
      <c r="O30" s="18"/>
      <c r="P30" s="19"/>
      <c r="Q30" s="18"/>
      <c r="R30" s="18"/>
      <c r="S30" s="18"/>
      <c r="T30" s="19"/>
      <c r="U30" s="18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0"/>
      <c r="C31" s="0"/>
      <c r="D31" s="1" t="s">
        <v>61</v>
      </c>
      <c r="E31" s="18"/>
      <c r="F31" s="18"/>
      <c r="G31" s="18"/>
      <c r="H31" s="19"/>
      <c r="I31" s="18"/>
      <c r="J31" s="18"/>
      <c r="K31" s="18"/>
      <c r="L31" s="19"/>
      <c r="M31" s="18"/>
      <c r="N31" s="18"/>
      <c r="O31" s="18"/>
      <c r="P31" s="19"/>
      <c r="Q31" s="18"/>
      <c r="R31" s="18"/>
      <c r="S31" s="18"/>
      <c r="T31" s="19"/>
      <c r="U31" s="18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true" customHeight="false" outlineLevel="0" collapsed="false">
      <c r="A32" s="1" t="s">
        <v>62</v>
      </c>
      <c r="B32" s="0"/>
      <c r="C32" s="0"/>
      <c r="D32" s="1" t="s">
        <v>48</v>
      </c>
      <c r="E32" s="18"/>
      <c r="F32" s="18"/>
      <c r="G32" s="18"/>
      <c r="H32" s="19"/>
      <c r="I32" s="18"/>
      <c r="J32" s="18"/>
      <c r="K32" s="18"/>
      <c r="L32" s="19"/>
      <c r="M32" s="18"/>
      <c r="N32" s="18"/>
      <c r="O32" s="18"/>
      <c r="P32" s="19"/>
      <c r="Q32" s="18"/>
      <c r="R32" s="18"/>
      <c r="S32" s="18"/>
      <c r="T32" s="19"/>
      <c r="U32" s="18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true" customHeight="false" outlineLevel="0" collapsed="false">
      <c r="A33" s="1" t="s">
        <v>63</v>
      </c>
      <c r="B33" s="0"/>
      <c r="C33" s="0"/>
      <c r="D33" s="1" t="s">
        <v>50</v>
      </c>
      <c r="E33" s="18"/>
      <c r="F33" s="18"/>
      <c r="G33" s="18"/>
      <c r="H33" s="19"/>
      <c r="I33" s="18"/>
      <c r="J33" s="18"/>
      <c r="K33" s="18"/>
      <c r="L33" s="19"/>
      <c r="M33" s="18"/>
      <c r="N33" s="18"/>
      <c r="O33" s="18"/>
      <c r="P33" s="19"/>
      <c r="Q33" s="18"/>
      <c r="R33" s="18"/>
      <c r="S33" s="18"/>
      <c r="T33" s="19"/>
      <c r="U33" s="18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0"/>
      <c r="C34" s="0"/>
      <c r="D34" s="1" t="s">
        <v>64</v>
      </c>
      <c r="E34" s="18"/>
      <c r="F34" s="18"/>
      <c r="G34" s="18"/>
      <c r="H34" s="19"/>
      <c r="I34" s="18"/>
      <c r="J34" s="18"/>
      <c r="K34" s="18"/>
      <c r="L34" s="19"/>
      <c r="M34" s="18"/>
      <c r="N34" s="18"/>
      <c r="O34" s="18"/>
      <c r="P34" s="19"/>
      <c r="Q34" s="18"/>
      <c r="R34" s="18"/>
      <c r="S34" s="18"/>
      <c r="T34" s="19"/>
      <c r="U34" s="18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0"/>
      <c r="C35" s="0"/>
      <c r="D35" s="1" t="s">
        <v>65</v>
      </c>
      <c r="E35" s="18"/>
      <c r="F35" s="18"/>
      <c r="G35" s="18"/>
      <c r="H35" s="19"/>
      <c r="I35" s="18"/>
      <c r="J35" s="18"/>
      <c r="K35" s="18"/>
      <c r="L35" s="19"/>
      <c r="M35" s="18"/>
      <c r="N35" s="18"/>
      <c r="O35" s="18"/>
      <c r="P35" s="19"/>
      <c r="Q35" s="18"/>
      <c r="R35" s="18"/>
      <c r="S35" s="18"/>
      <c r="T35" s="19"/>
      <c r="U35" s="18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true" customHeight="false" outlineLevel="0" collapsed="false">
      <c r="A36" s="1" t="s">
        <v>66</v>
      </c>
      <c r="B36" s="0"/>
      <c r="C36" s="0"/>
      <c r="D36" s="1" t="s">
        <v>48</v>
      </c>
      <c r="E36" s="18"/>
      <c r="F36" s="18"/>
      <c r="G36" s="18"/>
      <c r="H36" s="19"/>
      <c r="I36" s="18"/>
      <c r="J36" s="18"/>
      <c r="K36" s="18"/>
      <c r="L36" s="19"/>
      <c r="M36" s="18"/>
      <c r="N36" s="18"/>
      <c r="O36" s="18"/>
      <c r="P36" s="19"/>
      <c r="Q36" s="18"/>
      <c r="R36" s="18"/>
      <c r="S36" s="18"/>
      <c r="T36" s="19"/>
      <c r="U36" s="18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true" customHeight="false" outlineLevel="0" collapsed="false">
      <c r="A37" s="1" t="s">
        <v>67</v>
      </c>
      <c r="B37" s="0"/>
      <c r="C37" s="0"/>
      <c r="D37" s="1" t="s">
        <v>50</v>
      </c>
      <c r="E37" s="18"/>
      <c r="F37" s="18"/>
      <c r="G37" s="18"/>
      <c r="H37" s="19"/>
      <c r="I37" s="18"/>
      <c r="J37" s="18"/>
      <c r="K37" s="18"/>
      <c r="L37" s="19"/>
      <c r="M37" s="18"/>
      <c r="N37" s="18"/>
      <c r="O37" s="18"/>
      <c r="P37" s="19"/>
      <c r="Q37" s="18"/>
      <c r="R37" s="18"/>
      <c r="S37" s="18"/>
      <c r="T37" s="19"/>
      <c r="U37" s="18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B38" s="0"/>
      <c r="C38" s="0"/>
      <c r="D38" s="1" t="s">
        <v>68</v>
      </c>
      <c r="E38" s="18"/>
      <c r="F38" s="18"/>
      <c r="G38" s="18"/>
      <c r="H38" s="19"/>
      <c r="I38" s="18"/>
      <c r="J38" s="18"/>
      <c r="K38" s="18"/>
      <c r="L38" s="19"/>
      <c r="M38" s="18"/>
      <c r="N38" s="18"/>
      <c r="O38" s="18"/>
      <c r="P38" s="19"/>
      <c r="Q38" s="18"/>
      <c r="R38" s="18"/>
      <c r="S38" s="18"/>
      <c r="T38" s="19"/>
      <c r="U38" s="18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B39" s="17" t="s">
        <v>69</v>
      </c>
      <c r="C39" s="0"/>
      <c r="D39" s="0"/>
      <c r="E39" s="21"/>
      <c r="F39" s="21"/>
      <c r="G39" s="21"/>
      <c r="H39" s="22"/>
      <c r="I39" s="21"/>
      <c r="J39" s="21"/>
      <c r="K39" s="21"/>
      <c r="L39" s="22"/>
      <c r="M39" s="21"/>
      <c r="N39" s="21"/>
      <c r="O39" s="21"/>
      <c r="P39" s="22"/>
      <c r="Q39" s="21"/>
      <c r="R39" s="21"/>
      <c r="S39" s="21"/>
      <c r="T39" s="22"/>
      <c r="U39" s="21"/>
      <c r="V39" s="23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17"/>
      <c r="C40" s="0"/>
      <c r="D40" s="0"/>
      <c r="E40" s="18"/>
      <c r="F40" s="18"/>
      <c r="G40" s="18"/>
      <c r="H40" s="19"/>
      <c r="I40" s="18"/>
      <c r="J40" s="18"/>
      <c r="K40" s="18"/>
      <c r="L40" s="19"/>
      <c r="M40" s="18"/>
      <c r="N40" s="18"/>
      <c r="O40" s="18"/>
      <c r="P40" s="19"/>
      <c r="Q40" s="18"/>
      <c r="R40" s="18"/>
      <c r="S40" s="18"/>
      <c r="T40" s="19"/>
      <c r="U40" s="18"/>
      <c r="V40" s="26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70</v>
      </c>
      <c r="B41" s="17" t="s">
        <v>71</v>
      </c>
      <c r="C41" s="0"/>
      <c r="D41" s="0"/>
      <c r="E41" s="18"/>
      <c r="F41" s="18"/>
      <c r="G41" s="18"/>
      <c r="H41" s="19"/>
      <c r="I41" s="18"/>
      <c r="J41" s="18"/>
      <c r="K41" s="18"/>
      <c r="L41" s="19"/>
      <c r="M41" s="18"/>
      <c r="N41" s="18"/>
      <c r="O41" s="18"/>
      <c r="P41" s="19"/>
      <c r="Q41" s="18"/>
      <c r="R41" s="18"/>
      <c r="S41" s="18"/>
      <c r="T41" s="19"/>
      <c r="U41" s="18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7" customFormat="true" ht="12.8" hidden="false" customHeight="false" outlineLevel="0" collapsed="false">
      <c r="B42" s="28" t="s">
        <v>72</v>
      </c>
      <c r="E42" s="29"/>
      <c r="F42" s="29"/>
      <c r="G42" s="29"/>
      <c r="H42" s="30"/>
      <c r="I42" s="29"/>
      <c r="J42" s="29"/>
      <c r="K42" s="29"/>
      <c r="L42" s="19"/>
      <c r="M42" s="29" t="s">
        <v>73</v>
      </c>
      <c r="N42" s="29" t="s">
        <v>73</v>
      </c>
      <c r="O42" s="29" t="s">
        <v>73</v>
      </c>
      <c r="P42" s="19"/>
      <c r="Q42" s="29" t="s">
        <v>73</v>
      </c>
      <c r="R42" s="29" t="s">
        <v>73</v>
      </c>
      <c r="S42" s="29" t="s">
        <v>73</v>
      </c>
      <c r="T42" s="30"/>
      <c r="U42" s="29"/>
      <c r="V42" s="20"/>
    </row>
    <row r="43" customFormat="false" ht="13.8" hidden="false" customHeight="false" outlineLevel="0" collapsed="false">
      <c r="A43" s="0"/>
      <c r="B43" s="0"/>
      <c r="C43" s="0"/>
      <c r="D43" s="0"/>
      <c r="E43" s="18"/>
      <c r="F43" s="18"/>
      <c r="G43" s="18"/>
      <c r="H43" s="19"/>
      <c r="I43" s="18"/>
      <c r="J43" s="18"/>
      <c r="K43" s="18"/>
      <c r="L43" s="19"/>
      <c r="M43" s="18"/>
      <c r="N43" s="18"/>
      <c r="O43" s="18"/>
      <c r="P43" s="19"/>
      <c r="Q43" s="18"/>
      <c r="R43" s="18"/>
      <c r="S43" s="18"/>
      <c r="T43" s="19"/>
      <c r="U43" s="18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true" customHeight="false" outlineLevel="0" collapsed="false">
      <c r="A44" s="1" t="s">
        <v>74</v>
      </c>
      <c r="B44" s="0"/>
      <c r="C44" s="0"/>
      <c r="D44" s="0"/>
      <c r="E44" s="18"/>
      <c r="F44" s="18"/>
      <c r="G44" s="18"/>
      <c r="H44" s="19"/>
      <c r="I44" s="18"/>
      <c r="J44" s="18"/>
      <c r="K44" s="18"/>
      <c r="L44" s="19"/>
      <c r="M44" s="18"/>
      <c r="N44" s="18"/>
      <c r="O44" s="18"/>
      <c r="P44" s="19"/>
      <c r="Q44" s="18"/>
      <c r="R44" s="18"/>
      <c r="S44" s="18"/>
      <c r="T44" s="19"/>
      <c r="U44" s="18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4"/>
      <c r="B45" s="24" t="s">
        <v>75</v>
      </c>
      <c r="C45" s="24"/>
      <c r="D45" s="24"/>
      <c r="E45" s="31"/>
      <c r="F45" s="31"/>
      <c r="G45" s="31"/>
      <c r="H45" s="32"/>
      <c r="I45" s="31"/>
      <c r="J45" s="31"/>
      <c r="K45" s="31"/>
      <c r="L45" s="32"/>
      <c r="M45" s="31"/>
      <c r="N45" s="31"/>
      <c r="O45" s="31"/>
      <c r="P45" s="32"/>
      <c r="Q45" s="31"/>
      <c r="R45" s="31"/>
      <c r="S45" s="31"/>
      <c r="T45" s="32"/>
      <c r="U45" s="31"/>
      <c r="V45" s="0"/>
      <c r="W45" s="24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7" customFormat="true" ht="12.8" hidden="false" customHeight="false" outlineLevel="0" collapsed="false">
      <c r="B46" s="27" t="s">
        <v>76</v>
      </c>
      <c r="E46" s="29"/>
      <c r="F46" s="29"/>
      <c r="G46" s="29"/>
      <c r="H46" s="30"/>
      <c r="I46" s="29"/>
      <c r="J46" s="29"/>
      <c r="K46" s="29"/>
      <c r="L46" s="30"/>
      <c r="M46" s="29" t="s">
        <v>73</v>
      </c>
      <c r="N46" s="29" t="s">
        <v>73</v>
      </c>
      <c r="O46" s="29" t="s">
        <v>73</v>
      </c>
      <c r="P46" s="30"/>
      <c r="Q46" s="29" t="s">
        <v>73</v>
      </c>
      <c r="R46" s="29" t="s">
        <v>73</v>
      </c>
      <c r="S46" s="29" t="s">
        <v>73</v>
      </c>
      <c r="T46" s="30"/>
      <c r="U46" s="33"/>
      <c r="V46" s="20"/>
    </row>
    <row r="47" s="36" customFormat="true" ht="12.8" hidden="false" customHeight="false" outlineLevel="0" collapsed="false">
      <c r="A47" s="27"/>
      <c r="B47" s="27"/>
      <c r="C47" s="27"/>
      <c r="D47" s="27"/>
      <c r="E47" s="34"/>
      <c r="F47" s="34"/>
      <c r="G47" s="34"/>
      <c r="H47" s="30"/>
      <c r="I47" s="34"/>
      <c r="J47" s="34"/>
      <c r="K47" s="34"/>
      <c r="L47" s="30"/>
      <c r="M47" s="34"/>
      <c r="N47" s="34"/>
      <c r="O47" s="34"/>
      <c r="P47" s="30"/>
      <c r="Q47" s="34"/>
      <c r="R47" s="34"/>
      <c r="S47" s="34"/>
      <c r="T47" s="30"/>
      <c r="U47" s="35"/>
      <c r="V47" s="20"/>
      <c r="W47" s="27"/>
    </row>
    <row r="48" customFormat="false" ht="13.8" hidden="false" customHeight="false" outlineLevel="0" collapsed="false">
      <c r="A48" s="0"/>
      <c r="B48" s="17" t="s">
        <v>77</v>
      </c>
      <c r="C48" s="17"/>
      <c r="D48" s="0"/>
      <c r="E48" s="18"/>
      <c r="F48" s="18"/>
      <c r="G48" s="18"/>
      <c r="H48" s="19"/>
      <c r="I48" s="18"/>
      <c r="J48" s="18"/>
      <c r="K48" s="18"/>
      <c r="L48" s="19"/>
      <c r="M48" s="18"/>
      <c r="N48" s="18"/>
      <c r="O48" s="18"/>
      <c r="P48" s="19"/>
      <c r="Q48" s="18"/>
      <c r="R48" s="18"/>
      <c r="S48" s="18"/>
      <c r="T48" s="19"/>
      <c r="U48" s="18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B49" s="0"/>
      <c r="C49" s="17" t="s">
        <v>78</v>
      </c>
      <c r="D49" s="0"/>
      <c r="E49" s="18"/>
      <c r="F49" s="18"/>
      <c r="G49" s="18"/>
      <c r="H49" s="19"/>
      <c r="I49" s="18"/>
      <c r="J49" s="18"/>
      <c r="K49" s="18"/>
      <c r="L49" s="19"/>
      <c r="M49" s="18"/>
      <c r="N49" s="18"/>
      <c r="O49" s="18"/>
      <c r="P49" s="19"/>
      <c r="Q49" s="18"/>
      <c r="R49" s="18"/>
      <c r="S49" s="18"/>
      <c r="T49" s="19"/>
      <c r="U49" s="18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0"/>
      <c r="B50" s="0"/>
      <c r="C50" s="17" t="s">
        <v>79</v>
      </c>
      <c r="D50" s="0"/>
      <c r="E50" s="18"/>
      <c r="F50" s="18"/>
      <c r="G50" s="18"/>
      <c r="H50" s="19"/>
      <c r="I50" s="18"/>
      <c r="J50" s="18"/>
      <c r="K50" s="18"/>
      <c r="L50" s="19"/>
      <c r="M50" s="18"/>
      <c r="N50" s="18"/>
      <c r="O50" s="18"/>
      <c r="P50" s="19"/>
      <c r="Q50" s="18"/>
      <c r="R50" s="18"/>
      <c r="S50" s="18"/>
      <c r="T50" s="19"/>
      <c r="U50" s="18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0"/>
      <c r="C51" s="17" t="s">
        <v>80</v>
      </c>
      <c r="D51" s="0"/>
      <c r="E51" s="18"/>
      <c r="F51" s="18"/>
      <c r="G51" s="18"/>
      <c r="H51" s="19"/>
      <c r="I51" s="18"/>
      <c r="J51" s="18"/>
      <c r="K51" s="18"/>
      <c r="L51" s="19"/>
      <c r="M51" s="18"/>
      <c r="N51" s="18"/>
      <c r="O51" s="18"/>
      <c r="P51" s="19"/>
      <c r="Q51" s="18"/>
      <c r="R51" s="18"/>
      <c r="S51" s="18"/>
      <c r="T51" s="19"/>
      <c r="U51" s="18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0"/>
      <c r="C52" s="17" t="s">
        <v>81</v>
      </c>
      <c r="D52" s="0"/>
      <c r="E52" s="18"/>
      <c r="F52" s="18"/>
      <c r="G52" s="18"/>
      <c r="H52" s="19"/>
      <c r="I52" s="18"/>
      <c r="J52" s="18"/>
      <c r="K52" s="18"/>
      <c r="L52" s="19"/>
      <c r="M52" s="18"/>
      <c r="N52" s="18"/>
      <c r="O52" s="18"/>
      <c r="P52" s="19"/>
      <c r="Q52" s="18"/>
      <c r="R52" s="18"/>
      <c r="S52" s="18"/>
      <c r="T52" s="19"/>
      <c r="U52" s="18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0"/>
      <c r="B53" s="0"/>
      <c r="C53" s="17" t="s">
        <v>82</v>
      </c>
      <c r="D53" s="0"/>
      <c r="E53" s="18"/>
      <c r="F53" s="18"/>
      <c r="G53" s="18"/>
      <c r="H53" s="19"/>
      <c r="I53" s="18"/>
      <c r="J53" s="18"/>
      <c r="K53" s="18"/>
      <c r="L53" s="19"/>
      <c r="M53" s="18"/>
      <c r="N53" s="18"/>
      <c r="O53" s="18"/>
      <c r="P53" s="19"/>
      <c r="Q53" s="18"/>
      <c r="R53" s="18"/>
      <c r="S53" s="18"/>
      <c r="T53" s="19"/>
      <c r="U53" s="18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0"/>
      <c r="B54" s="0"/>
      <c r="C54" s="17" t="s">
        <v>83</v>
      </c>
      <c r="D54" s="0"/>
      <c r="E54" s="18"/>
      <c r="F54" s="18"/>
      <c r="G54" s="18"/>
      <c r="H54" s="19"/>
      <c r="I54" s="18"/>
      <c r="J54" s="18"/>
      <c r="K54" s="18"/>
      <c r="L54" s="19"/>
      <c r="M54" s="18"/>
      <c r="N54" s="18"/>
      <c r="O54" s="18"/>
      <c r="P54" s="19"/>
      <c r="Q54" s="18"/>
      <c r="R54" s="18"/>
      <c r="S54" s="18"/>
      <c r="T54" s="19"/>
      <c r="U54" s="18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0"/>
      <c r="C55" s="17" t="s">
        <v>84</v>
      </c>
      <c r="D55" s="0"/>
      <c r="E55" s="18"/>
      <c r="F55" s="18"/>
      <c r="G55" s="18"/>
      <c r="H55" s="19"/>
      <c r="I55" s="18"/>
      <c r="J55" s="18"/>
      <c r="K55" s="18"/>
      <c r="L55" s="19"/>
      <c r="M55" s="18"/>
      <c r="N55" s="18"/>
      <c r="O55" s="18"/>
      <c r="P55" s="19"/>
      <c r="Q55" s="18"/>
      <c r="R55" s="18"/>
      <c r="S55" s="18"/>
      <c r="T55" s="19"/>
      <c r="U55" s="18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0"/>
      <c r="B56" s="17" t="s">
        <v>85</v>
      </c>
      <c r="C56" s="0"/>
      <c r="D56" s="0"/>
      <c r="E56" s="21"/>
      <c r="F56" s="21"/>
      <c r="G56" s="21"/>
      <c r="H56" s="22"/>
      <c r="I56" s="21"/>
      <c r="J56" s="21"/>
      <c r="K56" s="21"/>
      <c r="L56" s="22"/>
      <c r="M56" s="21"/>
      <c r="N56" s="21"/>
      <c r="O56" s="21"/>
      <c r="P56" s="22"/>
      <c r="Q56" s="21"/>
      <c r="R56" s="21"/>
      <c r="S56" s="21"/>
      <c r="T56" s="19"/>
      <c r="U56" s="21"/>
      <c r="V56" s="23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0"/>
      <c r="B57" s="0"/>
      <c r="C57" s="0"/>
      <c r="D57" s="0"/>
      <c r="E57" s="18"/>
      <c r="F57" s="18"/>
      <c r="G57" s="18"/>
      <c r="H57" s="19"/>
      <c r="I57" s="18"/>
      <c r="J57" s="18"/>
      <c r="K57" s="18"/>
      <c r="L57" s="19"/>
      <c r="M57" s="18"/>
      <c r="N57" s="18"/>
      <c r="O57" s="18"/>
      <c r="P57" s="19"/>
      <c r="Q57" s="18"/>
      <c r="R57" s="18"/>
      <c r="S57" s="18"/>
      <c r="T57" s="19"/>
      <c r="U57" s="18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24"/>
      <c r="B58" s="24" t="s">
        <v>86</v>
      </c>
      <c r="C58" s="24"/>
      <c r="D58" s="24"/>
      <c r="E58" s="31"/>
      <c r="F58" s="31"/>
      <c r="G58" s="31"/>
      <c r="H58" s="32"/>
      <c r="I58" s="31"/>
      <c r="J58" s="31"/>
      <c r="K58" s="31"/>
      <c r="L58" s="32"/>
      <c r="M58" s="31"/>
      <c r="N58" s="31"/>
      <c r="O58" s="31"/>
      <c r="P58" s="32"/>
      <c r="Q58" s="31"/>
      <c r="R58" s="31"/>
      <c r="S58" s="31"/>
      <c r="T58" s="32"/>
      <c r="U58" s="31"/>
      <c r="V58" s="33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24"/>
      <c r="B59" s="24"/>
      <c r="C59" s="24"/>
      <c r="D59" s="24"/>
      <c r="E59" s="31"/>
      <c r="F59" s="31"/>
      <c r="G59" s="31"/>
      <c r="H59" s="32"/>
      <c r="I59" s="31"/>
      <c r="J59" s="31"/>
      <c r="K59" s="31"/>
      <c r="L59" s="32"/>
      <c r="M59" s="31"/>
      <c r="N59" s="31"/>
      <c r="O59" s="31"/>
      <c r="P59" s="32"/>
      <c r="Q59" s="31"/>
      <c r="R59" s="31"/>
      <c r="S59" s="31"/>
      <c r="T59" s="32"/>
      <c r="U59" s="31"/>
      <c r="V59" s="33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24"/>
      <c r="B60" s="24" t="s">
        <v>87</v>
      </c>
      <c r="C60" s="24"/>
      <c r="D60" s="24"/>
      <c r="E60" s="31"/>
      <c r="F60" s="31"/>
      <c r="G60" s="31"/>
      <c r="H60" s="32"/>
      <c r="I60" s="31"/>
      <c r="J60" s="31"/>
      <c r="K60" s="31"/>
      <c r="L60" s="32"/>
      <c r="M60" s="31"/>
      <c r="N60" s="31"/>
      <c r="O60" s="31"/>
      <c r="P60" s="32"/>
      <c r="Q60" s="31"/>
      <c r="R60" s="31"/>
      <c r="S60" s="31"/>
      <c r="T60" s="32"/>
      <c r="U60" s="31"/>
      <c r="V60" s="33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0"/>
      <c r="B61" s="0"/>
      <c r="C61" s="0"/>
      <c r="D61" s="0"/>
      <c r="E61" s="18"/>
      <c r="F61" s="18"/>
      <c r="G61" s="18"/>
      <c r="H61" s="19"/>
      <c r="I61" s="18"/>
      <c r="J61" s="18"/>
      <c r="K61" s="18"/>
      <c r="L61" s="19"/>
      <c r="M61" s="18"/>
      <c r="N61" s="18"/>
      <c r="O61" s="18"/>
      <c r="P61" s="19"/>
      <c r="Q61" s="18"/>
      <c r="R61" s="18"/>
      <c r="S61" s="18"/>
      <c r="T61" s="19"/>
      <c r="U61" s="18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24"/>
      <c r="B62" s="24" t="s">
        <v>88</v>
      </c>
      <c r="C62" s="24"/>
      <c r="D62" s="24"/>
      <c r="E62" s="31"/>
      <c r="F62" s="31"/>
      <c r="G62" s="31"/>
      <c r="H62" s="32"/>
      <c r="I62" s="31"/>
      <c r="J62" s="31"/>
      <c r="K62" s="31"/>
      <c r="L62" s="32"/>
      <c r="M62" s="31"/>
      <c r="N62" s="31"/>
      <c r="O62" s="31"/>
      <c r="P62" s="32"/>
      <c r="Q62" s="31"/>
      <c r="R62" s="31"/>
      <c r="S62" s="31"/>
      <c r="T62" s="32"/>
      <c r="U62" s="31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7" customFormat="true" ht="12.8" hidden="false" customHeight="false" outlineLevel="0" collapsed="false">
      <c r="B63" s="27" t="s">
        <v>89</v>
      </c>
      <c r="E63" s="37"/>
      <c r="F63" s="37"/>
      <c r="G63" s="37"/>
      <c r="H63" s="30"/>
      <c r="I63" s="37"/>
      <c r="J63" s="37"/>
      <c r="K63" s="37"/>
      <c r="L63" s="30"/>
      <c r="M63" s="37"/>
      <c r="N63" s="37"/>
      <c r="O63" s="37"/>
      <c r="P63" s="30"/>
      <c r="Q63" s="37"/>
      <c r="R63" s="37"/>
      <c r="S63" s="37"/>
      <c r="T63" s="30"/>
      <c r="U63" s="33"/>
      <c r="V63" s="20"/>
    </row>
    <row r="64" customFormat="false" ht="13.8" hidden="false" customHeight="false" outlineLevel="0" collapsed="false">
      <c r="A64" s="0"/>
      <c r="B64" s="0"/>
      <c r="C64" s="0"/>
      <c r="D64" s="0"/>
      <c r="E64" s="38"/>
      <c r="F64" s="38"/>
      <c r="G64" s="38"/>
      <c r="H64" s="19"/>
      <c r="I64" s="38"/>
      <c r="J64" s="38"/>
      <c r="K64" s="38"/>
      <c r="L64" s="19"/>
      <c r="M64" s="38"/>
      <c r="N64" s="38"/>
      <c r="O64" s="38"/>
      <c r="P64" s="19"/>
      <c r="Q64" s="38"/>
      <c r="R64" s="38"/>
      <c r="S64" s="38"/>
      <c r="T64" s="19"/>
      <c r="U64" s="33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0"/>
      <c r="B65" s="17" t="s">
        <v>90</v>
      </c>
      <c r="C65" s="17"/>
      <c r="D65" s="0"/>
      <c r="E65" s="18"/>
      <c r="F65" s="18"/>
      <c r="G65" s="18"/>
      <c r="H65" s="19"/>
      <c r="I65" s="18"/>
      <c r="J65" s="18"/>
      <c r="K65" s="18"/>
      <c r="L65" s="19"/>
      <c r="M65" s="18"/>
      <c r="N65" s="18"/>
      <c r="O65" s="18"/>
      <c r="P65" s="19"/>
      <c r="Q65" s="18"/>
      <c r="R65" s="18"/>
      <c r="S65" s="18"/>
      <c r="T65" s="19"/>
      <c r="U65" s="18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" t="s">
        <v>91</v>
      </c>
      <c r="B66" s="0"/>
      <c r="C66" s="0"/>
      <c r="D66" s="1" t="s">
        <v>92</v>
      </c>
      <c r="E66" s="18"/>
      <c r="F66" s="18"/>
      <c r="G66" s="18"/>
      <c r="H66" s="19"/>
      <c r="I66" s="18"/>
      <c r="J66" s="18"/>
      <c r="K66" s="18"/>
      <c r="L66" s="19"/>
      <c r="M66" s="18"/>
      <c r="N66" s="18"/>
      <c r="O66" s="18"/>
      <c r="P66" s="19"/>
      <c r="Q66" s="18"/>
      <c r="R66" s="18"/>
      <c r="S66" s="18"/>
      <c r="T66" s="19"/>
      <c r="U66" s="18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1" t="s">
        <v>93</v>
      </c>
      <c r="B67" s="0"/>
      <c r="C67" s="0"/>
      <c r="D67" s="1" t="s">
        <v>94</v>
      </c>
      <c r="E67" s="18"/>
      <c r="F67" s="18"/>
      <c r="G67" s="18"/>
      <c r="H67" s="19"/>
      <c r="I67" s="18"/>
      <c r="J67" s="18"/>
      <c r="K67" s="18"/>
      <c r="L67" s="19"/>
      <c r="M67" s="18"/>
      <c r="N67" s="18"/>
      <c r="O67" s="18"/>
      <c r="P67" s="19"/>
      <c r="Q67" s="18"/>
      <c r="R67" s="18"/>
      <c r="S67" s="18"/>
      <c r="T67" s="19"/>
      <c r="U67" s="18"/>
      <c r="W67" s="24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4" customFormat="true" ht="12.8" hidden="false" customHeight="false" outlineLevel="0" collapsed="false">
      <c r="A68" s="1"/>
      <c r="B68" s="17" t="s">
        <v>95</v>
      </c>
      <c r="C68" s="1"/>
      <c r="D68" s="1"/>
      <c r="E68" s="21"/>
      <c r="F68" s="21"/>
      <c r="G68" s="21"/>
      <c r="H68" s="22"/>
      <c r="I68" s="21"/>
      <c r="J68" s="21"/>
      <c r="K68" s="21"/>
      <c r="L68" s="22"/>
      <c r="M68" s="21"/>
      <c r="N68" s="21"/>
      <c r="O68" s="21"/>
      <c r="P68" s="22"/>
      <c r="Q68" s="21"/>
      <c r="R68" s="21"/>
      <c r="S68" s="21"/>
      <c r="T68" s="22"/>
      <c r="U68" s="21"/>
      <c r="V68" s="23"/>
      <c r="W68" s="1"/>
    </row>
    <row r="69" customFormat="false" ht="13.8" hidden="false" customHeight="false" outlineLevel="0" collapsed="false">
      <c r="A69" s="0"/>
      <c r="B69" s="0"/>
      <c r="C69" s="0"/>
      <c r="D69" s="0"/>
      <c r="E69" s="18"/>
      <c r="F69" s="18"/>
      <c r="G69" s="18"/>
      <c r="H69" s="19"/>
      <c r="I69" s="18"/>
      <c r="J69" s="18"/>
      <c r="K69" s="18"/>
      <c r="L69" s="19"/>
      <c r="M69" s="18"/>
      <c r="N69" s="18"/>
      <c r="O69" s="18"/>
      <c r="P69" s="19"/>
      <c r="Q69" s="18"/>
      <c r="R69" s="18"/>
      <c r="S69" s="18"/>
      <c r="T69" s="19"/>
      <c r="U69" s="18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24"/>
      <c r="B70" s="24" t="s">
        <v>96</v>
      </c>
      <c r="C70" s="24"/>
      <c r="D70" s="24"/>
      <c r="E70" s="31"/>
      <c r="F70" s="31"/>
      <c r="G70" s="31"/>
      <c r="H70" s="32"/>
      <c r="I70" s="31"/>
      <c r="J70" s="31"/>
      <c r="K70" s="31"/>
      <c r="L70" s="32"/>
      <c r="M70" s="31"/>
      <c r="N70" s="31"/>
      <c r="O70" s="31"/>
      <c r="P70" s="32"/>
      <c r="Q70" s="31"/>
      <c r="R70" s="31"/>
      <c r="S70" s="31"/>
      <c r="T70" s="32"/>
      <c r="U70" s="31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7" customFormat="true" ht="12.8" hidden="false" customHeight="false" outlineLevel="0" collapsed="false">
      <c r="B71" s="27" t="s">
        <v>97</v>
      </c>
      <c r="E71" s="29"/>
      <c r="F71" s="29"/>
      <c r="G71" s="29"/>
      <c r="H71" s="30"/>
      <c r="I71" s="29"/>
      <c r="J71" s="29"/>
      <c r="K71" s="29"/>
      <c r="L71" s="30"/>
      <c r="M71" s="29" t="s">
        <v>73</v>
      </c>
      <c r="N71" s="29" t="s">
        <v>73</v>
      </c>
      <c r="O71" s="29" t="s">
        <v>73</v>
      </c>
      <c r="P71" s="30"/>
      <c r="Q71" s="29" t="s">
        <v>73</v>
      </c>
      <c r="R71" s="29" t="s">
        <v>73</v>
      </c>
      <c r="S71" s="29" t="s">
        <v>73</v>
      </c>
      <c r="T71" s="30"/>
      <c r="U71" s="33"/>
      <c r="V71" s="20"/>
    </row>
    <row r="72" customFormat="false" ht="13.8" hidden="false" customHeight="false" outlineLevel="0" collapsed="false">
      <c r="A72" s="0"/>
      <c r="B72" s="24"/>
      <c r="C72" s="24"/>
      <c r="D72" s="0"/>
      <c r="E72" s="18"/>
      <c r="F72" s="18"/>
      <c r="G72" s="18"/>
      <c r="H72" s="19"/>
      <c r="I72" s="18"/>
      <c r="J72" s="18"/>
      <c r="K72" s="18"/>
      <c r="L72" s="19"/>
      <c r="M72" s="18"/>
      <c r="N72" s="18"/>
      <c r="O72" s="18"/>
      <c r="P72" s="19"/>
      <c r="Q72" s="18"/>
      <c r="R72" s="18"/>
      <c r="S72" s="18"/>
      <c r="T72" s="19"/>
      <c r="U72" s="18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1" t="s">
        <v>98</v>
      </c>
      <c r="B73" s="0"/>
      <c r="C73" s="0"/>
      <c r="D73" s="1" t="s">
        <v>99</v>
      </c>
      <c r="E73" s="18"/>
      <c r="F73" s="18"/>
      <c r="G73" s="18"/>
      <c r="H73" s="19"/>
      <c r="I73" s="18"/>
      <c r="J73" s="18"/>
      <c r="K73" s="18"/>
      <c r="L73" s="19"/>
      <c r="M73" s="18"/>
      <c r="N73" s="18"/>
      <c r="O73" s="18"/>
      <c r="P73" s="19"/>
      <c r="Q73" s="18"/>
      <c r="R73" s="18"/>
      <c r="S73" s="18"/>
      <c r="T73" s="19"/>
      <c r="U73" s="18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0"/>
      <c r="B74" s="0"/>
      <c r="C74" s="0"/>
      <c r="D74" s="0"/>
      <c r="E74" s="18"/>
      <c r="F74" s="18"/>
      <c r="G74" s="18"/>
      <c r="H74" s="19"/>
      <c r="I74" s="18"/>
      <c r="J74" s="18"/>
      <c r="K74" s="18"/>
      <c r="L74" s="19"/>
      <c r="M74" s="18"/>
      <c r="N74" s="18"/>
      <c r="O74" s="18"/>
      <c r="P74" s="19"/>
      <c r="Q74" s="18"/>
      <c r="R74" s="18"/>
      <c r="S74" s="18"/>
      <c r="T74" s="19"/>
      <c r="U74" s="18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24"/>
      <c r="B75" s="24" t="s">
        <v>100</v>
      </c>
      <c r="C75" s="24"/>
      <c r="D75" s="24"/>
      <c r="E75" s="39"/>
      <c r="F75" s="39"/>
      <c r="G75" s="39"/>
      <c r="H75" s="40"/>
      <c r="I75" s="39"/>
      <c r="J75" s="39"/>
      <c r="K75" s="39"/>
      <c r="L75" s="40"/>
      <c r="M75" s="39"/>
      <c r="N75" s="39"/>
      <c r="O75" s="39"/>
      <c r="P75" s="40"/>
      <c r="Q75" s="39"/>
      <c r="R75" s="39"/>
      <c r="S75" s="39"/>
      <c r="T75" s="40"/>
      <c r="U75" s="39"/>
      <c r="V75" s="41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7" customFormat="true" ht="12.8" hidden="false" customHeight="false" outlineLevel="0" collapsed="false">
      <c r="B76" s="27" t="s">
        <v>101</v>
      </c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20"/>
    </row>
    <row r="77" customFormat="false" ht="13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true" customHeight="false" outlineLevel="0" collapsed="false">
      <c r="A78" s="1" t="s">
        <v>102</v>
      </c>
      <c r="B78" s="1" t="s">
        <v>103</v>
      </c>
      <c r="C78" s="0"/>
      <c r="D78" s="0"/>
      <c r="H78" s="0"/>
      <c r="L78" s="0"/>
      <c r="P78" s="0"/>
      <c r="T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82" customFormat="false" ht="13.8" hidden="true" customHeight="false" outlineLevel="0" collapsed="false">
      <c r="A82" s="0"/>
      <c r="B82" s="17" t="s">
        <v>77</v>
      </c>
      <c r="C82" s="17"/>
      <c r="D82" s="0"/>
      <c r="E82" s="18"/>
      <c r="F82" s="18"/>
      <c r="G82" s="18"/>
      <c r="H82" s="19"/>
      <c r="I82" s="18"/>
      <c r="J82" s="18"/>
      <c r="K82" s="18"/>
      <c r="L82" s="19"/>
      <c r="M82" s="18"/>
      <c r="N82" s="18"/>
      <c r="O82" s="18"/>
      <c r="P82" s="19"/>
      <c r="Q82" s="18"/>
      <c r="R82" s="18"/>
      <c r="S82" s="18"/>
      <c r="T82" s="19"/>
      <c r="U82" s="18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true" customHeight="false" outlineLevel="0" collapsed="false">
      <c r="A83" s="0"/>
      <c r="B83" s="17"/>
      <c r="C83" s="17" t="s">
        <v>78</v>
      </c>
      <c r="D83" s="0"/>
      <c r="E83" s="18"/>
      <c r="F83" s="18"/>
      <c r="G83" s="18"/>
      <c r="H83" s="19"/>
      <c r="I83" s="18"/>
      <c r="J83" s="18"/>
      <c r="K83" s="18"/>
      <c r="L83" s="19"/>
      <c r="M83" s="18"/>
      <c r="N83" s="18"/>
      <c r="O83" s="18"/>
      <c r="P83" s="19"/>
      <c r="Q83" s="18"/>
      <c r="R83" s="18"/>
      <c r="S83" s="18"/>
      <c r="T83" s="19"/>
      <c r="U83" s="18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true" customHeight="false" outlineLevel="0" collapsed="false">
      <c r="A84" s="1" t="s">
        <v>104</v>
      </c>
      <c r="B84" s="0"/>
      <c r="C84" s="0"/>
      <c r="D84" s="1" t="s">
        <v>105</v>
      </c>
      <c r="E84" s="18"/>
      <c r="F84" s="18"/>
      <c r="G84" s="18"/>
      <c r="H84" s="19"/>
      <c r="I84" s="18"/>
      <c r="J84" s="18"/>
      <c r="K84" s="18"/>
      <c r="L84" s="19"/>
      <c r="M84" s="18"/>
      <c r="N84" s="18"/>
      <c r="O84" s="18"/>
      <c r="P84" s="19"/>
      <c r="Q84" s="18"/>
      <c r="R84" s="18"/>
      <c r="S84" s="18"/>
      <c r="T84" s="19"/>
      <c r="U84" s="18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true" customHeight="false" outlineLevel="0" collapsed="false">
      <c r="A85" s="1" t="s">
        <v>106</v>
      </c>
      <c r="B85" s="0"/>
      <c r="C85" s="0"/>
      <c r="D85" s="1" t="s">
        <v>54</v>
      </c>
      <c r="E85" s="18"/>
      <c r="F85" s="18"/>
      <c r="G85" s="18"/>
      <c r="H85" s="19"/>
      <c r="I85" s="18"/>
      <c r="J85" s="18"/>
      <c r="K85" s="18"/>
      <c r="L85" s="19"/>
      <c r="M85" s="18"/>
      <c r="N85" s="18"/>
      <c r="O85" s="18"/>
      <c r="P85" s="19"/>
      <c r="Q85" s="18"/>
      <c r="R85" s="18"/>
      <c r="S85" s="18"/>
      <c r="T85" s="19"/>
      <c r="U85" s="18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true" customHeight="false" outlineLevel="0" collapsed="false">
      <c r="A86" s="1" t="s">
        <v>107</v>
      </c>
      <c r="B86" s="0"/>
      <c r="C86" s="0"/>
      <c r="D86" s="1" t="s">
        <v>65</v>
      </c>
      <c r="E86" s="18"/>
      <c r="F86" s="18"/>
      <c r="G86" s="18"/>
      <c r="H86" s="19"/>
      <c r="I86" s="18"/>
      <c r="J86" s="18"/>
      <c r="K86" s="18"/>
      <c r="L86" s="19"/>
      <c r="M86" s="18"/>
      <c r="N86" s="18"/>
      <c r="O86" s="18"/>
      <c r="P86" s="19"/>
      <c r="Q86" s="18"/>
      <c r="R86" s="18"/>
      <c r="S86" s="18"/>
      <c r="T86" s="19"/>
      <c r="U86" s="18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true" customHeight="false" outlineLevel="0" collapsed="false">
      <c r="A87" s="1" t="s">
        <v>108</v>
      </c>
      <c r="B87" s="0"/>
      <c r="C87" s="0"/>
      <c r="D87" s="1" t="s">
        <v>68</v>
      </c>
      <c r="E87" s="18"/>
      <c r="F87" s="18"/>
      <c r="G87" s="18"/>
      <c r="H87" s="19"/>
      <c r="I87" s="18"/>
      <c r="J87" s="18"/>
      <c r="K87" s="18"/>
      <c r="L87" s="19"/>
      <c r="M87" s="18"/>
      <c r="N87" s="18"/>
      <c r="O87" s="18"/>
      <c r="P87" s="19"/>
      <c r="Q87" s="18"/>
      <c r="R87" s="18"/>
      <c r="S87" s="18"/>
      <c r="T87" s="19"/>
      <c r="U87" s="18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true" customHeight="false" outlineLevel="0" collapsed="false">
      <c r="A88" s="0"/>
      <c r="B88" s="0"/>
      <c r="C88" s="17" t="s">
        <v>109</v>
      </c>
      <c r="D88" s="0"/>
      <c r="E88" s="21"/>
      <c r="F88" s="21"/>
      <c r="G88" s="21"/>
      <c r="H88" s="22"/>
      <c r="I88" s="21"/>
      <c r="J88" s="21"/>
      <c r="K88" s="21"/>
      <c r="L88" s="22"/>
      <c r="M88" s="21"/>
      <c r="N88" s="21"/>
      <c r="O88" s="21"/>
      <c r="P88" s="22"/>
      <c r="Q88" s="21"/>
      <c r="R88" s="21"/>
      <c r="S88" s="21"/>
      <c r="T88" s="22"/>
      <c r="U88" s="21"/>
      <c r="V88" s="23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true" customHeight="false" outlineLevel="0" collapsed="false">
      <c r="A89" s="0"/>
      <c r="B89" s="0"/>
      <c r="C89" s="17"/>
      <c r="D89" s="0"/>
      <c r="E89" s="18"/>
      <c r="F89" s="18"/>
      <c r="G89" s="18"/>
      <c r="H89" s="19"/>
      <c r="I89" s="18"/>
      <c r="J89" s="18"/>
      <c r="K89" s="18"/>
      <c r="L89" s="19"/>
      <c r="M89" s="18"/>
      <c r="N89" s="18"/>
      <c r="O89" s="18"/>
      <c r="P89" s="19"/>
      <c r="Q89" s="18"/>
      <c r="R89" s="18"/>
      <c r="S89" s="18"/>
      <c r="T89" s="19"/>
      <c r="U89" s="18"/>
      <c r="V89" s="26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true" customHeight="false" outlineLevel="0" collapsed="false">
      <c r="A90" s="0"/>
      <c r="B90" s="17"/>
      <c r="C90" s="17" t="s">
        <v>79</v>
      </c>
      <c r="D90" s="0"/>
      <c r="E90" s="18"/>
      <c r="F90" s="18"/>
      <c r="G90" s="18"/>
      <c r="H90" s="19"/>
      <c r="I90" s="18"/>
      <c r="J90" s="18"/>
      <c r="K90" s="18"/>
      <c r="L90" s="19"/>
      <c r="M90" s="18"/>
      <c r="N90" s="18"/>
      <c r="O90" s="18"/>
      <c r="P90" s="19"/>
      <c r="Q90" s="18"/>
      <c r="R90" s="18"/>
      <c r="S90" s="18"/>
      <c r="T90" s="19"/>
      <c r="U90" s="18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true" customHeight="false" outlineLevel="0" collapsed="false">
      <c r="A91" s="1" t="s">
        <v>110</v>
      </c>
      <c r="B91" s="0"/>
      <c r="C91" s="0"/>
      <c r="D91" s="1" t="s">
        <v>105</v>
      </c>
      <c r="E91" s="18"/>
      <c r="F91" s="18"/>
      <c r="G91" s="18"/>
      <c r="H91" s="19"/>
      <c r="I91" s="18"/>
      <c r="J91" s="18"/>
      <c r="K91" s="18"/>
      <c r="L91" s="19"/>
      <c r="M91" s="18"/>
      <c r="N91" s="18"/>
      <c r="O91" s="18"/>
      <c r="P91" s="19"/>
      <c r="Q91" s="18"/>
      <c r="R91" s="18"/>
      <c r="S91" s="18"/>
      <c r="T91" s="19"/>
      <c r="U91" s="18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true" customHeight="false" outlineLevel="0" collapsed="false">
      <c r="A92" s="1" t="s">
        <v>111</v>
      </c>
      <c r="B92" s="0"/>
      <c r="C92" s="0"/>
      <c r="D92" s="1" t="s">
        <v>54</v>
      </c>
      <c r="E92" s="18"/>
      <c r="F92" s="18"/>
      <c r="G92" s="18"/>
      <c r="H92" s="19"/>
      <c r="I92" s="18"/>
      <c r="J92" s="18"/>
      <c r="K92" s="18"/>
      <c r="L92" s="19"/>
      <c r="M92" s="18"/>
      <c r="N92" s="18"/>
      <c r="O92" s="18"/>
      <c r="P92" s="19"/>
      <c r="Q92" s="18"/>
      <c r="R92" s="18"/>
      <c r="S92" s="18"/>
      <c r="T92" s="19"/>
      <c r="U92" s="18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true" customHeight="false" outlineLevel="0" collapsed="false">
      <c r="A93" s="1" t="s">
        <v>112</v>
      </c>
      <c r="B93" s="0"/>
      <c r="C93" s="0"/>
      <c r="D93" s="1" t="s">
        <v>65</v>
      </c>
      <c r="E93" s="18"/>
      <c r="F93" s="18"/>
      <c r="G93" s="18"/>
      <c r="H93" s="19"/>
      <c r="I93" s="18"/>
      <c r="J93" s="18"/>
      <c r="K93" s="18"/>
      <c r="L93" s="19"/>
      <c r="M93" s="18"/>
      <c r="N93" s="18"/>
      <c r="O93" s="18"/>
      <c r="P93" s="19"/>
      <c r="Q93" s="18"/>
      <c r="R93" s="18"/>
      <c r="S93" s="18"/>
      <c r="T93" s="19"/>
      <c r="U93" s="18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true" customHeight="false" outlineLevel="0" collapsed="false">
      <c r="A94" s="1" t="s">
        <v>113</v>
      </c>
      <c r="B94" s="0"/>
      <c r="C94" s="0"/>
      <c r="D94" s="1" t="s">
        <v>68</v>
      </c>
      <c r="E94" s="18"/>
      <c r="F94" s="18"/>
      <c r="G94" s="18"/>
      <c r="H94" s="19"/>
      <c r="I94" s="18"/>
      <c r="J94" s="18"/>
      <c r="K94" s="18"/>
      <c r="L94" s="19"/>
      <c r="M94" s="18"/>
      <c r="N94" s="18"/>
      <c r="O94" s="18"/>
      <c r="P94" s="19"/>
      <c r="Q94" s="18"/>
      <c r="R94" s="18"/>
      <c r="S94" s="18"/>
      <c r="T94" s="19"/>
      <c r="U94" s="18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true" customHeight="false" outlineLevel="0" collapsed="false">
      <c r="A95" s="0"/>
      <c r="B95" s="0"/>
      <c r="C95" s="17" t="s">
        <v>114</v>
      </c>
      <c r="D95" s="0"/>
      <c r="E95" s="21"/>
      <c r="F95" s="21"/>
      <c r="G95" s="21"/>
      <c r="H95" s="22"/>
      <c r="I95" s="21"/>
      <c r="J95" s="21"/>
      <c r="K95" s="21"/>
      <c r="L95" s="22"/>
      <c r="M95" s="21"/>
      <c r="N95" s="21"/>
      <c r="O95" s="21"/>
      <c r="P95" s="22"/>
      <c r="Q95" s="21"/>
      <c r="R95" s="21"/>
      <c r="S95" s="21"/>
      <c r="T95" s="22"/>
      <c r="U95" s="21"/>
      <c r="V95" s="23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true" customHeight="false" outlineLevel="0" collapsed="false">
      <c r="A96" s="0"/>
      <c r="B96" s="0"/>
      <c r="C96" s="17"/>
      <c r="D96" s="0"/>
      <c r="E96" s="18"/>
      <c r="F96" s="18"/>
      <c r="G96" s="18"/>
      <c r="H96" s="19"/>
      <c r="I96" s="18"/>
      <c r="J96" s="18"/>
      <c r="K96" s="18"/>
      <c r="L96" s="19"/>
      <c r="M96" s="18"/>
      <c r="N96" s="18"/>
      <c r="O96" s="18"/>
      <c r="P96" s="19"/>
      <c r="Q96" s="18"/>
      <c r="R96" s="18"/>
      <c r="S96" s="18"/>
      <c r="T96" s="19"/>
      <c r="U96" s="18"/>
      <c r="V96" s="26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true" customHeight="false" outlineLevel="0" collapsed="false">
      <c r="A97" s="0"/>
      <c r="B97" s="17"/>
      <c r="C97" s="17" t="s">
        <v>80</v>
      </c>
      <c r="D97" s="0"/>
      <c r="E97" s="18"/>
      <c r="F97" s="18"/>
      <c r="G97" s="18"/>
      <c r="H97" s="19"/>
      <c r="I97" s="18"/>
      <c r="J97" s="18"/>
      <c r="K97" s="18"/>
      <c r="L97" s="19"/>
      <c r="M97" s="18"/>
      <c r="N97" s="18"/>
      <c r="O97" s="18"/>
      <c r="P97" s="19"/>
      <c r="Q97" s="18"/>
      <c r="R97" s="18"/>
      <c r="S97" s="18"/>
      <c r="T97" s="19"/>
      <c r="U97" s="18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true" customHeight="false" outlineLevel="0" collapsed="false">
      <c r="A98" s="1" t="s">
        <v>115</v>
      </c>
      <c r="B98" s="0"/>
      <c r="C98" s="0"/>
      <c r="D98" s="1" t="s">
        <v>105</v>
      </c>
      <c r="E98" s="18"/>
      <c r="F98" s="18"/>
      <c r="G98" s="18"/>
      <c r="H98" s="19"/>
      <c r="I98" s="18"/>
      <c r="J98" s="18"/>
      <c r="K98" s="18"/>
      <c r="L98" s="19"/>
      <c r="M98" s="18"/>
      <c r="N98" s="18"/>
      <c r="O98" s="18"/>
      <c r="P98" s="19"/>
      <c r="Q98" s="18"/>
      <c r="R98" s="18"/>
      <c r="S98" s="18"/>
      <c r="T98" s="19"/>
      <c r="U98" s="18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true" customHeight="false" outlineLevel="0" collapsed="false">
      <c r="A99" s="1" t="s">
        <v>116</v>
      </c>
      <c r="B99" s="0"/>
      <c r="C99" s="0"/>
      <c r="D99" s="1" t="s">
        <v>54</v>
      </c>
      <c r="E99" s="18"/>
      <c r="F99" s="18"/>
      <c r="G99" s="18"/>
      <c r="H99" s="19"/>
      <c r="I99" s="18"/>
      <c r="J99" s="18"/>
      <c r="K99" s="18"/>
      <c r="L99" s="19"/>
      <c r="M99" s="18"/>
      <c r="N99" s="18"/>
      <c r="O99" s="18"/>
      <c r="P99" s="19"/>
      <c r="Q99" s="18"/>
      <c r="R99" s="18"/>
      <c r="S99" s="18"/>
      <c r="T99" s="19"/>
      <c r="U99" s="18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1.55" hidden="true" customHeight="false" outlineLevel="0" collapsed="false">
      <c r="A100" s="42" t="s">
        <v>117</v>
      </c>
      <c r="B100" s="0"/>
      <c r="C100" s="0"/>
      <c r="D100" s="1" t="s">
        <v>118</v>
      </c>
      <c r="E100" s="18"/>
      <c r="F100" s="18"/>
      <c r="G100" s="18"/>
      <c r="H100" s="19"/>
      <c r="I100" s="18"/>
      <c r="J100" s="18"/>
      <c r="K100" s="18"/>
      <c r="L100" s="19"/>
      <c r="M100" s="18"/>
      <c r="N100" s="18"/>
      <c r="O100" s="18"/>
      <c r="P100" s="19"/>
      <c r="Q100" s="18"/>
      <c r="R100" s="18"/>
      <c r="S100" s="18"/>
      <c r="T100" s="19"/>
      <c r="U100" s="18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true" customHeight="false" outlineLevel="0" collapsed="false">
      <c r="A101" s="1" t="s">
        <v>119</v>
      </c>
      <c r="B101" s="0"/>
      <c r="C101" s="0"/>
      <c r="D101" s="1" t="s">
        <v>65</v>
      </c>
      <c r="E101" s="18"/>
      <c r="F101" s="18"/>
      <c r="G101" s="18"/>
      <c r="H101" s="19"/>
      <c r="I101" s="18"/>
      <c r="J101" s="18"/>
      <c r="K101" s="18"/>
      <c r="L101" s="19"/>
      <c r="M101" s="18"/>
      <c r="N101" s="18"/>
      <c r="O101" s="18"/>
      <c r="P101" s="19"/>
      <c r="Q101" s="18"/>
      <c r="R101" s="18"/>
      <c r="S101" s="18"/>
      <c r="T101" s="19"/>
      <c r="U101" s="18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true" customHeight="false" outlineLevel="0" collapsed="false">
      <c r="A102" s="1" t="s">
        <v>120</v>
      </c>
      <c r="B102" s="0"/>
      <c r="C102" s="0"/>
      <c r="D102" s="1" t="s">
        <v>68</v>
      </c>
      <c r="E102" s="18"/>
      <c r="F102" s="18"/>
      <c r="G102" s="18"/>
      <c r="H102" s="19"/>
      <c r="I102" s="18"/>
      <c r="J102" s="18"/>
      <c r="K102" s="18"/>
      <c r="L102" s="19"/>
      <c r="M102" s="18"/>
      <c r="N102" s="18"/>
      <c r="O102" s="18"/>
      <c r="P102" s="19"/>
      <c r="Q102" s="18"/>
      <c r="R102" s="18"/>
      <c r="S102" s="18"/>
      <c r="T102" s="19"/>
      <c r="U102" s="18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true" customHeight="false" outlineLevel="0" collapsed="false">
      <c r="A103" s="0"/>
      <c r="B103" s="0"/>
      <c r="C103" s="17" t="s">
        <v>121</v>
      </c>
      <c r="D103" s="0"/>
      <c r="E103" s="21"/>
      <c r="F103" s="21"/>
      <c r="G103" s="21"/>
      <c r="H103" s="22"/>
      <c r="I103" s="21"/>
      <c r="J103" s="21"/>
      <c r="K103" s="21"/>
      <c r="L103" s="22"/>
      <c r="M103" s="21"/>
      <c r="N103" s="21"/>
      <c r="O103" s="21"/>
      <c r="P103" s="22"/>
      <c r="Q103" s="21"/>
      <c r="R103" s="21"/>
      <c r="S103" s="21"/>
      <c r="T103" s="22"/>
      <c r="U103" s="21"/>
      <c r="V103" s="23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true" customHeight="false" outlineLevel="0" collapsed="false">
      <c r="A104" s="0"/>
      <c r="B104" s="0"/>
      <c r="C104" s="17"/>
      <c r="D104" s="0"/>
      <c r="E104" s="18"/>
      <c r="F104" s="18"/>
      <c r="G104" s="18"/>
      <c r="H104" s="19"/>
      <c r="I104" s="18"/>
      <c r="J104" s="18"/>
      <c r="K104" s="18"/>
      <c r="L104" s="19"/>
      <c r="M104" s="18"/>
      <c r="N104" s="18"/>
      <c r="O104" s="18"/>
      <c r="P104" s="19"/>
      <c r="Q104" s="18"/>
      <c r="R104" s="18"/>
      <c r="S104" s="18"/>
      <c r="T104" s="19"/>
      <c r="U104" s="18"/>
      <c r="V104" s="26"/>
      <c r="W104" s="27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true" customHeight="false" outlineLevel="0" collapsed="false">
      <c r="A105" s="0"/>
      <c r="B105" s="0"/>
      <c r="C105" s="17" t="s">
        <v>81</v>
      </c>
      <c r="D105" s="0"/>
      <c r="E105" s="18"/>
      <c r="F105" s="18"/>
      <c r="G105" s="18"/>
      <c r="H105" s="19"/>
      <c r="I105" s="18"/>
      <c r="J105" s="18"/>
      <c r="K105" s="18"/>
      <c r="L105" s="19"/>
      <c r="M105" s="18"/>
      <c r="N105" s="18"/>
      <c r="O105" s="18"/>
      <c r="P105" s="19"/>
      <c r="Q105" s="18"/>
      <c r="R105" s="18"/>
      <c r="S105" s="18"/>
      <c r="T105" s="19"/>
      <c r="U105" s="18"/>
      <c r="V105" s="0"/>
      <c r="W105" s="27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true" customHeight="false" outlineLevel="0" collapsed="false">
      <c r="A106" s="1" t="s">
        <v>122</v>
      </c>
      <c r="B106" s="0"/>
      <c r="C106" s="0"/>
      <c r="D106" s="1" t="s">
        <v>105</v>
      </c>
      <c r="E106" s="18"/>
      <c r="F106" s="18"/>
      <c r="G106" s="18"/>
      <c r="H106" s="19"/>
      <c r="I106" s="18"/>
      <c r="J106" s="18"/>
      <c r="K106" s="18"/>
      <c r="L106" s="19"/>
      <c r="M106" s="18"/>
      <c r="N106" s="18"/>
      <c r="O106" s="18"/>
      <c r="P106" s="19"/>
      <c r="Q106" s="18"/>
      <c r="R106" s="18"/>
      <c r="S106" s="18"/>
      <c r="T106" s="19"/>
      <c r="U106" s="18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true" customHeight="false" outlineLevel="0" collapsed="false">
      <c r="A107" s="1" t="s">
        <v>123</v>
      </c>
      <c r="B107" s="0"/>
      <c r="C107" s="0"/>
      <c r="D107" s="1" t="s">
        <v>54</v>
      </c>
      <c r="E107" s="18"/>
      <c r="F107" s="18"/>
      <c r="G107" s="18"/>
      <c r="H107" s="19"/>
      <c r="I107" s="18"/>
      <c r="J107" s="18"/>
      <c r="K107" s="18"/>
      <c r="L107" s="19"/>
      <c r="M107" s="18"/>
      <c r="N107" s="18"/>
      <c r="O107" s="18"/>
      <c r="P107" s="19"/>
      <c r="Q107" s="18"/>
      <c r="R107" s="18"/>
      <c r="S107" s="18"/>
      <c r="T107" s="19"/>
      <c r="U107" s="18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1.55" hidden="true" customHeight="false" outlineLevel="0" collapsed="false">
      <c r="A108" s="42" t="s">
        <v>124</v>
      </c>
      <c r="B108" s="0"/>
      <c r="C108" s="0"/>
      <c r="D108" s="1" t="s">
        <v>118</v>
      </c>
      <c r="E108" s="18"/>
      <c r="F108" s="18"/>
      <c r="G108" s="18"/>
      <c r="H108" s="19"/>
      <c r="I108" s="18"/>
      <c r="J108" s="18"/>
      <c r="K108" s="18"/>
      <c r="L108" s="19"/>
      <c r="M108" s="18"/>
      <c r="N108" s="18"/>
      <c r="O108" s="18"/>
      <c r="P108" s="19"/>
      <c r="Q108" s="18"/>
      <c r="R108" s="18"/>
      <c r="S108" s="18"/>
      <c r="T108" s="19"/>
      <c r="U108" s="18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true" customHeight="false" outlineLevel="0" collapsed="false">
      <c r="A109" s="1" t="s">
        <v>125</v>
      </c>
      <c r="B109" s="0"/>
      <c r="C109" s="0"/>
      <c r="D109" s="1" t="s">
        <v>65</v>
      </c>
      <c r="E109" s="18"/>
      <c r="F109" s="18"/>
      <c r="G109" s="18"/>
      <c r="H109" s="19"/>
      <c r="I109" s="18"/>
      <c r="J109" s="18"/>
      <c r="K109" s="18"/>
      <c r="L109" s="19"/>
      <c r="M109" s="18"/>
      <c r="N109" s="18"/>
      <c r="O109" s="18"/>
      <c r="P109" s="19"/>
      <c r="Q109" s="18"/>
      <c r="R109" s="18"/>
      <c r="S109" s="18"/>
      <c r="T109" s="19"/>
      <c r="U109" s="18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true" customHeight="false" outlineLevel="0" collapsed="false">
      <c r="A110" s="1" t="s">
        <v>126</v>
      </c>
      <c r="B110" s="0"/>
      <c r="C110" s="0"/>
      <c r="D110" s="1" t="s">
        <v>127</v>
      </c>
      <c r="E110" s="18"/>
      <c r="F110" s="18"/>
      <c r="G110" s="18"/>
      <c r="H110" s="19"/>
      <c r="I110" s="18"/>
      <c r="J110" s="18"/>
      <c r="K110" s="18"/>
      <c r="L110" s="19"/>
      <c r="M110" s="18"/>
      <c r="N110" s="18"/>
      <c r="O110" s="18"/>
      <c r="P110" s="19"/>
      <c r="Q110" s="18"/>
      <c r="R110" s="18"/>
      <c r="S110" s="18"/>
      <c r="T110" s="19"/>
      <c r="U110" s="18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true" customHeight="false" outlineLevel="0" collapsed="false">
      <c r="A111" s="1" t="s">
        <v>128</v>
      </c>
      <c r="B111" s="0"/>
      <c r="C111" s="0"/>
      <c r="D111" s="1" t="s">
        <v>68</v>
      </c>
      <c r="E111" s="18"/>
      <c r="F111" s="18"/>
      <c r="G111" s="18"/>
      <c r="H111" s="19"/>
      <c r="I111" s="18"/>
      <c r="J111" s="18"/>
      <c r="K111" s="18"/>
      <c r="L111" s="19"/>
      <c r="M111" s="18"/>
      <c r="N111" s="18"/>
      <c r="O111" s="18"/>
      <c r="P111" s="19"/>
      <c r="Q111" s="18"/>
      <c r="R111" s="18"/>
      <c r="S111" s="18"/>
      <c r="T111" s="19"/>
      <c r="U111" s="18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true" customHeight="false" outlineLevel="0" collapsed="false">
      <c r="A112" s="0"/>
      <c r="B112" s="0"/>
      <c r="C112" s="17" t="s">
        <v>129</v>
      </c>
      <c r="D112" s="0"/>
      <c r="E112" s="21"/>
      <c r="F112" s="21"/>
      <c r="G112" s="21"/>
      <c r="H112" s="22"/>
      <c r="I112" s="21"/>
      <c r="J112" s="21"/>
      <c r="K112" s="21"/>
      <c r="L112" s="22"/>
      <c r="M112" s="21"/>
      <c r="N112" s="21"/>
      <c r="O112" s="21"/>
      <c r="P112" s="22"/>
      <c r="Q112" s="21"/>
      <c r="R112" s="21"/>
      <c r="S112" s="21"/>
      <c r="T112" s="22"/>
      <c r="U112" s="21"/>
      <c r="V112" s="23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true" customHeight="false" outlineLevel="0" collapsed="false">
      <c r="A113" s="0"/>
      <c r="B113" s="0"/>
      <c r="C113" s="17"/>
      <c r="D113" s="0"/>
      <c r="E113" s="18"/>
      <c r="F113" s="18"/>
      <c r="G113" s="18"/>
      <c r="H113" s="19"/>
      <c r="I113" s="18"/>
      <c r="J113" s="18"/>
      <c r="K113" s="18"/>
      <c r="L113" s="19"/>
      <c r="M113" s="18"/>
      <c r="N113" s="18"/>
      <c r="O113" s="18"/>
      <c r="P113" s="19"/>
      <c r="Q113" s="18"/>
      <c r="R113" s="18"/>
      <c r="S113" s="18"/>
      <c r="T113" s="19"/>
      <c r="U113" s="18"/>
      <c r="V113" s="26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true" customHeight="false" outlineLevel="0" collapsed="false">
      <c r="A114" s="0"/>
      <c r="B114" s="0"/>
      <c r="C114" s="17" t="s">
        <v>130</v>
      </c>
      <c r="D114" s="0"/>
      <c r="E114" s="18"/>
      <c r="F114" s="18"/>
      <c r="G114" s="18"/>
      <c r="H114" s="19"/>
      <c r="I114" s="18"/>
      <c r="J114" s="18"/>
      <c r="K114" s="18"/>
      <c r="L114" s="19"/>
      <c r="M114" s="18"/>
      <c r="N114" s="18"/>
      <c r="O114" s="18"/>
      <c r="P114" s="19"/>
      <c r="Q114" s="18"/>
      <c r="R114" s="18"/>
      <c r="S114" s="18"/>
      <c r="T114" s="19"/>
      <c r="U114" s="18"/>
      <c r="V114" s="0"/>
      <c r="W114" s="27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true" customHeight="false" outlineLevel="0" collapsed="false">
      <c r="A115" s="1" t="s">
        <v>131</v>
      </c>
      <c r="B115" s="0"/>
      <c r="C115" s="0"/>
      <c r="D115" s="1" t="s">
        <v>105</v>
      </c>
      <c r="E115" s="18"/>
      <c r="F115" s="18"/>
      <c r="G115" s="18"/>
      <c r="H115" s="19"/>
      <c r="I115" s="18"/>
      <c r="J115" s="18"/>
      <c r="K115" s="18"/>
      <c r="L115" s="19"/>
      <c r="M115" s="18"/>
      <c r="N115" s="18"/>
      <c r="O115" s="18"/>
      <c r="P115" s="19"/>
      <c r="Q115" s="18"/>
      <c r="R115" s="18"/>
      <c r="S115" s="18"/>
      <c r="T115" s="19"/>
      <c r="U115" s="18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true" customHeight="false" outlineLevel="0" collapsed="false">
      <c r="A116" s="1" t="s">
        <v>132</v>
      </c>
      <c r="B116" s="0"/>
      <c r="C116" s="0"/>
      <c r="D116" s="1" t="s">
        <v>54</v>
      </c>
      <c r="E116" s="18"/>
      <c r="F116" s="18"/>
      <c r="G116" s="18"/>
      <c r="H116" s="19"/>
      <c r="I116" s="18"/>
      <c r="J116" s="18"/>
      <c r="K116" s="18"/>
      <c r="L116" s="19"/>
      <c r="M116" s="18"/>
      <c r="N116" s="18"/>
      <c r="O116" s="18"/>
      <c r="P116" s="19"/>
      <c r="Q116" s="18"/>
      <c r="R116" s="18"/>
      <c r="S116" s="18"/>
      <c r="T116" s="19"/>
      <c r="U116" s="18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true" customHeight="false" outlineLevel="0" collapsed="false">
      <c r="A117" s="1" t="s">
        <v>133</v>
      </c>
      <c r="B117" s="0"/>
      <c r="C117" s="0"/>
      <c r="D117" s="1" t="s">
        <v>65</v>
      </c>
      <c r="E117" s="18"/>
      <c r="F117" s="18"/>
      <c r="G117" s="18"/>
      <c r="H117" s="19"/>
      <c r="I117" s="18"/>
      <c r="J117" s="18"/>
      <c r="K117" s="18"/>
      <c r="L117" s="19"/>
      <c r="M117" s="18"/>
      <c r="N117" s="18"/>
      <c r="O117" s="18"/>
      <c r="P117" s="19"/>
      <c r="Q117" s="18"/>
      <c r="R117" s="18"/>
      <c r="S117" s="18"/>
      <c r="T117" s="19"/>
      <c r="U117" s="18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true" customHeight="false" outlineLevel="0" collapsed="false">
      <c r="A118" s="1" t="s">
        <v>134</v>
      </c>
      <c r="B118" s="0"/>
      <c r="C118" s="0"/>
      <c r="D118" s="1" t="s">
        <v>135</v>
      </c>
      <c r="E118" s="18"/>
      <c r="F118" s="18"/>
      <c r="G118" s="18"/>
      <c r="H118" s="19"/>
      <c r="I118" s="18"/>
      <c r="J118" s="18"/>
      <c r="K118" s="18"/>
      <c r="L118" s="19"/>
      <c r="M118" s="18"/>
      <c r="N118" s="18"/>
      <c r="O118" s="18"/>
      <c r="P118" s="19"/>
      <c r="Q118" s="18"/>
      <c r="R118" s="18"/>
      <c r="S118" s="18"/>
      <c r="T118" s="19"/>
      <c r="U118" s="18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true" customHeight="false" outlineLevel="0" collapsed="false">
      <c r="A119" s="1" t="s">
        <v>136</v>
      </c>
      <c r="B119" s="0"/>
      <c r="C119" s="0"/>
      <c r="D119" s="1" t="s">
        <v>137</v>
      </c>
      <c r="E119" s="18"/>
      <c r="F119" s="18"/>
      <c r="G119" s="18"/>
      <c r="H119" s="19"/>
      <c r="I119" s="18"/>
      <c r="J119" s="18"/>
      <c r="K119" s="18"/>
      <c r="L119" s="19"/>
      <c r="M119" s="18"/>
      <c r="N119" s="18"/>
      <c r="O119" s="18"/>
      <c r="P119" s="19"/>
      <c r="Q119" s="18"/>
      <c r="R119" s="18"/>
      <c r="S119" s="18"/>
      <c r="T119" s="19"/>
      <c r="U119" s="18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true" customHeight="false" outlineLevel="0" collapsed="false">
      <c r="A120" s="1" t="s">
        <v>138</v>
      </c>
      <c r="B120" s="0"/>
      <c r="C120" s="0"/>
      <c r="D120" s="1" t="s">
        <v>68</v>
      </c>
      <c r="E120" s="18"/>
      <c r="F120" s="18"/>
      <c r="G120" s="18"/>
      <c r="H120" s="19"/>
      <c r="I120" s="18"/>
      <c r="J120" s="18"/>
      <c r="K120" s="18"/>
      <c r="L120" s="19"/>
      <c r="M120" s="18"/>
      <c r="N120" s="18"/>
      <c r="O120" s="18"/>
      <c r="P120" s="19"/>
      <c r="Q120" s="18"/>
      <c r="R120" s="18"/>
      <c r="S120" s="18"/>
      <c r="T120" s="19"/>
      <c r="U120" s="18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true" customHeight="false" outlineLevel="0" collapsed="false">
      <c r="A121" s="1" t="s">
        <v>139</v>
      </c>
      <c r="B121" s="0"/>
      <c r="C121" s="0"/>
      <c r="D121" s="1" t="s">
        <v>140</v>
      </c>
      <c r="E121" s="18"/>
      <c r="F121" s="18"/>
      <c r="G121" s="18"/>
      <c r="H121" s="19"/>
      <c r="I121" s="18"/>
      <c r="J121" s="18"/>
      <c r="K121" s="18"/>
      <c r="L121" s="19"/>
      <c r="M121" s="18"/>
      <c r="N121" s="18"/>
      <c r="O121" s="18"/>
      <c r="P121" s="19"/>
      <c r="Q121" s="18"/>
      <c r="R121" s="18"/>
      <c r="S121" s="18"/>
      <c r="T121" s="19"/>
      <c r="U121" s="18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true" customHeight="false" outlineLevel="0" collapsed="false">
      <c r="A122" s="0"/>
      <c r="B122" s="0"/>
      <c r="C122" s="17" t="s">
        <v>141</v>
      </c>
      <c r="D122" s="0"/>
      <c r="E122" s="21"/>
      <c r="F122" s="21"/>
      <c r="G122" s="21"/>
      <c r="H122" s="22"/>
      <c r="I122" s="21"/>
      <c r="J122" s="21"/>
      <c r="K122" s="21"/>
      <c r="L122" s="22"/>
      <c r="M122" s="21"/>
      <c r="N122" s="21"/>
      <c r="O122" s="21"/>
      <c r="P122" s="22"/>
      <c r="Q122" s="21"/>
      <c r="R122" s="21"/>
      <c r="S122" s="21"/>
      <c r="T122" s="22"/>
      <c r="U122" s="21"/>
      <c r="V122" s="23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true" customHeight="false" outlineLevel="0" collapsed="false">
      <c r="A123" s="0"/>
      <c r="B123" s="0"/>
      <c r="C123" s="0"/>
      <c r="D123" s="0"/>
      <c r="E123" s="18"/>
      <c r="F123" s="18"/>
      <c r="G123" s="18"/>
      <c r="H123" s="19"/>
      <c r="I123" s="18"/>
      <c r="J123" s="18"/>
      <c r="K123" s="18"/>
      <c r="L123" s="19"/>
      <c r="M123" s="18"/>
      <c r="N123" s="18"/>
      <c r="O123" s="18"/>
      <c r="P123" s="19"/>
      <c r="Q123" s="18"/>
      <c r="R123" s="18"/>
      <c r="S123" s="18"/>
      <c r="T123" s="19"/>
      <c r="U123" s="18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true" customHeight="false" outlineLevel="0" collapsed="false">
      <c r="A124" s="0"/>
      <c r="B124" s="17"/>
      <c r="C124" s="17" t="s">
        <v>83</v>
      </c>
      <c r="D124" s="0"/>
      <c r="E124" s="18"/>
      <c r="F124" s="18"/>
      <c r="G124" s="18"/>
      <c r="H124" s="19"/>
      <c r="I124" s="18"/>
      <c r="J124" s="18"/>
      <c r="K124" s="18"/>
      <c r="L124" s="19"/>
      <c r="M124" s="18"/>
      <c r="N124" s="18"/>
      <c r="O124" s="18"/>
      <c r="P124" s="19"/>
      <c r="Q124" s="18"/>
      <c r="R124" s="18"/>
      <c r="S124" s="18"/>
      <c r="T124" s="19"/>
      <c r="U124" s="18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true" customHeight="false" outlineLevel="0" collapsed="false">
      <c r="A125" s="1" t="s">
        <v>142</v>
      </c>
      <c r="B125" s="0"/>
      <c r="C125" s="0"/>
      <c r="D125" s="1" t="s">
        <v>105</v>
      </c>
      <c r="E125" s="18"/>
      <c r="F125" s="18"/>
      <c r="G125" s="18"/>
      <c r="H125" s="19"/>
      <c r="I125" s="18"/>
      <c r="J125" s="18"/>
      <c r="K125" s="18"/>
      <c r="L125" s="19"/>
      <c r="M125" s="18"/>
      <c r="N125" s="18"/>
      <c r="O125" s="18"/>
      <c r="P125" s="19"/>
      <c r="Q125" s="18"/>
      <c r="R125" s="18"/>
      <c r="S125" s="18"/>
      <c r="T125" s="19"/>
      <c r="U125" s="18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true" customHeight="false" outlineLevel="0" collapsed="false">
      <c r="A126" s="1" t="s">
        <v>143</v>
      </c>
      <c r="B126" s="0"/>
      <c r="C126" s="0"/>
      <c r="D126" s="1" t="s">
        <v>54</v>
      </c>
      <c r="E126" s="18"/>
      <c r="F126" s="18"/>
      <c r="G126" s="18"/>
      <c r="H126" s="19"/>
      <c r="I126" s="18"/>
      <c r="J126" s="18"/>
      <c r="K126" s="18"/>
      <c r="L126" s="19"/>
      <c r="M126" s="18"/>
      <c r="N126" s="18"/>
      <c r="O126" s="18"/>
      <c r="P126" s="19"/>
      <c r="Q126" s="18"/>
      <c r="R126" s="18"/>
      <c r="S126" s="18"/>
      <c r="T126" s="19"/>
      <c r="U126" s="18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true" customHeight="false" outlineLevel="0" collapsed="false">
      <c r="A127" s="1" t="s">
        <v>144</v>
      </c>
      <c r="B127" s="0"/>
      <c r="C127" s="0"/>
      <c r="D127" s="1" t="s">
        <v>65</v>
      </c>
      <c r="E127" s="18"/>
      <c r="F127" s="18"/>
      <c r="G127" s="18"/>
      <c r="H127" s="19"/>
      <c r="I127" s="18"/>
      <c r="J127" s="18"/>
      <c r="K127" s="18"/>
      <c r="L127" s="19"/>
      <c r="M127" s="18"/>
      <c r="N127" s="18"/>
      <c r="O127" s="18"/>
      <c r="P127" s="19"/>
      <c r="Q127" s="18"/>
      <c r="R127" s="18"/>
      <c r="S127" s="18"/>
      <c r="T127" s="19"/>
      <c r="U127" s="18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true" customHeight="false" outlineLevel="0" collapsed="false">
      <c r="A128" s="1" t="s">
        <v>145</v>
      </c>
      <c r="B128" s="0"/>
      <c r="C128" s="0"/>
      <c r="D128" s="1" t="s">
        <v>146</v>
      </c>
      <c r="E128" s="18"/>
      <c r="F128" s="18"/>
      <c r="G128" s="18"/>
      <c r="H128" s="19"/>
      <c r="I128" s="18"/>
      <c r="J128" s="18"/>
      <c r="K128" s="18"/>
      <c r="L128" s="19"/>
      <c r="M128" s="18"/>
      <c r="N128" s="18"/>
      <c r="O128" s="18"/>
      <c r="P128" s="19"/>
      <c r="Q128" s="18"/>
      <c r="R128" s="18"/>
      <c r="S128" s="18"/>
      <c r="T128" s="19"/>
      <c r="U128" s="18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true" customHeight="false" outlineLevel="0" collapsed="false">
      <c r="A129" s="1" t="s">
        <v>147</v>
      </c>
      <c r="B129" s="0"/>
      <c r="C129" s="0"/>
      <c r="D129" s="1" t="s">
        <v>68</v>
      </c>
      <c r="E129" s="18"/>
      <c r="F129" s="18"/>
      <c r="G129" s="18"/>
      <c r="H129" s="19"/>
      <c r="I129" s="18"/>
      <c r="J129" s="18"/>
      <c r="K129" s="18"/>
      <c r="L129" s="19"/>
      <c r="M129" s="18"/>
      <c r="N129" s="18"/>
      <c r="O129" s="18"/>
      <c r="P129" s="19"/>
      <c r="Q129" s="18"/>
      <c r="R129" s="18"/>
      <c r="S129" s="18"/>
      <c r="T129" s="19"/>
      <c r="U129" s="18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true" customHeight="false" outlineLevel="0" collapsed="false">
      <c r="A130" s="0"/>
      <c r="B130" s="0"/>
      <c r="C130" s="17" t="s">
        <v>148</v>
      </c>
      <c r="D130" s="0"/>
      <c r="E130" s="21"/>
      <c r="F130" s="21"/>
      <c r="G130" s="21"/>
      <c r="H130" s="22"/>
      <c r="I130" s="21"/>
      <c r="J130" s="21"/>
      <c r="K130" s="21"/>
      <c r="L130" s="22"/>
      <c r="M130" s="21"/>
      <c r="N130" s="21"/>
      <c r="O130" s="21"/>
      <c r="P130" s="22"/>
      <c r="Q130" s="21"/>
      <c r="R130" s="21"/>
      <c r="S130" s="21"/>
      <c r="T130" s="22"/>
      <c r="U130" s="21"/>
      <c r="V130" s="23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true" customHeight="false" outlineLevel="0" collapsed="false">
      <c r="A131" s="0"/>
      <c r="B131" s="0"/>
      <c r="C131" s="17"/>
      <c r="D131" s="0"/>
      <c r="E131" s="18"/>
      <c r="F131" s="18"/>
      <c r="G131" s="18"/>
      <c r="H131" s="19"/>
      <c r="I131" s="18"/>
      <c r="J131" s="18"/>
      <c r="K131" s="18"/>
      <c r="L131" s="19"/>
      <c r="M131" s="18"/>
      <c r="N131" s="18"/>
      <c r="O131" s="18"/>
      <c r="P131" s="19"/>
      <c r="Q131" s="18"/>
      <c r="R131" s="18"/>
      <c r="S131" s="18"/>
      <c r="T131" s="19"/>
      <c r="U131" s="18"/>
      <c r="V131" s="26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true" customHeight="false" outlineLevel="0" collapsed="false">
      <c r="A132" s="0"/>
      <c r="B132" s="0"/>
      <c r="C132" s="17"/>
      <c r="D132" s="0"/>
      <c r="E132" s="18"/>
      <c r="F132" s="18"/>
      <c r="G132" s="18"/>
      <c r="H132" s="19"/>
      <c r="I132" s="18"/>
      <c r="J132" s="18"/>
      <c r="K132" s="18"/>
      <c r="L132" s="19"/>
      <c r="M132" s="18"/>
      <c r="N132" s="18"/>
      <c r="O132" s="18"/>
      <c r="P132" s="19"/>
      <c r="Q132" s="18"/>
      <c r="R132" s="18"/>
      <c r="S132" s="18"/>
      <c r="T132" s="19"/>
      <c r="U132" s="18"/>
      <c r="V132" s="26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.8" hidden="true" customHeight="false" outlineLevel="0" collapsed="false">
      <c r="A133" s="0"/>
      <c r="B133" s="0"/>
      <c r="C133" s="17" t="s">
        <v>84</v>
      </c>
      <c r="D133" s="0"/>
      <c r="E133" s="18"/>
      <c r="F133" s="18"/>
      <c r="G133" s="18"/>
      <c r="H133" s="19"/>
      <c r="I133" s="18"/>
      <c r="J133" s="18"/>
      <c r="K133" s="18"/>
      <c r="L133" s="19"/>
      <c r="M133" s="18"/>
      <c r="N133" s="18"/>
      <c r="O133" s="18"/>
      <c r="P133" s="19"/>
      <c r="Q133" s="18"/>
      <c r="R133" s="18"/>
      <c r="S133" s="18"/>
      <c r="T133" s="19"/>
      <c r="U133" s="18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true" customHeight="false" outlineLevel="0" collapsed="false">
      <c r="A134" s="1" t="s">
        <v>149</v>
      </c>
      <c r="B134" s="0"/>
      <c r="C134" s="0"/>
      <c r="D134" s="1" t="s">
        <v>105</v>
      </c>
      <c r="E134" s="18"/>
      <c r="F134" s="18"/>
      <c r="G134" s="18"/>
      <c r="H134" s="19"/>
      <c r="I134" s="18"/>
      <c r="J134" s="18"/>
      <c r="K134" s="18"/>
      <c r="L134" s="19"/>
      <c r="M134" s="18"/>
      <c r="N134" s="18"/>
      <c r="O134" s="18"/>
      <c r="P134" s="19"/>
      <c r="Q134" s="18"/>
      <c r="R134" s="18"/>
      <c r="S134" s="18"/>
      <c r="T134" s="19"/>
      <c r="U134" s="18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.8" hidden="true" customHeight="false" outlineLevel="0" collapsed="false">
      <c r="A135" s="1" t="s">
        <v>150</v>
      </c>
      <c r="B135" s="0"/>
      <c r="C135" s="0"/>
      <c r="D135" s="1" t="s">
        <v>54</v>
      </c>
      <c r="E135" s="18"/>
      <c r="F135" s="18"/>
      <c r="G135" s="18"/>
      <c r="H135" s="19"/>
      <c r="I135" s="18"/>
      <c r="J135" s="18"/>
      <c r="K135" s="18"/>
      <c r="L135" s="19"/>
      <c r="M135" s="18"/>
      <c r="N135" s="18"/>
      <c r="O135" s="18"/>
      <c r="P135" s="19"/>
      <c r="Q135" s="18"/>
      <c r="R135" s="18"/>
      <c r="S135" s="18"/>
      <c r="T135" s="19"/>
      <c r="U135" s="18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true" customHeight="false" outlineLevel="0" collapsed="false">
      <c r="A136" s="1" t="s">
        <v>151</v>
      </c>
      <c r="B136" s="0"/>
      <c r="C136" s="0"/>
      <c r="D136" s="1" t="s">
        <v>65</v>
      </c>
      <c r="E136" s="18"/>
      <c r="F136" s="18"/>
      <c r="G136" s="18"/>
      <c r="H136" s="19"/>
      <c r="I136" s="18"/>
      <c r="J136" s="18"/>
      <c r="K136" s="18"/>
      <c r="L136" s="19"/>
      <c r="M136" s="18"/>
      <c r="N136" s="18"/>
      <c r="O136" s="18"/>
      <c r="P136" s="19"/>
      <c r="Q136" s="18"/>
      <c r="R136" s="18"/>
      <c r="S136" s="18"/>
      <c r="T136" s="19"/>
      <c r="U136" s="18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8" hidden="true" customHeight="false" outlineLevel="0" collapsed="false">
      <c r="A137" s="1" t="s">
        <v>152</v>
      </c>
      <c r="B137" s="0"/>
      <c r="C137" s="0"/>
      <c r="D137" s="1" t="s">
        <v>153</v>
      </c>
      <c r="E137" s="18"/>
      <c r="F137" s="18"/>
      <c r="G137" s="18"/>
      <c r="H137" s="19"/>
      <c r="I137" s="18"/>
      <c r="J137" s="18"/>
      <c r="K137" s="18"/>
      <c r="L137" s="19"/>
      <c r="M137" s="18"/>
      <c r="N137" s="18"/>
      <c r="O137" s="18"/>
      <c r="P137" s="19"/>
      <c r="Q137" s="18"/>
      <c r="R137" s="18"/>
      <c r="S137" s="18"/>
      <c r="T137" s="19"/>
      <c r="U137" s="18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8" hidden="true" customHeight="false" outlineLevel="0" collapsed="false">
      <c r="A138" s="1" t="s">
        <v>154</v>
      </c>
      <c r="B138" s="0"/>
      <c r="C138" s="0"/>
      <c r="D138" s="1" t="s">
        <v>155</v>
      </c>
      <c r="E138" s="18"/>
      <c r="F138" s="18"/>
      <c r="G138" s="18"/>
      <c r="H138" s="19"/>
      <c r="I138" s="18"/>
      <c r="J138" s="18"/>
      <c r="K138" s="18"/>
      <c r="L138" s="19"/>
      <c r="M138" s="18"/>
      <c r="N138" s="18"/>
      <c r="O138" s="18"/>
      <c r="P138" s="19"/>
      <c r="Q138" s="18"/>
      <c r="R138" s="18"/>
      <c r="S138" s="18"/>
      <c r="T138" s="19"/>
      <c r="U138" s="18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8" hidden="true" customHeight="false" outlineLevel="0" collapsed="false">
      <c r="A139" s="1" t="s">
        <v>156</v>
      </c>
      <c r="B139" s="0"/>
      <c r="C139" s="0"/>
      <c r="D139" s="1" t="s">
        <v>157</v>
      </c>
      <c r="E139" s="18"/>
      <c r="F139" s="18"/>
      <c r="G139" s="18"/>
      <c r="H139" s="19"/>
      <c r="I139" s="18"/>
      <c r="J139" s="18"/>
      <c r="K139" s="18"/>
      <c r="L139" s="19"/>
      <c r="M139" s="18"/>
      <c r="N139" s="18"/>
      <c r="O139" s="18"/>
      <c r="P139" s="19"/>
      <c r="Q139" s="18"/>
      <c r="R139" s="18"/>
      <c r="S139" s="18"/>
      <c r="T139" s="19"/>
      <c r="U139" s="18"/>
      <c r="W139" s="27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8" hidden="true" customHeight="false" outlineLevel="0" collapsed="false">
      <c r="A140" s="1" t="s">
        <v>158</v>
      </c>
      <c r="B140" s="0"/>
      <c r="C140" s="0"/>
      <c r="D140" s="1" t="s">
        <v>159</v>
      </c>
      <c r="E140" s="18"/>
      <c r="F140" s="18"/>
      <c r="G140" s="18"/>
      <c r="H140" s="19"/>
      <c r="I140" s="18"/>
      <c r="J140" s="18"/>
      <c r="K140" s="18"/>
      <c r="L140" s="19"/>
      <c r="M140" s="18"/>
      <c r="N140" s="18"/>
      <c r="O140" s="18"/>
      <c r="P140" s="19"/>
      <c r="Q140" s="18"/>
      <c r="R140" s="18"/>
      <c r="S140" s="18"/>
      <c r="T140" s="19"/>
      <c r="U140" s="18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8" hidden="true" customHeight="false" outlineLevel="0" collapsed="false">
      <c r="A141" s="1" t="s">
        <v>160</v>
      </c>
      <c r="B141" s="0"/>
      <c r="C141" s="0"/>
      <c r="D141" s="1" t="s">
        <v>161</v>
      </c>
      <c r="E141" s="18"/>
      <c r="F141" s="18"/>
      <c r="G141" s="18"/>
      <c r="H141" s="19"/>
      <c r="I141" s="18"/>
      <c r="J141" s="18"/>
      <c r="K141" s="18"/>
      <c r="L141" s="19"/>
      <c r="M141" s="18"/>
      <c r="N141" s="18"/>
      <c r="O141" s="18"/>
      <c r="P141" s="19"/>
      <c r="Q141" s="18"/>
      <c r="R141" s="18"/>
      <c r="S141" s="18"/>
      <c r="T141" s="19"/>
      <c r="U141" s="18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8" hidden="true" customHeight="false" outlineLevel="0" collapsed="false">
      <c r="A142" s="1" t="s">
        <v>162</v>
      </c>
      <c r="B142" s="0"/>
      <c r="C142" s="0"/>
      <c r="D142" s="1" t="s">
        <v>163</v>
      </c>
      <c r="E142" s="18"/>
      <c r="F142" s="18"/>
      <c r="G142" s="18"/>
      <c r="H142" s="19"/>
      <c r="I142" s="18"/>
      <c r="J142" s="18"/>
      <c r="K142" s="18"/>
      <c r="L142" s="19"/>
      <c r="M142" s="18"/>
      <c r="N142" s="18"/>
      <c r="O142" s="18"/>
      <c r="P142" s="19"/>
      <c r="Q142" s="18"/>
      <c r="R142" s="18"/>
      <c r="S142" s="18"/>
      <c r="T142" s="19"/>
      <c r="U142" s="18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4" customFormat="true" ht="12.8" hidden="true" customHeight="false" outlineLevel="0" collapsed="false">
      <c r="A143" s="1" t="s">
        <v>164</v>
      </c>
      <c r="B143" s="1"/>
      <c r="C143" s="1"/>
      <c r="D143" s="1" t="s">
        <v>165</v>
      </c>
      <c r="E143" s="18"/>
      <c r="F143" s="18"/>
      <c r="G143" s="18"/>
      <c r="H143" s="19"/>
      <c r="I143" s="18"/>
      <c r="J143" s="18"/>
      <c r="K143" s="18"/>
      <c r="L143" s="19"/>
      <c r="M143" s="18"/>
      <c r="N143" s="18"/>
      <c r="O143" s="18"/>
      <c r="P143" s="19"/>
      <c r="Q143" s="18"/>
      <c r="R143" s="18"/>
      <c r="S143" s="18"/>
      <c r="T143" s="19"/>
      <c r="U143" s="18"/>
      <c r="V143" s="20"/>
      <c r="W143" s="1"/>
    </row>
    <row r="144" customFormat="false" ht="13.8" hidden="true" customHeight="false" outlineLevel="0" collapsed="false">
      <c r="A144" s="1" t="s">
        <v>166</v>
      </c>
      <c r="B144" s="0"/>
      <c r="C144" s="0"/>
      <c r="D144" s="1" t="s">
        <v>167</v>
      </c>
      <c r="E144" s="18"/>
      <c r="F144" s="18"/>
      <c r="G144" s="18"/>
      <c r="H144" s="19"/>
      <c r="I144" s="18"/>
      <c r="J144" s="18"/>
      <c r="K144" s="18"/>
      <c r="L144" s="19"/>
      <c r="M144" s="18"/>
      <c r="N144" s="18"/>
      <c r="O144" s="18"/>
      <c r="P144" s="19"/>
      <c r="Q144" s="18"/>
      <c r="R144" s="18"/>
      <c r="S144" s="18"/>
      <c r="T144" s="19"/>
      <c r="U144" s="18"/>
    </row>
    <row r="145" customFormat="false" ht="13.8" hidden="false" customHeight="false" outlineLevel="0" collapsed="false">
      <c r="B145" s="0"/>
      <c r="C145" s="17" t="s">
        <v>168</v>
      </c>
      <c r="E145" s="21"/>
      <c r="F145" s="21"/>
      <c r="G145" s="21"/>
      <c r="H145" s="22"/>
      <c r="I145" s="21"/>
      <c r="J145" s="21"/>
      <c r="K145" s="21"/>
      <c r="L145" s="22"/>
      <c r="M145" s="21"/>
      <c r="N145" s="21"/>
      <c r="O145" s="21"/>
      <c r="P145" s="22"/>
      <c r="Q145" s="21"/>
      <c r="R145" s="21"/>
      <c r="S145" s="21"/>
      <c r="T145" s="22"/>
      <c r="U145" s="21"/>
      <c r="V145" s="23"/>
    </row>
    <row r="146" customFormat="false" ht="13.8" hidden="false" customHeight="false" outlineLevel="0" collapsed="false">
      <c r="B146" s="0"/>
      <c r="E146" s="18"/>
      <c r="F146" s="18"/>
      <c r="G146" s="18"/>
      <c r="H146" s="19"/>
      <c r="I146" s="18"/>
      <c r="J146" s="18"/>
      <c r="K146" s="18"/>
      <c r="L146" s="19"/>
      <c r="M146" s="18"/>
      <c r="N146" s="18"/>
      <c r="O146" s="18"/>
      <c r="P146" s="19"/>
      <c r="Q146" s="18"/>
      <c r="R146" s="18"/>
      <c r="S146" s="18"/>
      <c r="T146" s="19"/>
      <c r="U146" s="18"/>
      <c r="V146" s="0"/>
    </row>
    <row r="147" customFormat="false" ht="12.8" hidden="false" customHeight="false" outlineLevel="0" collapsed="false">
      <c r="B147" s="17" t="s">
        <v>85</v>
      </c>
      <c r="E147" s="21"/>
      <c r="F147" s="21"/>
      <c r="G147" s="21"/>
      <c r="H147" s="22"/>
      <c r="I147" s="21"/>
      <c r="J147" s="21"/>
      <c r="K147" s="21"/>
      <c r="L147" s="22"/>
      <c r="M147" s="21"/>
      <c r="N147" s="21"/>
      <c r="O147" s="21"/>
      <c r="P147" s="22"/>
      <c r="Q147" s="21"/>
      <c r="R147" s="21"/>
      <c r="S147" s="21"/>
      <c r="T147" s="19"/>
      <c r="U147" s="21"/>
      <c r="V147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CB7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B1" activeCellId="0" sqref="B:CB"/>
    </sheetView>
  </sheetViews>
  <sheetFormatPr defaultRowHeight="13.8"/>
  <cols>
    <col collapsed="false" hidden="false" max="1" min="1" style="0" width="29.1395348837209"/>
    <col collapsed="false" hidden="true" max="31" min="2" style="0" width="0"/>
    <col collapsed="false" hidden="false" max="32" min="32" style="0" width="1.57674418604651"/>
    <col collapsed="false" hidden="false" max="44" min="33" style="0" width="12.706976744186"/>
    <col collapsed="false" hidden="false" max="46" min="45" style="0" width="1.85581395348837"/>
    <col collapsed="false" hidden="false" max="50" min="47" style="0" width="12.706976744186"/>
    <col collapsed="false" hidden="false" max="51" min="51" style="0" width="1.13953488372093"/>
    <col collapsed="false" hidden="false" max="52" min="52" style="0" width="8.53023255813953"/>
    <col collapsed="false" hidden="false" max="53" min="53" style="0" width="13.4279069767442"/>
    <col collapsed="false" hidden="false" max="54" min="54" style="0" width="13.5674418604651"/>
    <col collapsed="false" hidden="false" max="55" min="55" style="0" width="12.706976744186"/>
    <col collapsed="false" hidden="false" max="56" min="56" style="0" width="13.4279069767442"/>
    <col collapsed="false" hidden="false" max="57" min="57" style="0" width="14.2837209302326"/>
    <col collapsed="false" hidden="false" max="58" min="58" style="0" width="8.53023255813953"/>
    <col collapsed="false" hidden="false" max="59" min="59" style="0" width="1.57674418604651"/>
    <col collapsed="false" hidden="false" max="71" min="60" style="0" width="12.706976744186"/>
    <col collapsed="false" hidden="false" max="72" min="72" style="0" width="1.13953488372093"/>
    <col collapsed="false" hidden="false" max="73" min="73" style="0" width="2.85581395348837"/>
    <col collapsed="false" hidden="false" max="77" min="74" style="0" width="12.706976744186"/>
    <col collapsed="false" hidden="false" max="78" min="78" style="0" width="1.13953488372093"/>
    <col collapsed="false" hidden="false" max="79" min="79" style="0" width="6.28372093023256"/>
    <col collapsed="false" hidden="false" max="80" min="80" style="0" width="13.4279069767442"/>
    <col collapsed="false" hidden="false" max="1025" min="81" style="0" width="8.53023255813953"/>
  </cols>
  <sheetData>
    <row r="1" customFormat="false" ht="13.8" hidden="false" customHeight="false" outlineLevel="0" collapsed="false">
      <c r="A1" s="43" t="s">
        <v>171</v>
      </c>
      <c r="B1" s="44" t="s">
        <v>172</v>
      </c>
      <c r="C1" s="44"/>
    </row>
    <row r="2" customFormat="false" ht="13.8" hidden="false" customHeight="false" outlineLevel="0" collapsed="false">
      <c r="N2" s="45" t="e">
        <f aca="false">N11/N35</f>
        <v>#VALUE!</v>
      </c>
      <c r="O2" s="45" t="e">
        <f aca="false">O11/O35</f>
        <v>#VALUE!</v>
      </c>
      <c r="P2" s="45" t="e">
        <f aca="false">P11/P35</f>
        <v>#VALUE!</v>
      </c>
      <c r="AF2" s="46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V2" s="46"/>
      <c r="BW2" s="46"/>
      <c r="BX2" s="46"/>
      <c r="BY2" s="46"/>
      <c r="BZ2" s="46"/>
      <c r="CB2" s="46"/>
    </row>
    <row r="3" s="43" customFormat="true" ht="13.8" hidden="false" customHeight="false" outlineLevel="0" collapsed="false">
      <c r="A3" s="48"/>
      <c r="B3" s="49" t="n">
        <v>2012</v>
      </c>
      <c r="C3" s="50" t="n">
        <v>2013</v>
      </c>
      <c r="D3" s="51"/>
      <c r="E3" s="49"/>
      <c r="F3" s="52" t="n">
        <v>2013</v>
      </c>
      <c r="G3" s="52" t="n">
        <v>2013</v>
      </c>
      <c r="H3" s="52" t="n">
        <v>2013</v>
      </c>
      <c r="I3" s="52" t="n">
        <v>2013</v>
      </c>
      <c r="J3" s="52" t="n">
        <v>2013</v>
      </c>
      <c r="K3" s="52" t="n">
        <v>2013</v>
      </c>
      <c r="L3" s="52" t="n">
        <v>2013</v>
      </c>
      <c r="M3" s="52" t="n">
        <v>2013</v>
      </c>
      <c r="N3" s="52" t="n">
        <v>2013</v>
      </c>
      <c r="O3" s="52" t="n">
        <v>2013</v>
      </c>
      <c r="P3" s="52" t="n">
        <v>2013</v>
      </c>
      <c r="Q3" s="52" t="n">
        <v>2013</v>
      </c>
      <c r="R3" s="50"/>
      <c r="S3" s="51"/>
      <c r="T3" s="49" t="n">
        <v>2013</v>
      </c>
      <c r="U3" s="52" t="n">
        <v>2013</v>
      </c>
      <c r="V3" s="50" t="s">
        <v>173</v>
      </c>
      <c r="W3" s="51"/>
      <c r="X3" s="49" t="n">
        <v>2013</v>
      </c>
      <c r="Y3" s="52" t="n">
        <v>2013</v>
      </c>
      <c r="Z3" s="52" t="n">
        <v>2013</v>
      </c>
      <c r="AA3" s="52" t="n">
        <v>2013</v>
      </c>
      <c r="AB3" s="53" t="n">
        <v>2013</v>
      </c>
      <c r="AC3" s="54" t="s">
        <v>174</v>
      </c>
      <c r="AD3" s="54" t="s">
        <v>175</v>
      </c>
      <c r="AF3" s="49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0"/>
      <c r="AT3" s="55"/>
      <c r="AU3" s="49"/>
      <c r="AV3" s="52"/>
      <c r="AW3" s="52"/>
      <c r="AX3" s="52"/>
      <c r="AY3" s="50"/>
      <c r="BA3" s="53"/>
      <c r="BB3" s="54" t="s">
        <v>176</v>
      </c>
      <c r="BC3" s="54" t="s">
        <v>177</v>
      </c>
      <c r="BD3" s="54"/>
      <c r="BE3" s="54" t="s">
        <v>177</v>
      </c>
      <c r="BG3" s="49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6"/>
      <c r="BV3" s="49"/>
      <c r="BW3" s="52"/>
      <c r="BX3" s="52"/>
      <c r="BY3" s="52"/>
      <c r="BZ3" s="50"/>
      <c r="CB3" s="53" t="s">
        <v>178</v>
      </c>
    </row>
    <row r="4" customFormat="false" ht="13.8" hidden="false" customHeight="false" outlineLevel="0" collapsed="false">
      <c r="A4" s="57" t="s">
        <v>179</v>
      </c>
      <c r="B4" s="58" t="s">
        <v>180</v>
      </c>
      <c r="C4" s="59" t="s">
        <v>180</v>
      </c>
      <c r="D4" s="51"/>
      <c r="E4" s="58"/>
      <c r="F4" s="60" t="s">
        <v>181</v>
      </c>
      <c r="G4" s="60" t="s">
        <v>182</v>
      </c>
      <c r="H4" s="60" t="s">
        <v>183</v>
      </c>
      <c r="I4" s="60" t="s">
        <v>184</v>
      </c>
      <c r="J4" s="60" t="s">
        <v>185</v>
      </c>
      <c r="K4" s="60" t="s">
        <v>186</v>
      </c>
      <c r="L4" s="60" t="s">
        <v>187</v>
      </c>
      <c r="M4" s="60" t="s">
        <v>188</v>
      </c>
      <c r="N4" s="60" t="s">
        <v>189</v>
      </c>
      <c r="O4" s="60" t="s">
        <v>190</v>
      </c>
      <c r="P4" s="60" t="s">
        <v>191</v>
      </c>
      <c r="Q4" s="60" t="s">
        <v>192</v>
      </c>
      <c r="R4" s="59"/>
      <c r="S4" s="51"/>
      <c r="T4" s="58" t="s">
        <v>180</v>
      </c>
      <c r="U4" s="60" t="s">
        <v>193</v>
      </c>
      <c r="V4" s="59" t="s">
        <v>193</v>
      </c>
      <c r="W4" s="51"/>
      <c r="X4" s="58" t="s">
        <v>194</v>
      </c>
      <c r="Y4" s="60" t="s">
        <v>195</v>
      </c>
      <c r="Z4" s="60" t="s">
        <v>196</v>
      </c>
      <c r="AA4" s="60" t="s">
        <v>197</v>
      </c>
      <c r="AB4" s="61" t="s">
        <v>180</v>
      </c>
      <c r="AC4" s="62" t="n">
        <v>2012</v>
      </c>
      <c r="AD4" s="63" t="s">
        <v>198</v>
      </c>
      <c r="AF4" s="58"/>
      <c r="AG4" s="60" t="s">
        <v>181</v>
      </c>
      <c r="AH4" s="60" t="s">
        <v>182</v>
      </c>
      <c r="AI4" s="60" t="s">
        <v>183</v>
      </c>
      <c r="AJ4" s="60" t="s">
        <v>184</v>
      </c>
      <c r="AK4" s="60" t="s">
        <v>185</v>
      </c>
      <c r="AL4" s="60" t="s">
        <v>186</v>
      </c>
      <c r="AM4" s="60" t="s">
        <v>187</v>
      </c>
      <c r="AN4" s="60" t="s">
        <v>188</v>
      </c>
      <c r="AO4" s="60" t="s">
        <v>189</v>
      </c>
      <c r="AP4" s="60" t="s">
        <v>190</v>
      </c>
      <c r="AQ4" s="60" t="s">
        <v>191</v>
      </c>
      <c r="AR4" s="60" t="s">
        <v>192</v>
      </c>
      <c r="AS4" s="59"/>
      <c r="AT4" s="55"/>
      <c r="AU4" s="58" t="s">
        <v>194</v>
      </c>
      <c r="AV4" s="60" t="s">
        <v>195</v>
      </c>
      <c r="AW4" s="60" t="s">
        <v>196</v>
      </c>
      <c r="AX4" s="60" t="s">
        <v>197</v>
      </c>
      <c r="AY4" s="64"/>
      <c r="BA4" s="61" t="s">
        <v>193</v>
      </c>
      <c r="BB4" s="62" t="s">
        <v>199</v>
      </c>
      <c r="BC4" s="63" t="s">
        <v>200</v>
      </c>
      <c r="BD4" s="62" t="s">
        <v>201</v>
      </c>
      <c r="BE4" s="63" t="s">
        <v>202</v>
      </c>
      <c r="BG4" s="58"/>
      <c r="BH4" s="60" t="s">
        <v>181</v>
      </c>
      <c r="BI4" s="60" t="s">
        <v>182</v>
      </c>
      <c r="BJ4" s="60" t="s">
        <v>183</v>
      </c>
      <c r="BK4" s="60" t="s">
        <v>184</v>
      </c>
      <c r="BL4" s="60" t="s">
        <v>185</v>
      </c>
      <c r="BM4" s="60" t="s">
        <v>186</v>
      </c>
      <c r="BN4" s="60" t="s">
        <v>187</v>
      </c>
      <c r="BO4" s="60" t="s">
        <v>188</v>
      </c>
      <c r="BP4" s="60" t="s">
        <v>189</v>
      </c>
      <c r="BQ4" s="60" t="s">
        <v>190</v>
      </c>
      <c r="BR4" s="60" t="s">
        <v>191</v>
      </c>
      <c r="BS4" s="60" t="s">
        <v>192</v>
      </c>
      <c r="BT4" s="65"/>
      <c r="BV4" s="58" t="s">
        <v>194</v>
      </c>
      <c r="BW4" s="60" t="s">
        <v>195</v>
      </c>
      <c r="BX4" s="60" t="s">
        <v>196</v>
      </c>
      <c r="BY4" s="60" t="s">
        <v>197</v>
      </c>
      <c r="BZ4" s="64"/>
      <c r="CB4" s="61" t="s">
        <v>193</v>
      </c>
    </row>
    <row r="5" customFormat="false" ht="3" hidden="false" customHeight="true" outlineLevel="0" collapsed="false">
      <c r="A5" s="66"/>
      <c r="B5" s="67"/>
      <c r="C5" s="64"/>
      <c r="D5" s="51"/>
      <c r="E5" s="6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64"/>
      <c r="S5" s="51"/>
      <c r="T5" s="67"/>
      <c r="U5" s="55"/>
      <c r="V5" s="65"/>
      <c r="W5" s="51"/>
      <c r="X5" s="67"/>
      <c r="Y5" s="55"/>
      <c r="Z5" s="55"/>
      <c r="AA5" s="55"/>
      <c r="AB5" s="68"/>
      <c r="AC5" s="69"/>
      <c r="AD5" s="69"/>
      <c r="AF5" s="67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64"/>
      <c r="AT5" s="55"/>
      <c r="AU5" s="67"/>
      <c r="AV5" s="55"/>
      <c r="AW5" s="55"/>
      <c r="AX5" s="55"/>
      <c r="AY5" s="64"/>
      <c r="BA5" s="68"/>
      <c r="BB5" s="69"/>
      <c r="BC5" s="69"/>
      <c r="BD5" s="69"/>
      <c r="BE5" s="69"/>
      <c r="BG5" s="67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65"/>
      <c r="BV5" s="67"/>
      <c r="BW5" s="55"/>
      <c r="BX5" s="55"/>
      <c r="BY5" s="55"/>
      <c r="BZ5" s="64"/>
      <c r="CB5" s="68"/>
    </row>
    <row r="6" customFormat="false" ht="13.8" hidden="false" customHeight="false" outlineLevel="0" collapsed="false">
      <c r="A6" s="70" t="s">
        <v>203</v>
      </c>
      <c r="B6" s="71" t="e">
        <f aca="false">['file:///users/kuher/documents/documents/2012 actuals/gmt/2012_is by region.xlsx']zaf!$u$12</f>
        <v>#VALUE!</v>
      </c>
      <c r="C6" s="72" t="e">
        <f aca="false">T6</f>
        <v>#VALUE!</v>
      </c>
      <c r="D6" s="73"/>
      <c r="E6" s="71"/>
      <c r="F6" s="74" t="e">
        <f aca="false">['file:///users/kuher/documents/documents/2013 actuals/gmt/2013_is by region.xlsx']zaf!e$12</f>
        <v>#VALUE!</v>
      </c>
      <c r="G6" s="74" t="e">
        <f aca="false">['file:///users/kuher/documents/documents/2013 actuals/gmt/2013_is by region.xlsx']zaf!f$12</f>
        <v>#VALUE!</v>
      </c>
      <c r="H6" s="74" t="e">
        <f aca="false">['file:///users/kuher/documents/documents/2013 actuals/gmt/2013_is by region.xlsx']zaf!g$12</f>
        <v>#VALUE!</v>
      </c>
      <c r="I6" s="74" t="e">
        <f aca="false">['file:///users/kuher/documents/documents/2013 actuals/gmt/2013_is by region.xlsx']zaf!i$12</f>
        <v>#VALUE!</v>
      </c>
      <c r="J6" s="74" t="e">
        <f aca="false">['file:///users/kuher/documents/documents/2013 actuals/gmt/2013_is by region.xlsx']zaf!j$12</f>
        <v>#VALUE!</v>
      </c>
      <c r="K6" s="74" t="e">
        <f aca="false">['file:///users/kuher/documents/documents/2013 actuals/gmt/2013_is by region.xlsx']zaf!k$12</f>
        <v>#VALUE!</v>
      </c>
      <c r="L6" s="74" t="e">
        <f aca="false">['file:///users/kuher/documents/documents/2013 actuals/gmt/2013_is by region.xlsx']zaf!m$12</f>
        <v>#VALUE!</v>
      </c>
      <c r="M6" s="74" t="e">
        <f aca="false">['file:///users/kuher/documents/documents/2013 actuals/gmt/2013_is by region.xlsx']zaf!n$12</f>
        <v>#VALUE!</v>
      </c>
      <c r="N6" s="74" t="e">
        <f aca="false">['file:///users/kuher/documents/documents/2013 actuals/gmt/2013_is by region.xlsx']zaf!o$12</f>
        <v>#VALUE!</v>
      </c>
      <c r="O6" s="74" t="e">
        <f aca="false">['file:///users/kuher/documents/documents/2013 actuals/gmt/2013_is by region.xlsx']zaf!q$12</f>
        <v>#VALUE!</v>
      </c>
      <c r="P6" s="74" t="e">
        <f aca="false">['file:///users/kuher/documents/documents/2013 actuals/gmt/2013_is by region.xlsx']zaf!r$12</f>
        <v>#VALUE!</v>
      </c>
      <c r="Q6" s="74" t="e">
        <f aca="false">['file:///users/kuher/documents/documents/2013 actuals/gmt/2013_is by region.xlsx']zaf!s$12</f>
        <v>#VALUE!</v>
      </c>
      <c r="R6" s="72"/>
      <c r="S6" s="73"/>
      <c r="T6" s="71" t="e">
        <f aca="false">SUM(F6:Q6)</f>
        <v>#VALUE!</v>
      </c>
      <c r="U6" s="74" t="n">
        <v>4479342.57038621</v>
      </c>
      <c r="V6" s="72" t="e">
        <f aca="false">T6-U6</f>
        <v>#VALUE!</v>
      </c>
      <c r="W6" s="73"/>
      <c r="X6" s="71" t="e">
        <f aca="false">SUM(F6:H6)</f>
        <v>#VALUE!</v>
      </c>
      <c r="Y6" s="74" t="e">
        <f aca="false">SUM(I6:K6)</f>
        <v>#VALUE!</v>
      </c>
      <c r="Z6" s="74" t="e">
        <f aca="false">SUM(L6:N6)</f>
        <v>#VALUE!</v>
      </c>
      <c r="AA6" s="74" t="e">
        <f aca="false">SUM(O6:Q6)</f>
        <v>#VALUE!</v>
      </c>
      <c r="AB6" s="75" t="e">
        <f aca="false">SUM(X6:AA6)</f>
        <v>#VALUE!</v>
      </c>
      <c r="AC6" s="76" t="e">
        <f aca="false">AB6-B6</f>
        <v>#VALUE!</v>
      </c>
      <c r="AD6" s="77" t="e">
        <f aca="false">(AB6-B6)/B6</f>
        <v>#VALUE!</v>
      </c>
      <c r="AF6" s="71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2"/>
      <c r="AT6" s="74"/>
      <c r="AU6" s="71"/>
      <c r="AV6" s="74"/>
      <c r="AW6" s="74"/>
      <c r="AX6" s="74"/>
      <c r="AY6" s="72"/>
      <c r="BA6" s="75"/>
      <c r="BB6" s="76"/>
      <c r="BC6" s="77"/>
      <c r="BD6" s="76"/>
      <c r="BE6" s="77"/>
      <c r="BG6" s="71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8"/>
      <c r="BV6" s="71"/>
      <c r="BW6" s="74"/>
      <c r="BX6" s="74"/>
      <c r="BY6" s="74"/>
      <c r="BZ6" s="72"/>
      <c r="CB6" s="75"/>
    </row>
    <row r="7" customFormat="false" ht="13.8" hidden="false" customHeight="false" outlineLevel="0" collapsed="false">
      <c r="A7" s="70" t="s">
        <v>204</v>
      </c>
      <c r="B7" s="71" t="e">
        <f aca="false">['file:///users/kuher/documents/documents/2012 actuals/gmt/2012_is by region.xlsx']zaf!$u$16</f>
        <v>#VALUE!</v>
      </c>
      <c r="C7" s="72" t="e">
        <f aca="false">T7</f>
        <v>#VALUE!</v>
      </c>
      <c r="D7" s="73"/>
      <c r="E7" s="71"/>
      <c r="F7" s="74" t="e">
        <f aca="false">['file:///users/kuher/documents/documents/2013 actuals/gmt/2013_is by region.xlsx']zaf!e$16</f>
        <v>#VALUE!</v>
      </c>
      <c r="G7" s="74" t="e">
        <f aca="false">['file:///users/kuher/documents/documents/2013 actuals/gmt/2013_is by region.xlsx']zaf!f$16</f>
        <v>#VALUE!</v>
      </c>
      <c r="H7" s="74" t="e">
        <f aca="false">['file:///users/kuher/documents/documents/2013 actuals/gmt/2013_is by region.xlsx']zaf!g$16</f>
        <v>#VALUE!</v>
      </c>
      <c r="I7" s="74" t="e">
        <f aca="false">['file:///users/kuher/documents/documents/2013 actuals/gmt/2013_is by region.xlsx']zaf!i$16</f>
        <v>#VALUE!</v>
      </c>
      <c r="J7" s="74" t="e">
        <f aca="false">['file:///users/kuher/documents/documents/2013 actuals/gmt/2013_is by region.xlsx']zaf!j$16</f>
        <v>#VALUE!</v>
      </c>
      <c r="K7" s="74" t="e">
        <f aca="false">['file:///users/kuher/documents/documents/2013 actuals/gmt/2013_is by region.xlsx']zaf!k$16</f>
        <v>#VALUE!</v>
      </c>
      <c r="L7" s="74" t="e">
        <f aca="false">['file:///users/kuher/documents/documents/2013 actuals/gmt/2013_is by region.xlsx']zaf!m$16</f>
        <v>#VALUE!</v>
      </c>
      <c r="M7" s="74" t="e">
        <f aca="false">['file:///users/kuher/documents/documents/2013 actuals/gmt/2013_is by region.xlsx']zaf!n$16</f>
        <v>#VALUE!</v>
      </c>
      <c r="N7" s="74" t="e">
        <f aca="false">['file:///users/kuher/documents/documents/2013 actuals/gmt/2013_is by region.xlsx']zaf!o$16</f>
        <v>#VALUE!</v>
      </c>
      <c r="O7" s="74" t="e">
        <f aca="false">['file:///users/kuher/documents/documents/2013 actuals/gmt/2013_is by region.xlsx']zaf!q$16</f>
        <v>#VALUE!</v>
      </c>
      <c r="P7" s="74" t="e">
        <f aca="false">['file:///users/kuher/documents/documents/2013 actuals/gmt/2013_is by region.xlsx']zaf!r$16</f>
        <v>#VALUE!</v>
      </c>
      <c r="Q7" s="74" t="e">
        <f aca="false">['file:///users/kuher/documents/documents/2013 actuals/gmt/2013_is by region.xlsx']zaf!s$16</f>
        <v>#VALUE!</v>
      </c>
      <c r="R7" s="72"/>
      <c r="S7" s="73"/>
      <c r="T7" s="71" t="e">
        <f aca="false">SUM(F7:Q7)</f>
        <v>#VALUE!</v>
      </c>
      <c r="U7" s="74" t="n">
        <v>104615.480221383</v>
      </c>
      <c r="V7" s="72" t="e">
        <f aca="false">T7-U7</f>
        <v>#VALUE!</v>
      </c>
      <c r="W7" s="73"/>
      <c r="X7" s="71" t="e">
        <f aca="false">SUM(F7:H7)</f>
        <v>#VALUE!</v>
      </c>
      <c r="Y7" s="74" t="e">
        <f aca="false">SUM(I7:K7)</f>
        <v>#VALUE!</v>
      </c>
      <c r="Z7" s="74" t="e">
        <f aca="false">SUM(L7:N7)</f>
        <v>#VALUE!</v>
      </c>
      <c r="AA7" s="74" t="e">
        <f aca="false">SUM(O7:Q7)</f>
        <v>#VALUE!</v>
      </c>
      <c r="AB7" s="75" t="e">
        <f aca="false">SUM(X7:AA7)</f>
        <v>#VALUE!</v>
      </c>
      <c r="AC7" s="76" t="e">
        <f aca="false">AB7-B7</f>
        <v>#VALUE!</v>
      </c>
      <c r="AD7" s="77" t="e">
        <f aca="false">(AB7-B7)/B7</f>
        <v>#VALUE!</v>
      </c>
      <c r="AF7" s="71"/>
      <c r="AG7" s="74"/>
      <c r="AH7" s="74"/>
      <c r="AI7" s="74"/>
      <c r="AJ7" s="79"/>
      <c r="AK7" s="79"/>
      <c r="AL7" s="79"/>
      <c r="AM7" s="79"/>
      <c r="AN7" s="79"/>
      <c r="AO7" s="79"/>
      <c r="AP7" s="79"/>
      <c r="AQ7" s="79"/>
      <c r="AR7" s="79"/>
      <c r="AS7" s="72"/>
      <c r="AT7" s="74"/>
      <c r="AU7" s="71"/>
      <c r="AV7" s="74"/>
      <c r="AW7" s="74"/>
      <c r="AX7" s="74"/>
      <c r="AY7" s="72"/>
      <c r="BA7" s="75"/>
      <c r="BB7" s="76"/>
      <c r="BC7" s="77"/>
      <c r="BD7" s="76"/>
      <c r="BE7" s="77"/>
      <c r="BG7" s="71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8"/>
      <c r="BV7" s="71"/>
      <c r="BW7" s="74"/>
      <c r="BX7" s="74"/>
      <c r="BY7" s="74"/>
      <c r="BZ7" s="72"/>
      <c r="CB7" s="75"/>
    </row>
    <row r="8" customFormat="false" ht="13.8" hidden="false" customHeight="false" outlineLevel="0" collapsed="false">
      <c r="A8" s="70" t="s">
        <v>205</v>
      </c>
      <c r="B8" s="71" t="e">
        <f aca="false">['file:///users/kuher/documents/documents/2012 actuals/gmt/2012_is by region.xlsx']zaf!$u$17</f>
        <v>#VALUE!</v>
      </c>
      <c r="C8" s="72" t="e">
        <f aca="false">T8</f>
        <v>#VALUE!</v>
      </c>
      <c r="D8" s="73"/>
      <c r="E8" s="71"/>
      <c r="F8" s="74" t="e">
        <f aca="false">['file:///users/kuher/documents/documents/2013 actuals/gmt/2013_is by region.xlsx']zaf!e$17</f>
        <v>#VALUE!</v>
      </c>
      <c r="G8" s="74" t="e">
        <f aca="false">['file:///users/kuher/documents/documents/2013 actuals/gmt/2013_is by region.xlsx']zaf!f$17</f>
        <v>#VALUE!</v>
      </c>
      <c r="H8" s="74" t="e">
        <f aca="false">['file:///users/kuher/documents/documents/2013 actuals/gmt/2013_is by region.xlsx']zaf!g$17</f>
        <v>#VALUE!</v>
      </c>
      <c r="I8" s="74" t="e">
        <f aca="false">['file:///users/kuher/documents/documents/2013 actuals/gmt/2013_is by region.xlsx']zaf!i$17</f>
        <v>#VALUE!</v>
      </c>
      <c r="J8" s="74" t="e">
        <f aca="false">['file:///users/kuher/documents/documents/2013 actuals/gmt/2013_is by region.xlsx']zaf!j$17</f>
        <v>#VALUE!</v>
      </c>
      <c r="K8" s="74" t="e">
        <f aca="false">['file:///users/kuher/documents/documents/2013 actuals/gmt/2013_is by region.xlsx']zaf!k$17</f>
        <v>#VALUE!</v>
      </c>
      <c r="L8" s="74" t="e">
        <f aca="false">['file:///users/kuher/documents/documents/2013 actuals/gmt/2013_is by region.xlsx']zaf!m$17</f>
        <v>#VALUE!</v>
      </c>
      <c r="M8" s="74" t="e">
        <f aca="false">['file:///users/kuher/documents/documents/2013 actuals/gmt/2013_is by region.xlsx']zaf!n$17</f>
        <v>#VALUE!</v>
      </c>
      <c r="N8" s="74" t="e">
        <f aca="false">['file:///users/kuher/documents/documents/2013 actuals/gmt/2013_is by region.xlsx']zaf!o$17</f>
        <v>#VALUE!</v>
      </c>
      <c r="O8" s="74" t="e">
        <f aca="false">['file:///users/kuher/documents/documents/2013 actuals/gmt/2013_is by region.xlsx']zaf!q$17</f>
        <v>#VALUE!</v>
      </c>
      <c r="P8" s="74" t="e">
        <f aca="false">['file:///users/kuher/documents/documents/2013 actuals/gmt/2013_is by region.xlsx']zaf!r$17</f>
        <v>#VALUE!</v>
      </c>
      <c r="Q8" s="74" t="e">
        <f aca="false">['file:///users/kuher/documents/documents/2013 actuals/gmt/2013_is by region.xlsx']zaf!s$17</f>
        <v>#VALUE!</v>
      </c>
      <c r="R8" s="72"/>
      <c r="S8" s="73"/>
      <c r="T8" s="71" t="e">
        <f aca="false">SUM(F8:Q8)</f>
        <v>#VALUE!</v>
      </c>
      <c r="U8" s="74" t="n">
        <v>-24245.0334636455</v>
      </c>
      <c r="V8" s="72" t="e">
        <f aca="false">T8-U8</f>
        <v>#VALUE!</v>
      </c>
      <c r="W8" s="73"/>
      <c r="X8" s="71" t="e">
        <f aca="false">SUM(F8:H8)</f>
        <v>#VALUE!</v>
      </c>
      <c r="Y8" s="74" t="e">
        <f aca="false">SUM(I8:K8)</f>
        <v>#VALUE!</v>
      </c>
      <c r="Z8" s="74" t="e">
        <f aca="false">SUM(L8:N8)</f>
        <v>#VALUE!</v>
      </c>
      <c r="AA8" s="74" t="e">
        <f aca="false">SUM(O8:Q8)</f>
        <v>#VALUE!</v>
      </c>
      <c r="AB8" s="75" t="e">
        <f aca="false">SUM(X8:AA8)</f>
        <v>#VALUE!</v>
      </c>
      <c r="AC8" s="76" t="e">
        <f aca="false">AB8-B8</f>
        <v>#VALUE!</v>
      </c>
      <c r="AD8" s="77" t="e">
        <f aca="false">(AB8-B8)/B8</f>
        <v>#VALUE!</v>
      </c>
      <c r="AF8" s="71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2"/>
      <c r="AT8" s="74"/>
      <c r="AU8" s="71"/>
      <c r="AV8" s="74"/>
      <c r="AW8" s="74"/>
      <c r="AX8" s="74"/>
      <c r="AY8" s="72"/>
      <c r="BA8" s="75"/>
      <c r="BB8" s="76"/>
      <c r="BC8" s="77"/>
      <c r="BD8" s="76"/>
      <c r="BE8" s="77"/>
      <c r="BG8" s="71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8"/>
      <c r="BV8" s="71"/>
      <c r="BW8" s="74"/>
      <c r="BX8" s="74"/>
      <c r="BY8" s="74"/>
      <c r="BZ8" s="72"/>
      <c r="CB8" s="75"/>
    </row>
    <row r="9" customFormat="false" ht="13.8" hidden="false" customHeight="false" outlineLevel="0" collapsed="false">
      <c r="A9" s="70" t="s">
        <v>45</v>
      </c>
      <c r="B9" s="71" t="e">
        <f aca="false">['file:///users/kuher/documents/documents/2012 actuals/gmt/2012_is by region.xlsx']zaf!$u$19</f>
        <v>#VALUE!</v>
      </c>
      <c r="C9" s="72" t="e">
        <f aca="false">T9</f>
        <v>#VALUE!</v>
      </c>
      <c r="D9" s="73"/>
      <c r="E9" s="71"/>
      <c r="F9" s="74" t="e">
        <f aca="false">F6+F7+F8</f>
        <v>#VALUE!</v>
      </c>
      <c r="G9" s="74" t="e">
        <f aca="false">G6+G7+G8</f>
        <v>#VALUE!</v>
      </c>
      <c r="H9" s="74" t="e">
        <f aca="false">H6+H7+H8</f>
        <v>#VALUE!</v>
      </c>
      <c r="I9" s="74" t="e">
        <f aca="false">I6+I7+I8</f>
        <v>#VALUE!</v>
      </c>
      <c r="J9" s="74" t="e">
        <f aca="false">J6+J7+J8</f>
        <v>#VALUE!</v>
      </c>
      <c r="K9" s="74" t="e">
        <f aca="false">K6+K7+K8</f>
        <v>#VALUE!</v>
      </c>
      <c r="L9" s="74" t="e">
        <f aca="false">L6+L7+L8</f>
        <v>#VALUE!</v>
      </c>
      <c r="M9" s="74" t="e">
        <f aca="false">M6+M7+M8</f>
        <v>#VALUE!</v>
      </c>
      <c r="N9" s="74" t="e">
        <f aca="false">N6+N7+N8</f>
        <v>#VALUE!</v>
      </c>
      <c r="O9" s="74" t="e">
        <f aca="false">O6+O7+O8</f>
        <v>#VALUE!</v>
      </c>
      <c r="P9" s="74" t="e">
        <f aca="false">P6+P7+P8</f>
        <v>#VALUE!</v>
      </c>
      <c r="Q9" s="74" t="e">
        <f aca="false">Q6+Q7+Q8</f>
        <v>#VALUE!</v>
      </c>
      <c r="R9" s="72"/>
      <c r="S9" s="73"/>
      <c r="T9" s="71" t="e">
        <f aca="false">SUM(F9:Q9)</f>
        <v>#VALUE!</v>
      </c>
      <c r="U9" s="74" t="n">
        <v>4559713.01714394</v>
      </c>
      <c r="V9" s="72" t="e">
        <f aca="false">T9-U9</f>
        <v>#VALUE!</v>
      </c>
      <c r="W9" s="73"/>
      <c r="X9" s="71" t="e">
        <f aca="false">SUM(F9:H9)</f>
        <v>#VALUE!</v>
      </c>
      <c r="Y9" s="74" t="e">
        <f aca="false">SUM(I9:K9)</f>
        <v>#VALUE!</v>
      </c>
      <c r="Z9" s="74" t="e">
        <f aca="false">SUM(L9:N9)</f>
        <v>#VALUE!</v>
      </c>
      <c r="AA9" s="74" t="e">
        <f aca="false">SUM(O9:Q9)</f>
        <v>#VALUE!</v>
      </c>
      <c r="AB9" s="75" t="e">
        <f aca="false">SUM(X9:AA9)</f>
        <v>#VALUE!</v>
      </c>
      <c r="AC9" s="76" t="e">
        <f aca="false">AB9-B9</f>
        <v>#VALUE!</v>
      </c>
      <c r="AD9" s="77" t="e">
        <f aca="false">(AB9-B9)/B9</f>
        <v>#VALUE!</v>
      </c>
      <c r="AF9" s="71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2"/>
      <c r="AT9" s="74"/>
      <c r="AU9" s="71"/>
      <c r="AV9" s="74"/>
      <c r="AW9" s="74"/>
      <c r="AX9" s="74"/>
      <c r="AY9" s="72"/>
      <c r="BA9" s="75"/>
      <c r="BB9" s="76"/>
      <c r="BC9" s="77"/>
      <c r="BD9" s="76"/>
      <c r="BE9" s="77"/>
      <c r="BG9" s="71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8"/>
      <c r="BV9" s="71"/>
      <c r="BW9" s="74"/>
      <c r="BX9" s="74"/>
      <c r="BY9" s="74"/>
      <c r="BZ9" s="72"/>
      <c r="CB9" s="75"/>
    </row>
    <row r="10" customFormat="false" ht="4.5" hidden="false" customHeight="true" outlineLevel="0" collapsed="false">
      <c r="A10" s="80"/>
      <c r="B10" s="71"/>
      <c r="C10" s="72"/>
      <c r="D10" s="73"/>
      <c r="E10" s="71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2"/>
      <c r="S10" s="73"/>
      <c r="T10" s="71"/>
      <c r="U10" s="74"/>
      <c r="V10" s="72"/>
      <c r="W10" s="73"/>
      <c r="X10" s="71"/>
      <c r="Y10" s="74"/>
      <c r="Z10" s="74"/>
      <c r="AA10" s="74"/>
      <c r="AB10" s="75"/>
      <c r="AC10" s="76"/>
      <c r="AD10" s="81"/>
      <c r="AF10" s="71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2"/>
      <c r="AT10" s="74"/>
      <c r="AU10" s="71"/>
      <c r="AV10" s="74"/>
      <c r="AW10" s="74"/>
      <c r="AX10" s="74"/>
      <c r="AY10" s="72"/>
      <c r="BA10" s="75"/>
      <c r="BB10" s="76"/>
      <c r="BC10" s="81"/>
      <c r="BD10" s="76"/>
      <c r="BE10" s="81"/>
      <c r="BG10" s="71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8"/>
      <c r="BV10" s="71"/>
      <c r="BW10" s="74"/>
      <c r="BX10" s="74"/>
      <c r="BY10" s="74"/>
      <c r="BZ10" s="72"/>
      <c r="CB10" s="75"/>
    </row>
    <row r="11" customFormat="false" ht="13.8" hidden="false" customHeight="false" outlineLevel="0" collapsed="false">
      <c r="A11" s="70" t="s">
        <v>206</v>
      </c>
      <c r="B11" s="71" t="e">
        <f aca="false">['file:///users/kuher/documents/documents/2012 actuals/gmt/2012_is by region.xlsx']zaf!$u$24</f>
        <v>#VALUE!</v>
      </c>
      <c r="C11" s="72" t="e">
        <f aca="false">T11</f>
        <v>#VALUE!</v>
      </c>
      <c r="D11" s="73"/>
      <c r="E11" s="71"/>
      <c r="F11" s="74" t="e">
        <f aca="false">['file:///users/kuher/documents/documents/2013 actuals/gmt/2013_is by region.xlsx']zaf!e$24</f>
        <v>#VALUE!</v>
      </c>
      <c r="G11" s="74" t="e">
        <f aca="false">['file:///users/kuher/documents/documents/2013 actuals/gmt/2013_is by region.xlsx']zaf!f$24</f>
        <v>#VALUE!</v>
      </c>
      <c r="H11" s="74" t="e">
        <f aca="false">['file:///users/kuher/documents/documents/2013 actuals/gmt/2013_is by region.xlsx']zaf!g$24</f>
        <v>#VALUE!</v>
      </c>
      <c r="I11" s="74" t="e">
        <f aca="false">['file:///users/kuher/documents/documents/2013 actuals/gmt/2013_is by region.xlsx']zaf!i$24</f>
        <v>#VALUE!</v>
      </c>
      <c r="J11" s="74" t="e">
        <f aca="false">['file:///users/kuher/documents/documents/2013 actuals/gmt/2013_is by region.xlsx']zaf!j$24</f>
        <v>#VALUE!</v>
      </c>
      <c r="K11" s="74" t="e">
        <f aca="false">['file:///users/kuher/documents/documents/2013 actuals/gmt/2013_is by region.xlsx']zaf!k$24</f>
        <v>#VALUE!</v>
      </c>
      <c r="L11" s="74" t="e">
        <f aca="false">['file:///users/kuher/documents/documents/2013 actuals/gmt/2013_is by region.xlsx']zaf!m$24</f>
        <v>#VALUE!</v>
      </c>
      <c r="M11" s="74" t="e">
        <f aca="false">['file:///users/kuher/documents/documents/2013 actuals/gmt/2013_is by region.xlsx']zaf!n$24</f>
        <v>#VALUE!</v>
      </c>
      <c r="N11" s="74" t="e">
        <f aca="false">['file:///users/kuher/documents/documents/2013 actuals/gmt/2013_is by region.xlsx']zaf!o$24</f>
        <v>#VALUE!</v>
      </c>
      <c r="O11" s="74" t="e">
        <f aca="false">['file:///users/kuher/documents/documents/2013 actuals/gmt/2013_is by region.xlsx']zaf!q$24</f>
        <v>#VALUE!</v>
      </c>
      <c r="P11" s="74" t="e">
        <f aca="false">['file:///users/kuher/documents/documents/2013 actuals/gmt/2013_is by region.xlsx']zaf!r$24</f>
        <v>#VALUE!</v>
      </c>
      <c r="Q11" s="74" t="e">
        <f aca="false">['file:///users/kuher/documents/documents/2013 actuals/gmt/2013_is by region.xlsx']zaf!s$24</f>
        <v>#VALUE!</v>
      </c>
      <c r="R11" s="72"/>
      <c r="S11" s="73"/>
      <c r="T11" s="71" t="e">
        <f aca="false">SUM(F11:Q11)</f>
        <v>#VALUE!</v>
      </c>
      <c r="U11" s="74" t="n">
        <v>3029574.3</v>
      </c>
      <c r="V11" s="72" t="e">
        <f aca="false">U11-T11</f>
        <v>#VALUE!</v>
      </c>
      <c r="W11" s="73"/>
      <c r="X11" s="71" t="e">
        <f aca="false">SUM(F11:H11)</f>
        <v>#VALUE!</v>
      </c>
      <c r="Y11" s="74" t="e">
        <f aca="false">SUM(I11:K11)</f>
        <v>#VALUE!</v>
      </c>
      <c r="Z11" s="74" t="e">
        <f aca="false">SUM(L11:N11)</f>
        <v>#VALUE!</v>
      </c>
      <c r="AA11" s="74" t="e">
        <f aca="false">SUM(O11:Q11)</f>
        <v>#VALUE!</v>
      </c>
      <c r="AB11" s="75" t="e">
        <f aca="false">SUM(X11:AA11)</f>
        <v>#VALUE!</v>
      </c>
      <c r="AC11" s="76" t="e">
        <f aca="false">AB11-B11</f>
        <v>#VALUE!</v>
      </c>
      <c r="AD11" s="77" t="e">
        <f aca="false">(AB11-B11)/B11</f>
        <v>#VALUE!</v>
      </c>
      <c r="AF11" s="71"/>
      <c r="AG11" s="74"/>
      <c r="AH11" s="74"/>
      <c r="AI11" s="74"/>
      <c r="AJ11" s="79"/>
      <c r="AK11" s="79"/>
      <c r="AL11" s="79"/>
      <c r="AM11" s="79"/>
      <c r="AN11" s="79"/>
      <c r="AO11" s="79"/>
      <c r="AP11" s="79"/>
      <c r="AQ11" s="79"/>
      <c r="AR11" s="79"/>
      <c r="AS11" s="72"/>
      <c r="AT11" s="74"/>
      <c r="AU11" s="71"/>
      <c r="AV11" s="74"/>
      <c r="AW11" s="74"/>
      <c r="AX11" s="74"/>
      <c r="AY11" s="72"/>
      <c r="BA11" s="75"/>
      <c r="BB11" s="76"/>
      <c r="BC11" s="77"/>
      <c r="BD11" s="76"/>
      <c r="BE11" s="77"/>
      <c r="BG11" s="71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8"/>
      <c r="BV11" s="71"/>
      <c r="BW11" s="74"/>
      <c r="BX11" s="74"/>
      <c r="BY11" s="74"/>
      <c r="BZ11" s="72"/>
      <c r="CB11" s="75"/>
    </row>
    <row r="12" customFormat="false" ht="13.8" hidden="false" customHeight="false" outlineLevel="0" collapsed="false">
      <c r="A12" s="70" t="s">
        <v>207</v>
      </c>
      <c r="B12" s="71" t="e">
        <f aca="false">B13-B11</f>
        <v>#VALUE!</v>
      </c>
      <c r="C12" s="72" t="e">
        <f aca="false">T12</f>
        <v>#VALUE!</v>
      </c>
      <c r="D12" s="73"/>
      <c r="E12" s="71"/>
      <c r="F12" s="74" t="e">
        <f aca="false">F13-F11</f>
        <v>#VALUE!</v>
      </c>
      <c r="G12" s="74" t="e">
        <f aca="false">G13-G11</f>
        <v>#VALUE!</v>
      </c>
      <c r="H12" s="74" t="e">
        <f aca="false">H13-H11</f>
        <v>#VALUE!</v>
      </c>
      <c r="I12" s="74" t="e">
        <f aca="false">I13-I11</f>
        <v>#VALUE!</v>
      </c>
      <c r="J12" s="74" t="e">
        <f aca="false">J13-J11</f>
        <v>#VALUE!</v>
      </c>
      <c r="K12" s="74" t="e">
        <f aca="false">K13-K11</f>
        <v>#VALUE!</v>
      </c>
      <c r="L12" s="74" t="e">
        <f aca="false">L13-L11</f>
        <v>#VALUE!</v>
      </c>
      <c r="M12" s="74" t="e">
        <f aca="false">M13-M11</f>
        <v>#VALUE!</v>
      </c>
      <c r="N12" s="74" t="e">
        <f aca="false">N13-N11</f>
        <v>#VALUE!</v>
      </c>
      <c r="O12" s="74" t="e">
        <f aca="false">O13-O11</f>
        <v>#VALUE!</v>
      </c>
      <c r="P12" s="74" t="e">
        <f aca="false">P13-P11</f>
        <v>#VALUE!</v>
      </c>
      <c r="Q12" s="74" t="e">
        <f aca="false">Q13-Q11</f>
        <v>#VALUE!</v>
      </c>
      <c r="R12" s="72"/>
      <c r="S12" s="73"/>
      <c r="T12" s="71" t="e">
        <f aca="false">SUM(F12:Q12)</f>
        <v>#VALUE!</v>
      </c>
      <c r="U12" s="74" t="n">
        <v>752320.269180403</v>
      </c>
      <c r="V12" s="72" t="e">
        <f aca="false">U12-T12</f>
        <v>#VALUE!</v>
      </c>
      <c r="W12" s="73"/>
      <c r="X12" s="71" t="e">
        <f aca="false">SUM(F12:H12)</f>
        <v>#VALUE!</v>
      </c>
      <c r="Y12" s="74" t="e">
        <f aca="false">SUM(I12:K12)</f>
        <v>#VALUE!</v>
      </c>
      <c r="Z12" s="74" t="e">
        <f aca="false">SUM(L12:N12)</f>
        <v>#VALUE!</v>
      </c>
      <c r="AA12" s="74" t="e">
        <f aca="false">SUM(O12:Q12)</f>
        <v>#VALUE!</v>
      </c>
      <c r="AB12" s="75" t="e">
        <f aca="false">SUM(X12:AA12)</f>
        <v>#VALUE!</v>
      </c>
      <c r="AC12" s="76" t="e">
        <f aca="false">AB12-B12</f>
        <v>#VALUE!</v>
      </c>
      <c r="AD12" s="77" t="e">
        <f aca="false">(AB12-B12)/B12</f>
        <v>#VALUE!</v>
      </c>
      <c r="AF12" s="71"/>
      <c r="AG12" s="74"/>
      <c r="AH12" s="74"/>
      <c r="AI12" s="74"/>
      <c r="AJ12" s="79"/>
      <c r="AK12" s="79"/>
      <c r="AL12" s="79"/>
      <c r="AM12" s="79"/>
      <c r="AN12" s="79"/>
      <c r="AO12" s="79"/>
      <c r="AP12" s="79"/>
      <c r="AQ12" s="79"/>
      <c r="AR12" s="79"/>
      <c r="AS12" s="72"/>
      <c r="AT12" s="74"/>
      <c r="AU12" s="71"/>
      <c r="AV12" s="74"/>
      <c r="AW12" s="74"/>
      <c r="AX12" s="74"/>
      <c r="AY12" s="72"/>
      <c r="BA12" s="75"/>
      <c r="BB12" s="76"/>
      <c r="BC12" s="77"/>
      <c r="BD12" s="76"/>
      <c r="BE12" s="77"/>
      <c r="BG12" s="71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8"/>
      <c r="BV12" s="71"/>
      <c r="BW12" s="74"/>
      <c r="BX12" s="74"/>
      <c r="BY12" s="74"/>
      <c r="BZ12" s="72"/>
      <c r="CB12" s="75"/>
    </row>
    <row r="13" customFormat="false" ht="13.8" hidden="false" customHeight="false" outlineLevel="0" collapsed="false">
      <c r="A13" s="70" t="s">
        <v>46</v>
      </c>
      <c r="B13" s="71" t="e">
        <f aca="false">['file:///users/kuher/documents/documents/2012 actuals/gmt/2012_is by region.xlsx']zaf!$u$44</f>
        <v>#VALUE!</v>
      </c>
      <c r="C13" s="72" t="e">
        <f aca="false">T13</f>
        <v>#VALUE!</v>
      </c>
      <c r="D13" s="73"/>
      <c r="E13" s="71"/>
      <c r="F13" s="74" t="e">
        <f aca="false">['file:///users/kuher/documents/documents/2013 actuals/gmt/2013_is by region.xlsx']zaf!e$44</f>
        <v>#VALUE!</v>
      </c>
      <c r="G13" s="74" t="e">
        <f aca="false">['file:///users/kuher/documents/documents/2013 actuals/gmt/2013_is by region.xlsx']zaf!f$44</f>
        <v>#VALUE!</v>
      </c>
      <c r="H13" s="74" t="e">
        <f aca="false">['file:///users/kuher/documents/documents/2013 actuals/gmt/2013_is by region.xlsx']zaf!g$44</f>
        <v>#VALUE!</v>
      </c>
      <c r="I13" s="74" t="e">
        <f aca="false">['file:///users/kuher/documents/documents/2013 actuals/gmt/2013_is by region.xlsx']zaf!i$44</f>
        <v>#VALUE!</v>
      </c>
      <c r="J13" s="74" t="e">
        <f aca="false">['file:///users/kuher/documents/documents/2013 actuals/gmt/2013_is by region.xlsx']zaf!j$44</f>
        <v>#VALUE!</v>
      </c>
      <c r="K13" s="74" t="e">
        <f aca="false">['file:///users/kuher/documents/documents/2013 actuals/gmt/2013_is by region.xlsx']zaf!k$44</f>
        <v>#VALUE!</v>
      </c>
      <c r="L13" s="74" t="e">
        <f aca="false">['file:///users/kuher/documents/documents/2013 actuals/gmt/2013_is by region.xlsx']zaf!m$44</f>
        <v>#VALUE!</v>
      </c>
      <c r="M13" s="74" t="e">
        <f aca="false">['file:///users/kuher/documents/documents/2013 actuals/gmt/2013_is by region.xlsx']zaf!n$44</f>
        <v>#VALUE!</v>
      </c>
      <c r="N13" s="74" t="e">
        <f aca="false">['file:///users/kuher/documents/documents/2013 actuals/gmt/2013_is by region.xlsx']zaf!o$44</f>
        <v>#VALUE!</v>
      </c>
      <c r="O13" s="74" t="e">
        <f aca="false">['file:///users/kuher/documents/documents/2013 actuals/gmt/2013_is by region.xlsx']zaf!q$44</f>
        <v>#VALUE!</v>
      </c>
      <c r="P13" s="74" t="e">
        <f aca="false">['file:///users/kuher/documents/documents/2013 actuals/gmt/2013_is by region.xlsx']zaf!r$44</f>
        <v>#VALUE!</v>
      </c>
      <c r="Q13" s="74" t="e">
        <f aca="false">['file:///users/kuher/documents/documents/2013 actuals/gmt/2013_is by region.xlsx']zaf!s$44</f>
        <v>#VALUE!</v>
      </c>
      <c r="R13" s="72"/>
      <c r="S13" s="73"/>
      <c r="T13" s="71" t="e">
        <f aca="false">SUM(F13:Q13)</f>
        <v>#VALUE!</v>
      </c>
      <c r="U13" s="74" t="n">
        <v>3781894.5691804</v>
      </c>
      <c r="V13" s="72" t="e">
        <f aca="false">U13-T13</f>
        <v>#VALUE!</v>
      </c>
      <c r="W13" s="73"/>
      <c r="X13" s="71" t="e">
        <f aca="false">SUM(F13:H13)</f>
        <v>#VALUE!</v>
      </c>
      <c r="Y13" s="74" t="e">
        <f aca="false">SUM(I13:K13)</f>
        <v>#VALUE!</v>
      </c>
      <c r="Z13" s="74" t="e">
        <f aca="false">SUM(L13:N13)</f>
        <v>#VALUE!</v>
      </c>
      <c r="AA13" s="74" t="e">
        <f aca="false">SUM(O13:Q13)</f>
        <v>#VALUE!</v>
      </c>
      <c r="AB13" s="75" t="e">
        <f aca="false">SUM(X13:AA13)</f>
        <v>#VALUE!</v>
      </c>
      <c r="AC13" s="76" t="e">
        <f aca="false">AB13-B13</f>
        <v>#VALUE!</v>
      </c>
      <c r="AD13" s="77" t="e">
        <f aca="false">(AB13-B13)/B13</f>
        <v>#VALUE!</v>
      </c>
      <c r="AF13" s="71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2"/>
      <c r="AT13" s="74"/>
      <c r="AU13" s="71"/>
      <c r="AV13" s="74"/>
      <c r="AW13" s="74"/>
      <c r="AX13" s="74"/>
      <c r="AY13" s="72"/>
      <c r="BA13" s="75"/>
      <c r="BB13" s="76"/>
      <c r="BC13" s="77"/>
      <c r="BD13" s="76"/>
      <c r="BE13" s="77"/>
      <c r="BG13" s="71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8"/>
      <c r="BV13" s="71"/>
      <c r="BW13" s="74"/>
      <c r="BX13" s="74"/>
      <c r="BY13" s="74"/>
      <c r="BZ13" s="72"/>
      <c r="CB13" s="75"/>
    </row>
    <row r="14" customFormat="false" ht="4.5" hidden="false" customHeight="true" outlineLevel="0" collapsed="false">
      <c r="A14" s="80"/>
      <c r="B14" s="71"/>
      <c r="C14" s="72"/>
      <c r="D14" s="73"/>
      <c r="E14" s="71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2"/>
      <c r="S14" s="73"/>
      <c r="T14" s="71"/>
      <c r="U14" s="74"/>
      <c r="V14" s="72"/>
      <c r="W14" s="73"/>
      <c r="X14" s="71"/>
      <c r="Y14" s="74"/>
      <c r="Z14" s="74"/>
      <c r="AA14" s="74"/>
      <c r="AB14" s="75"/>
      <c r="AC14" s="76"/>
      <c r="AD14" s="81"/>
      <c r="AF14" s="71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2"/>
      <c r="AT14" s="74"/>
      <c r="AU14" s="71"/>
      <c r="AV14" s="74"/>
      <c r="AW14" s="74"/>
      <c r="AX14" s="74"/>
      <c r="AY14" s="72"/>
      <c r="BA14" s="75"/>
      <c r="BB14" s="76"/>
      <c r="BC14" s="81"/>
      <c r="BD14" s="76"/>
      <c r="BE14" s="81"/>
      <c r="BG14" s="71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8"/>
      <c r="BV14" s="71"/>
      <c r="BW14" s="74"/>
      <c r="BX14" s="74"/>
      <c r="BY14" s="74"/>
      <c r="BZ14" s="72"/>
      <c r="CB14" s="75"/>
    </row>
    <row r="15" s="85" customFormat="true" ht="13.8" hidden="false" customHeight="false" outlineLevel="0" collapsed="false">
      <c r="A15" s="82" t="s">
        <v>208</v>
      </c>
      <c r="B15" s="83" t="e">
        <f aca="false">['file:///users/kuher/documents/documents/2012 actuals/gmt/2012_is by region.xlsx']zaf!$u$47</f>
        <v>#VALUE!</v>
      </c>
      <c r="C15" s="84" t="e">
        <f aca="false">T15</f>
        <v>#VALUE!</v>
      </c>
      <c r="E15" s="83"/>
      <c r="F15" s="85" t="e">
        <f aca="false">['file:///users/kuher/documents/documents/2013 actuals/gmt/2013_is by region.xlsx']zaf!e$47</f>
        <v>#VALUE!</v>
      </c>
      <c r="G15" s="85" t="e">
        <f aca="false">['file:///users/kuher/documents/documents/2013 actuals/gmt/2013_is by region.xlsx']zaf!f$47</f>
        <v>#VALUE!</v>
      </c>
      <c r="H15" s="85" t="e">
        <f aca="false">['file:///users/kuher/documents/documents/2013 actuals/gmt/2013_is by region.xlsx']zaf!g$47</f>
        <v>#VALUE!</v>
      </c>
      <c r="I15" s="85" t="e">
        <f aca="false">['file:///users/kuher/documents/documents/2013 actuals/gmt/2013_is by region.xlsx']zaf!i$47</f>
        <v>#VALUE!</v>
      </c>
      <c r="J15" s="85" t="e">
        <f aca="false">['file:///users/kuher/documents/documents/2013 actuals/gmt/2013_is by region.xlsx']zaf!j$47</f>
        <v>#VALUE!</v>
      </c>
      <c r="K15" s="85" t="e">
        <f aca="false">['file:///users/kuher/documents/documents/2013 actuals/gmt/2013_is by region.xlsx']zaf!k$47</f>
        <v>#VALUE!</v>
      </c>
      <c r="L15" s="85" t="e">
        <f aca="false">['file:///users/kuher/documents/documents/2013 actuals/gmt/2013_is by region.xlsx']zaf!m$47</f>
        <v>#VALUE!</v>
      </c>
      <c r="M15" s="85" t="e">
        <f aca="false">['file:///users/kuher/documents/documents/2013 actuals/gmt/2013_is by region.xlsx']zaf!n$47</f>
        <v>#VALUE!</v>
      </c>
      <c r="N15" s="85" t="e">
        <f aca="false">['file:///users/kuher/documents/documents/2013 actuals/gmt/2013_is by region.xlsx']zaf!o$47</f>
        <v>#VALUE!</v>
      </c>
      <c r="O15" s="85" t="e">
        <f aca="false">['file:///users/kuher/documents/documents/2013 actuals/gmt/2013_is by region.xlsx']zaf!q$47</f>
        <v>#VALUE!</v>
      </c>
      <c r="P15" s="85" t="e">
        <f aca="false">['file:///users/kuher/documents/documents/2013 actuals/gmt/2013_is by region.xlsx']zaf!r$47</f>
        <v>#VALUE!</v>
      </c>
      <c r="Q15" s="85" t="e">
        <f aca="false">['file:///users/kuher/documents/documents/2013 actuals/gmt/2013_is by region.xlsx']zaf!s$47</f>
        <v>#VALUE!</v>
      </c>
      <c r="R15" s="72"/>
      <c r="S15" s="73"/>
      <c r="T15" s="83" t="e">
        <f aca="false">T59/(T6+T8)</f>
        <v>#VALUE!</v>
      </c>
      <c r="U15" s="85" t="n">
        <v>0.512565478731314</v>
      </c>
      <c r="V15" s="86" t="e">
        <f aca="false">T15-U15</f>
        <v>#VALUE!</v>
      </c>
      <c r="X15" s="83" t="e">
        <f aca="false">X59/(X6+X8)</f>
        <v>#VALUE!</v>
      </c>
      <c r="Y15" s="85" t="e">
        <f aca="false">Y59/(Y6+Y8)</f>
        <v>#VALUE!</v>
      </c>
      <c r="Z15" s="85" t="e">
        <f aca="false">Z59/(Z6+Z8)</f>
        <v>#VALUE!</v>
      </c>
      <c r="AA15" s="85" t="e">
        <f aca="false">AA59/(AA6+AA8)</f>
        <v>#VALUE!</v>
      </c>
      <c r="AB15" s="87" t="e">
        <f aca="false">AB59/(AB6+AB8)</f>
        <v>#VALUE!</v>
      </c>
      <c r="AC15" s="77" t="e">
        <f aca="false">AB15-B15</f>
        <v>#VALUE!</v>
      </c>
      <c r="AD15" s="77"/>
      <c r="AF15" s="83"/>
      <c r="AJ15" s="88"/>
      <c r="AK15" s="88"/>
      <c r="AL15" s="88"/>
      <c r="AM15" s="88"/>
      <c r="AN15" s="88"/>
      <c r="AO15" s="88"/>
      <c r="AP15" s="88"/>
      <c r="AQ15" s="88"/>
      <c r="AR15" s="88"/>
      <c r="AS15" s="84"/>
      <c r="AU15" s="83"/>
      <c r="AY15" s="84"/>
      <c r="BA15" s="87"/>
      <c r="BB15" s="77"/>
      <c r="BC15" s="77"/>
      <c r="BD15" s="77"/>
      <c r="BE15" s="77"/>
      <c r="BG15" s="83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4"/>
      <c r="BV15" s="83"/>
      <c r="BZ15" s="84"/>
      <c r="CB15" s="87"/>
    </row>
    <row r="16" customFormat="false" ht="4.5" hidden="false" customHeight="true" outlineLevel="0" collapsed="false">
      <c r="A16" s="80"/>
      <c r="B16" s="89"/>
      <c r="C16" s="78"/>
      <c r="E16" s="8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78"/>
      <c r="T16" s="89"/>
      <c r="U16" s="90"/>
      <c r="V16" s="72"/>
      <c r="X16" s="89"/>
      <c r="Y16" s="90"/>
      <c r="Z16" s="90"/>
      <c r="AA16" s="90"/>
      <c r="AB16" s="91"/>
      <c r="AC16" s="80"/>
      <c r="AD16" s="81"/>
      <c r="AF16" s="89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78"/>
      <c r="AT16" s="90"/>
      <c r="AU16" s="89"/>
      <c r="AV16" s="90"/>
      <c r="AW16" s="90"/>
      <c r="AX16" s="90"/>
      <c r="AY16" s="78"/>
      <c r="BA16" s="91"/>
      <c r="BB16" s="80"/>
      <c r="BC16" s="81"/>
      <c r="BD16" s="80"/>
      <c r="BE16" s="81"/>
      <c r="BG16" s="89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78"/>
      <c r="BV16" s="89"/>
      <c r="BW16" s="90"/>
      <c r="BX16" s="90"/>
      <c r="BY16" s="90"/>
      <c r="BZ16" s="78"/>
      <c r="CB16" s="91"/>
    </row>
    <row r="17" customFormat="false" ht="13.8" hidden="false" customHeight="false" outlineLevel="0" collapsed="false">
      <c r="A17" s="70" t="s">
        <v>209</v>
      </c>
      <c r="B17" s="71" t="e">
        <f aca="false">B9-B13</f>
        <v>#VALUE!</v>
      </c>
      <c r="C17" s="72" t="e">
        <f aca="false">T17</f>
        <v>#VALUE!</v>
      </c>
      <c r="D17" s="73"/>
      <c r="E17" s="71"/>
      <c r="F17" s="74" t="e">
        <f aca="false">F9-F13</f>
        <v>#VALUE!</v>
      </c>
      <c r="G17" s="74" t="e">
        <f aca="false">G9-G13</f>
        <v>#VALUE!</v>
      </c>
      <c r="H17" s="74" t="e">
        <f aca="false">H9-H13</f>
        <v>#VALUE!</v>
      </c>
      <c r="I17" s="74" t="e">
        <f aca="false">I9-I13</f>
        <v>#VALUE!</v>
      </c>
      <c r="J17" s="74" t="e">
        <f aca="false">J9-J13</f>
        <v>#VALUE!</v>
      </c>
      <c r="K17" s="74" t="e">
        <f aca="false">K9-K13</f>
        <v>#VALUE!</v>
      </c>
      <c r="L17" s="74" t="e">
        <f aca="false">L9-L13</f>
        <v>#VALUE!</v>
      </c>
      <c r="M17" s="74" t="e">
        <f aca="false">M9-M13</f>
        <v>#VALUE!</v>
      </c>
      <c r="N17" s="74" t="e">
        <f aca="false">N9-N13</f>
        <v>#VALUE!</v>
      </c>
      <c r="O17" s="74" t="e">
        <f aca="false">O9-O13</f>
        <v>#VALUE!</v>
      </c>
      <c r="P17" s="74" t="e">
        <f aca="false">P9-P13</f>
        <v>#VALUE!</v>
      </c>
      <c r="Q17" s="74" t="e">
        <f aca="false">Q9-Q13</f>
        <v>#VALUE!</v>
      </c>
      <c r="R17" s="72"/>
      <c r="S17" s="73"/>
      <c r="T17" s="71" t="e">
        <f aca="false">SUM(F17:Q17)</f>
        <v>#VALUE!</v>
      </c>
      <c r="U17" s="74" t="n">
        <v>777818.447963541</v>
      </c>
      <c r="V17" s="72" t="e">
        <f aca="false">T17-U17</f>
        <v>#VALUE!</v>
      </c>
      <c r="W17" s="73"/>
      <c r="X17" s="71" t="e">
        <f aca="false">SUM(F17:H17)</f>
        <v>#VALUE!</v>
      </c>
      <c r="Y17" s="74" t="e">
        <f aca="false">SUM(I17:K17)</f>
        <v>#VALUE!</v>
      </c>
      <c r="Z17" s="74" t="e">
        <f aca="false">SUM(L17:N17)</f>
        <v>#VALUE!</v>
      </c>
      <c r="AA17" s="74" t="e">
        <f aca="false">SUM(O17:Q17)</f>
        <v>#VALUE!</v>
      </c>
      <c r="AB17" s="75" t="e">
        <f aca="false">SUM(X17:AA17)</f>
        <v>#VALUE!</v>
      </c>
      <c r="AC17" s="76" t="e">
        <f aca="false">AB17-B17</f>
        <v>#VALUE!</v>
      </c>
      <c r="AD17" s="77" t="e">
        <f aca="false">(AB17-B17)/B17</f>
        <v>#VALUE!</v>
      </c>
      <c r="AF17" s="71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2"/>
      <c r="AT17" s="74"/>
      <c r="AU17" s="71"/>
      <c r="AV17" s="74"/>
      <c r="AW17" s="74"/>
      <c r="AX17" s="74"/>
      <c r="AY17" s="72"/>
      <c r="BA17" s="75"/>
      <c r="BB17" s="76"/>
      <c r="BC17" s="77"/>
      <c r="BD17" s="76"/>
      <c r="BE17" s="77"/>
      <c r="BG17" s="71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8"/>
      <c r="BV17" s="71"/>
      <c r="BW17" s="74"/>
      <c r="BX17" s="74"/>
      <c r="BY17" s="74"/>
      <c r="BZ17" s="72"/>
      <c r="CB17" s="75"/>
    </row>
    <row r="18" s="85" customFormat="true" ht="13.8" hidden="false" customHeight="false" outlineLevel="0" collapsed="false">
      <c r="A18" s="77" t="s">
        <v>210</v>
      </c>
      <c r="B18" s="83" t="e">
        <f aca="false">B17/B9</f>
        <v>#VALUE!</v>
      </c>
      <c r="C18" s="84" t="e">
        <f aca="false">T18</f>
        <v>#VALUE!</v>
      </c>
      <c r="E18" s="83"/>
      <c r="F18" s="85" t="e">
        <f aca="false">F17/F9</f>
        <v>#VALUE!</v>
      </c>
      <c r="G18" s="85" t="e">
        <f aca="false">G17/G9</f>
        <v>#VALUE!</v>
      </c>
      <c r="H18" s="85" t="e">
        <f aca="false">H17/H9</f>
        <v>#VALUE!</v>
      </c>
      <c r="I18" s="85" t="e">
        <f aca="false">I17/I9</f>
        <v>#VALUE!</v>
      </c>
      <c r="J18" s="85" t="e">
        <f aca="false">J17/J9</f>
        <v>#VALUE!</v>
      </c>
      <c r="K18" s="85" t="e">
        <f aca="false">K17/K9</f>
        <v>#VALUE!</v>
      </c>
      <c r="L18" s="85" t="e">
        <f aca="false">L17/L9</f>
        <v>#VALUE!</v>
      </c>
      <c r="M18" s="85" t="e">
        <f aca="false">M17/M9</f>
        <v>#VALUE!</v>
      </c>
      <c r="N18" s="85" t="e">
        <f aca="false">N17/N9</f>
        <v>#VALUE!</v>
      </c>
      <c r="O18" s="85" t="e">
        <f aca="false">O17/O9</f>
        <v>#VALUE!</v>
      </c>
      <c r="P18" s="85" t="e">
        <f aca="false">P17/P9</f>
        <v>#VALUE!</v>
      </c>
      <c r="Q18" s="85" t="e">
        <f aca="false">Q17/Q9</f>
        <v>#VALUE!</v>
      </c>
      <c r="R18" s="84"/>
      <c r="T18" s="83" t="e">
        <f aca="false">T17/T9</f>
        <v>#VALUE!</v>
      </c>
      <c r="U18" s="85" t="n">
        <v>0.170584956781061</v>
      </c>
      <c r="V18" s="84" t="e">
        <f aca="false">T18-U18</f>
        <v>#VALUE!</v>
      </c>
      <c r="X18" s="83" t="e">
        <f aca="false">X17/X9</f>
        <v>#VALUE!</v>
      </c>
      <c r="Y18" s="85" t="e">
        <f aca="false">Y17/Y9</f>
        <v>#VALUE!</v>
      </c>
      <c r="Z18" s="85" t="e">
        <f aca="false">Z17/Z9</f>
        <v>#VALUE!</v>
      </c>
      <c r="AA18" s="85" t="e">
        <f aca="false">AA17/AA9</f>
        <v>#VALUE!</v>
      </c>
      <c r="AB18" s="87" t="e">
        <f aca="false">AB17/AB9</f>
        <v>#VALUE!</v>
      </c>
      <c r="AC18" s="77" t="e">
        <f aca="false">AB18-B18</f>
        <v>#VALUE!</v>
      </c>
      <c r="AD18" s="77"/>
      <c r="AF18" s="83"/>
      <c r="AS18" s="84"/>
      <c r="AU18" s="83"/>
      <c r="AY18" s="84"/>
      <c r="BA18" s="87"/>
      <c r="BB18" s="77"/>
      <c r="BC18" s="77"/>
      <c r="BD18" s="77"/>
      <c r="BE18" s="77"/>
      <c r="BG18" s="83"/>
      <c r="BT18" s="84"/>
      <c r="BV18" s="83"/>
      <c r="BZ18" s="84"/>
      <c r="CB18" s="87"/>
    </row>
    <row r="19" customFormat="false" ht="4.5" hidden="false" customHeight="true" outlineLevel="0" collapsed="false">
      <c r="A19" s="80"/>
      <c r="B19" s="89"/>
      <c r="C19" s="78"/>
      <c r="E19" s="89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78"/>
      <c r="T19" s="89"/>
      <c r="U19" s="90"/>
      <c r="V19" s="78"/>
      <c r="X19" s="89"/>
      <c r="Y19" s="90"/>
      <c r="Z19" s="90"/>
      <c r="AA19" s="90"/>
      <c r="AB19" s="91"/>
      <c r="AC19" s="80"/>
      <c r="AD19" s="81"/>
      <c r="AF19" s="89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78"/>
      <c r="AT19" s="90"/>
      <c r="AU19" s="89"/>
      <c r="AV19" s="90"/>
      <c r="AW19" s="90"/>
      <c r="AX19" s="90"/>
      <c r="AY19" s="78"/>
      <c r="BA19" s="91"/>
      <c r="BB19" s="80"/>
      <c r="BC19" s="81"/>
      <c r="BD19" s="80"/>
      <c r="BE19" s="81"/>
      <c r="BG19" s="89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78"/>
      <c r="BV19" s="89"/>
      <c r="BW19" s="90"/>
      <c r="BX19" s="90"/>
      <c r="BY19" s="90"/>
      <c r="BZ19" s="78"/>
      <c r="CB19" s="91"/>
    </row>
    <row r="20" customFormat="false" ht="13.8" hidden="false" customHeight="false" outlineLevel="0" collapsed="false">
      <c r="A20" s="92" t="s">
        <v>78</v>
      </c>
      <c r="B20" s="71" t="e">
        <f aca="false">['file:///users/kuher/documents/documents/2012 actuals/gmt/2012_is by region.xlsx']zaf!$u54</f>
        <v>#VALUE!</v>
      </c>
      <c r="C20" s="72" t="e">
        <f aca="false">T20</f>
        <v>#VALUE!</v>
      </c>
      <c r="E20" s="89"/>
      <c r="F20" s="74" t="e">
        <f aca="false">['file:///users/kuher/documents/documents/2013 actuals/gmt/2013_is by region.xlsx']zaf!e54</f>
        <v>#VALUE!</v>
      </c>
      <c r="G20" s="74" t="e">
        <f aca="false">['file:///users/kuher/documents/documents/2013 actuals/gmt/2013_is by region.xlsx']zaf!f54</f>
        <v>#VALUE!</v>
      </c>
      <c r="H20" s="74" t="e">
        <f aca="false">['file:///users/kuher/documents/documents/2013 actuals/gmt/2013_is by region.xlsx']zaf!g54</f>
        <v>#VALUE!</v>
      </c>
      <c r="I20" s="74" t="e">
        <f aca="false">['file:///users/kuher/documents/documents/2013 actuals/gmt/2013_is by region.xlsx']zaf!i54</f>
        <v>#VALUE!</v>
      </c>
      <c r="J20" s="74" t="e">
        <f aca="false">['file:///users/kuher/documents/documents/2013 actuals/gmt/2013_is by region.xlsx']zaf!j54</f>
        <v>#VALUE!</v>
      </c>
      <c r="K20" s="74" t="e">
        <f aca="false">['file:///users/kuher/documents/documents/2013 actuals/gmt/2013_is by region.xlsx']zaf!k54</f>
        <v>#VALUE!</v>
      </c>
      <c r="L20" s="74" t="e">
        <f aca="false">['file:///users/kuher/documents/documents/2013 actuals/gmt/2013_is by region.xlsx']zaf!m54</f>
        <v>#VALUE!</v>
      </c>
      <c r="M20" s="74" t="e">
        <f aca="false">['file:///users/kuher/documents/documents/2013 actuals/gmt/2013_is by region.xlsx']zaf!n54</f>
        <v>#VALUE!</v>
      </c>
      <c r="N20" s="74" t="e">
        <f aca="false">['file:///users/kuher/documents/documents/2013 actuals/gmt/2013_is by region.xlsx']zaf!o54</f>
        <v>#VALUE!</v>
      </c>
      <c r="O20" s="74" t="e">
        <f aca="false">['file:///users/kuher/documents/documents/2013 actuals/gmt/2013_is by region.xlsx']zaf!q54</f>
        <v>#VALUE!</v>
      </c>
      <c r="P20" s="74" t="e">
        <f aca="false">['file:///users/kuher/documents/documents/2013 actuals/gmt/2013_is by region.xlsx']zaf!r54</f>
        <v>#VALUE!</v>
      </c>
      <c r="Q20" s="74" t="e">
        <f aca="false">['file:///users/kuher/documents/documents/2013 actuals/gmt/2013_is by region.xlsx']zaf!s54</f>
        <v>#VALUE!</v>
      </c>
      <c r="R20" s="78"/>
      <c r="T20" s="71" t="e">
        <f aca="false">SUM(F20:Q20)</f>
        <v>#VALUE!</v>
      </c>
      <c r="U20" s="74" t="n">
        <v>282307.735</v>
      </c>
      <c r="V20" s="72" t="e">
        <f aca="false">U20-T20</f>
        <v>#VALUE!</v>
      </c>
      <c r="X20" s="93" t="e">
        <f aca="false">SUM(F20:H20)</f>
        <v>#VALUE!</v>
      </c>
      <c r="Y20" s="94" t="e">
        <f aca="false">SUM(I20:K20)</f>
        <v>#VALUE!</v>
      </c>
      <c r="Z20" s="94" t="e">
        <f aca="false">SUM(L20:N20)</f>
        <v>#VALUE!</v>
      </c>
      <c r="AA20" s="94" t="e">
        <f aca="false">SUM(O20:Q20)</f>
        <v>#VALUE!</v>
      </c>
      <c r="AB20" s="95" t="e">
        <f aca="false">SUM(X20:AA20)</f>
        <v>#VALUE!</v>
      </c>
      <c r="AC20" s="76" t="e">
        <f aca="false">B20-AB20</f>
        <v>#VALUE!</v>
      </c>
      <c r="AD20" s="77" t="e">
        <f aca="false">(AB20-B20)/B20</f>
        <v>#VALUE!</v>
      </c>
      <c r="AF20" s="89"/>
      <c r="AG20" s="74"/>
      <c r="AH20" s="74"/>
      <c r="AI20" s="74"/>
      <c r="AJ20" s="79"/>
      <c r="AK20" s="79"/>
      <c r="AL20" s="79"/>
      <c r="AM20" s="79"/>
      <c r="AN20" s="79"/>
      <c r="AO20" s="79"/>
      <c r="AP20" s="79"/>
      <c r="AQ20" s="79"/>
      <c r="AR20" s="79"/>
      <c r="AS20" s="72"/>
      <c r="AT20" s="74"/>
      <c r="AU20" s="71"/>
      <c r="AV20" s="74"/>
      <c r="AW20" s="74"/>
      <c r="AX20" s="74"/>
      <c r="AY20" s="96"/>
      <c r="BA20" s="75"/>
      <c r="BB20" s="76"/>
      <c r="BC20" s="77"/>
      <c r="BD20" s="76"/>
      <c r="BE20" s="77"/>
      <c r="BG20" s="8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8"/>
      <c r="BV20" s="71"/>
      <c r="BW20" s="74"/>
      <c r="BX20" s="74"/>
      <c r="BY20" s="74"/>
      <c r="BZ20" s="96"/>
      <c r="CB20" s="75"/>
    </row>
    <row r="21" customFormat="false" ht="13.8" hidden="false" customHeight="false" outlineLevel="0" collapsed="false">
      <c r="A21" s="92" t="s">
        <v>211</v>
      </c>
      <c r="B21" s="71" t="e">
        <f aca="false">['file:///users/kuher/documents/documents/2012 actuals/gmt/2012_is by region.xlsx']zaf!$u55</f>
        <v>#VALUE!</v>
      </c>
      <c r="C21" s="72" t="e">
        <f aca="false">T21</f>
        <v>#VALUE!</v>
      </c>
      <c r="E21" s="89"/>
      <c r="F21" s="74" t="e">
        <f aca="false">['file:///users/kuher/documents/documents/2013 actuals/gmt/2013_is by region.xlsx']zaf!e55</f>
        <v>#VALUE!</v>
      </c>
      <c r="G21" s="74" t="e">
        <f aca="false">['file:///users/kuher/documents/documents/2013 actuals/gmt/2013_is by region.xlsx']zaf!f55</f>
        <v>#VALUE!</v>
      </c>
      <c r="H21" s="74" t="e">
        <f aca="false">['file:///users/kuher/documents/documents/2013 actuals/gmt/2013_is by region.xlsx']zaf!g55</f>
        <v>#VALUE!</v>
      </c>
      <c r="I21" s="74" t="e">
        <f aca="false">['file:///users/kuher/documents/documents/2013 actuals/gmt/2013_is by region.xlsx']zaf!i55</f>
        <v>#VALUE!</v>
      </c>
      <c r="J21" s="74" t="e">
        <f aca="false">['file:///users/kuher/documents/documents/2013 actuals/gmt/2013_is by region.xlsx']zaf!j55</f>
        <v>#VALUE!</v>
      </c>
      <c r="K21" s="74" t="e">
        <f aca="false">['file:///users/kuher/documents/documents/2013 actuals/gmt/2013_is by region.xlsx']zaf!k55</f>
        <v>#VALUE!</v>
      </c>
      <c r="L21" s="74" t="e">
        <f aca="false">['file:///users/kuher/documents/documents/2013 actuals/gmt/2013_is by region.xlsx']zaf!m55</f>
        <v>#VALUE!</v>
      </c>
      <c r="M21" s="74" t="e">
        <f aca="false">['file:///users/kuher/documents/documents/2013 actuals/gmt/2013_is by region.xlsx']zaf!n55</f>
        <v>#VALUE!</v>
      </c>
      <c r="N21" s="74" t="e">
        <f aca="false">['file:///users/kuher/documents/documents/2013 actuals/gmt/2013_is by region.xlsx']zaf!o55</f>
        <v>#VALUE!</v>
      </c>
      <c r="O21" s="74" t="e">
        <f aca="false">['file:///users/kuher/documents/documents/2013 actuals/gmt/2013_is by region.xlsx']zaf!q55</f>
        <v>#VALUE!</v>
      </c>
      <c r="P21" s="74" t="e">
        <f aca="false">['file:///users/kuher/documents/documents/2013 actuals/gmt/2013_is by region.xlsx']zaf!r55</f>
        <v>#VALUE!</v>
      </c>
      <c r="Q21" s="74" t="e">
        <f aca="false">['file:///users/kuher/documents/documents/2013 actuals/gmt/2013_is by region.xlsx']zaf!s55</f>
        <v>#VALUE!</v>
      </c>
      <c r="R21" s="78"/>
      <c r="T21" s="71" t="e">
        <f aca="false">SUM(F21:Q21)</f>
        <v>#VALUE!</v>
      </c>
      <c r="U21" s="74" t="n">
        <v>2085.14</v>
      </c>
      <c r="V21" s="72" t="e">
        <f aca="false">U21-T21</f>
        <v>#VALUE!</v>
      </c>
      <c r="X21" s="93" t="e">
        <f aca="false">SUM(F21:H21)</f>
        <v>#VALUE!</v>
      </c>
      <c r="Y21" s="94" t="e">
        <f aca="false">SUM(I21:K21)</f>
        <v>#VALUE!</v>
      </c>
      <c r="Z21" s="94" t="e">
        <f aca="false">SUM(L21:N21)</f>
        <v>#VALUE!</v>
      </c>
      <c r="AA21" s="94" t="e">
        <f aca="false">SUM(O21:Q21)</f>
        <v>#VALUE!</v>
      </c>
      <c r="AB21" s="95" t="e">
        <f aca="false">SUM(X21:AA21)</f>
        <v>#VALUE!</v>
      </c>
      <c r="AC21" s="76" t="e">
        <f aca="false">B21-AB21</f>
        <v>#VALUE!</v>
      </c>
      <c r="AD21" s="77" t="e">
        <f aca="false">(AB21-B21)/B21</f>
        <v>#VALUE!</v>
      </c>
      <c r="AF21" s="89"/>
      <c r="AG21" s="74"/>
      <c r="AH21" s="74"/>
      <c r="AI21" s="74"/>
      <c r="AJ21" s="79"/>
      <c r="AK21" s="79"/>
      <c r="AL21" s="79"/>
      <c r="AM21" s="79"/>
      <c r="AN21" s="79"/>
      <c r="AO21" s="79"/>
      <c r="AP21" s="79"/>
      <c r="AQ21" s="79"/>
      <c r="AR21" s="79"/>
      <c r="AS21" s="72"/>
      <c r="AT21" s="74"/>
      <c r="AU21" s="71"/>
      <c r="AV21" s="74"/>
      <c r="AW21" s="74"/>
      <c r="AX21" s="74"/>
      <c r="AY21" s="96"/>
      <c r="BA21" s="75"/>
      <c r="BB21" s="76"/>
      <c r="BC21" s="77"/>
      <c r="BD21" s="76"/>
      <c r="BE21" s="77"/>
      <c r="BG21" s="8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8"/>
      <c r="BV21" s="71"/>
      <c r="BW21" s="74"/>
      <c r="BX21" s="74"/>
      <c r="BY21" s="74"/>
      <c r="BZ21" s="96"/>
      <c r="CB21" s="75"/>
    </row>
    <row r="22" customFormat="false" ht="13.8" hidden="false" customHeight="false" outlineLevel="0" collapsed="false">
      <c r="A22" s="92" t="s">
        <v>80</v>
      </c>
      <c r="B22" s="71" t="e">
        <f aca="false">['file:///users/kuher/documents/documents/2012 actuals/gmt/2012_is by region.xlsx']zaf!$u56</f>
        <v>#VALUE!</v>
      </c>
      <c r="C22" s="72" t="e">
        <f aca="false">T22</f>
        <v>#VALUE!</v>
      </c>
      <c r="E22" s="89"/>
      <c r="F22" s="74" t="e">
        <f aca="false">['file:///users/kuher/documents/documents/2013 actuals/gmt/2013_is by region.xlsx']zaf!e56</f>
        <v>#VALUE!</v>
      </c>
      <c r="G22" s="74" t="e">
        <f aca="false">['file:///users/kuher/documents/documents/2013 actuals/gmt/2013_is by region.xlsx']zaf!f56</f>
        <v>#VALUE!</v>
      </c>
      <c r="H22" s="74" t="e">
        <f aca="false">['file:///users/kuher/documents/documents/2013 actuals/gmt/2013_is by region.xlsx']zaf!g56</f>
        <v>#VALUE!</v>
      </c>
      <c r="I22" s="74" t="e">
        <f aca="false">['file:///users/kuher/documents/documents/2013 actuals/gmt/2013_is by region.xlsx']zaf!i56</f>
        <v>#VALUE!</v>
      </c>
      <c r="J22" s="74" t="e">
        <f aca="false">['file:///users/kuher/documents/documents/2013 actuals/gmt/2013_is by region.xlsx']zaf!j56</f>
        <v>#VALUE!</v>
      </c>
      <c r="K22" s="74" t="e">
        <f aca="false">['file:///users/kuher/documents/documents/2013 actuals/gmt/2013_is by region.xlsx']zaf!k56</f>
        <v>#VALUE!</v>
      </c>
      <c r="L22" s="74" t="e">
        <f aca="false">['file:///users/kuher/documents/documents/2013 actuals/gmt/2013_is by region.xlsx']zaf!m56</f>
        <v>#VALUE!</v>
      </c>
      <c r="M22" s="74" t="e">
        <f aca="false">['file:///users/kuher/documents/documents/2013 actuals/gmt/2013_is by region.xlsx']zaf!n56</f>
        <v>#VALUE!</v>
      </c>
      <c r="N22" s="74" t="e">
        <f aca="false">['file:///users/kuher/documents/documents/2013 actuals/gmt/2013_is by region.xlsx']zaf!o56</f>
        <v>#VALUE!</v>
      </c>
      <c r="O22" s="74" t="e">
        <f aca="false">['file:///users/kuher/documents/documents/2013 actuals/gmt/2013_is by region.xlsx']zaf!q56</f>
        <v>#VALUE!</v>
      </c>
      <c r="P22" s="74" t="e">
        <f aca="false">['file:///users/kuher/documents/documents/2013 actuals/gmt/2013_is by region.xlsx']zaf!r56</f>
        <v>#VALUE!</v>
      </c>
      <c r="Q22" s="74" t="e">
        <f aca="false">['file:///users/kuher/documents/documents/2013 actuals/gmt/2013_is by region.xlsx']zaf!s56</f>
        <v>#VALUE!</v>
      </c>
      <c r="R22" s="78"/>
      <c r="T22" s="71" t="e">
        <f aca="false">SUM(F22:Q22)</f>
        <v>#VALUE!</v>
      </c>
      <c r="U22" s="74" t="n">
        <v>77810.93</v>
      </c>
      <c r="V22" s="72" t="e">
        <f aca="false">U22-T22</f>
        <v>#VALUE!</v>
      </c>
      <c r="X22" s="93" t="e">
        <f aca="false">SUM(F22:H22)</f>
        <v>#VALUE!</v>
      </c>
      <c r="Y22" s="94" t="e">
        <f aca="false">SUM(I22:K22)</f>
        <v>#VALUE!</v>
      </c>
      <c r="Z22" s="94" t="e">
        <f aca="false">SUM(L22:N22)</f>
        <v>#VALUE!</v>
      </c>
      <c r="AA22" s="94" t="e">
        <f aca="false">SUM(O22:Q22)</f>
        <v>#VALUE!</v>
      </c>
      <c r="AB22" s="95" t="e">
        <f aca="false">SUM(X22:AA22)</f>
        <v>#VALUE!</v>
      </c>
      <c r="AC22" s="76" t="e">
        <f aca="false">B22-AB22</f>
        <v>#VALUE!</v>
      </c>
      <c r="AD22" s="77" t="e">
        <f aca="false">(AB22-B22)/B22</f>
        <v>#VALUE!</v>
      </c>
      <c r="AF22" s="89"/>
      <c r="AG22" s="74"/>
      <c r="AH22" s="74"/>
      <c r="AI22" s="74"/>
      <c r="AJ22" s="79"/>
      <c r="AK22" s="79"/>
      <c r="AL22" s="79"/>
      <c r="AM22" s="79"/>
      <c r="AN22" s="79"/>
      <c r="AO22" s="79"/>
      <c r="AP22" s="79"/>
      <c r="AQ22" s="79"/>
      <c r="AR22" s="79"/>
      <c r="AS22" s="72"/>
      <c r="AT22" s="74"/>
      <c r="AU22" s="71"/>
      <c r="AV22" s="74"/>
      <c r="AW22" s="74"/>
      <c r="AX22" s="74"/>
      <c r="AY22" s="96"/>
      <c r="BA22" s="75"/>
      <c r="BB22" s="76"/>
      <c r="BC22" s="77"/>
      <c r="BD22" s="76"/>
      <c r="BE22" s="77"/>
      <c r="BG22" s="8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8"/>
      <c r="BV22" s="71"/>
      <c r="BW22" s="74"/>
      <c r="BX22" s="74"/>
      <c r="BY22" s="74"/>
      <c r="BZ22" s="96"/>
      <c r="CB22" s="75"/>
    </row>
    <row r="23" customFormat="false" ht="13.8" hidden="false" customHeight="false" outlineLevel="0" collapsed="false">
      <c r="A23" s="92" t="s">
        <v>81</v>
      </c>
      <c r="B23" s="71" t="e">
        <f aca="false">['file:///users/kuher/documents/documents/2012 actuals/gmt/2012_is by region.xlsx']zaf!$u57</f>
        <v>#VALUE!</v>
      </c>
      <c r="C23" s="72" t="e">
        <f aca="false">T23</f>
        <v>#VALUE!</v>
      </c>
      <c r="E23" s="89"/>
      <c r="F23" s="74" t="e">
        <f aca="false">['file:///users/kuher/documents/documents/2013 actuals/gmt/2013_is by region.xlsx']zaf!e57</f>
        <v>#VALUE!</v>
      </c>
      <c r="G23" s="74" t="e">
        <f aca="false">['file:///users/kuher/documents/documents/2013 actuals/gmt/2013_is by region.xlsx']zaf!f57</f>
        <v>#VALUE!</v>
      </c>
      <c r="H23" s="74" t="e">
        <f aca="false">['file:///users/kuher/documents/documents/2013 actuals/gmt/2013_is by region.xlsx']zaf!g57</f>
        <v>#VALUE!</v>
      </c>
      <c r="I23" s="74" t="e">
        <f aca="false">['file:///users/kuher/documents/documents/2013 actuals/gmt/2013_is by region.xlsx']zaf!i57</f>
        <v>#VALUE!</v>
      </c>
      <c r="J23" s="74" t="e">
        <f aca="false">['file:///users/kuher/documents/documents/2013 actuals/gmt/2013_is by region.xlsx']zaf!j57</f>
        <v>#VALUE!</v>
      </c>
      <c r="K23" s="74" t="e">
        <f aca="false">['file:///users/kuher/documents/documents/2013 actuals/gmt/2013_is by region.xlsx']zaf!k57</f>
        <v>#VALUE!</v>
      </c>
      <c r="L23" s="74" t="e">
        <f aca="false">['file:///users/kuher/documents/documents/2013 actuals/gmt/2013_is by region.xlsx']zaf!m57</f>
        <v>#VALUE!</v>
      </c>
      <c r="M23" s="74" t="e">
        <f aca="false">['file:///users/kuher/documents/documents/2013 actuals/gmt/2013_is by region.xlsx']zaf!n57</f>
        <v>#VALUE!</v>
      </c>
      <c r="N23" s="74" t="e">
        <f aca="false">['file:///users/kuher/documents/documents/2013 actuals/gmt/2013_is by region.xlsx']zaf!o57</f>
        <v>#VALUE!</v>
      </c>
      <c r="O23" s="74" t="e">
        <f aca="false">['file:///users/kuher/documents/documents/2013 actuals/gmt/2013_is by region.xlsx']zaf!q57</f>
        <v>#VALUE!</v>
      </c>
      <c r="P23" s="74" t="e">
        <f aca="false">['file:///users/kuher/documents/documents/2013 actuals/gmt/2013_is by region.xlsx']zaf!r57</f>
        <v>#VALUE!</v>
      </c>
      <c r="Q23" s="74" t="e">
        <f aca="false">['file:///users/kuher/documents/documents/2013 actuals/gmt/2013_is by region.xlsx']zaf!s57</f>
        <v>#VALUE!</v>
      </c>
      <c r="R23" s="78"/>
      <c r="T23" s="71" t="e">
        <f aca="false">SUM(F23:Q23)</f>
        <v>#VALUE!</v>
      </c>
      <c r="U23" s="74" t="n">
        <v>199586.116153846</v>
      </c>
      <c r="V23" s="72" t="e">
        <f aca="false">U23-T23</f>
        <v>#VALUE!</v>
      </c>
      <c r="X23" s="93" t="e">
        <f aca="false">SUM(F23:H23)</f>
        <v>#VALUE!</v>
      </c>
      <c r="Y23" s="94" t="e">
        <f aca="false">SUM(I23:K23)</f>
        <v>#VALUE!</v>
      </c>
      <c r="Z23" s="94" t="e">
        <f aca="false">SUM(L23:N23)</f>
        <v>#VALUE!</v>
      </c>
      <c r="AA23" s="94" t="e">
        <f aca="false">SUM(O23:Q23)</f>
        <v>#VALUE!</v>
      </c>
      <c r="AB23" s="95" t="e">
        <f aca="false">SUM(X23:AA23)</f>
        <v>#VALUE!</v>
      </c>
      <c r="AC23" s="76" t="e">
        <f aca="false">B23-AB23</f>
        <v>#VALUE!</v>
      </c>
      <c r="AD23" s="77" t="e">
        <f aca="false">(AB23-B23)/B23</f>
        <v>#VALUE!</v>
      </c>
      <c r="AF23" s="89"/>
      <c r="AG23" s="74"/>
      <c r="AH23" s="74"/>
      <c r="AI23" s="74"/>
      <c r="AJ23" s="79"/>
      <c r="AK23" s="79"/>
      <c r="AL23" s="79"/>
      <c r="AM23" s="79"/>
      <c r="AN23" s="79"/>
      <c r="AO23" s="79"/>
      <c r="AP23" s="79"/>
      <c r="AQ23" s="79"/>
      <c r="AR23" s="79"/>
      <c r="AS23" s="72"/>
      <c r="AT23" s="74"/>
      <c r="AU23" s="71"/>
      <c r="AV23" s="74"/>
      <c r="AW23" s="74"/>
      <c r="AX23" s="74"/>
      <c r="AY23" s="96"/>
      <c r="BA23" s="75"/>
      <c r="BB23" s="76"/>
      <c r="BC23" s="77"/>
      <c r="BD23" s="76"/>
      <c r="BE23" s="77"/>
      <c r="BG23" s="8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8"/>
      <c r="BV23" s="71"/>
      <c r="BW23" s="74"/>
      <c r="BX23" s="74"/>
      <c r="BY23" s="74"/>
      <c r="BZ23" s="96"/>
      <c r="CB23" s="75"/>
    </row>
    <row r="24" customFormat="false" ht="13.8" hidden="false" customHeight="false" outlineLevel="0" collapsed="false">
      <c r="A24" s="92" t="s">
        <v>82</v>
      </c>
      <c r="B24" s="71" t="e">
        <f aca="false">['file:///users/kuher/documents/documents/2012 actuals/gmt/2012_is by region.xlsx']zaf!$u58</f>
        <v>#VALUE!</v>
      </c>
      <c r="C24" s="72" t="e">
        <f aca="false">T24</f>
        <v>#VALUE!</v>
      </c>
      <c r="E24" s="89"/>
      <c r="F24" s="74" t="e">
        <f aca="false">['file:///users/kuher/documents/documents/2013 actuals/gmt/2013_is by region.xlsx']zaf!e58</f>
        <v>#VALUE!</v>
      </c>
      <c r="G24" s="74" t="e">
        <f aca="false">['file:///users/kuher/documents/documents/2013 actuals/gmt/2013_is by region.xlsx']zaf!f58</f>
        <v>#VALUE!</v>
      </c>
      <c r="H24" s="74" t="e">
        <f aca="false">['file:///users/kuher/documents/documents/2013 actuals/gmt/2013_is by region.xlsx']zaf!g58</f>
        <v>#VALUE!</v>
      </c>
      <c r="I24" s="74" t="e">
        <f aca="false">['file:///users/kuher/documents/documents/2013 actuals/gmt/2013_is by region.xlsx']zaf!i58</f>
        <v>#VALUE!</v>
      </c>
      <c r="J24" s="74" t="e">
        <f aca="false">['file:///users/kuher/documents/documents/2013 actuals/gmt/2013_is by region.xlsx']zaf!j58</f>
        <v>#VALUE!</v>
      </c>
      <c r="K24" s="74" t="e">
        <f aca="false">['file:///users/kuher/documents/documents/2013 actuals/gmt/2013_is by region.xlsx']zaf!k58</f>
        <v>#VALUE!</v>
      </c>
      <c r="L24" s="74" t="e">
        <f aca="false">['file:///users/kuher/documents/documents/2013 actuals/gmt/2013_is by region.xlsx']zaf!m58</f>
        <v>#VALUE!</v>
      </c>
      <c r="M24" s="74" t="e">
        <f aca="false">['file:///users/kuher/documents/documents/2013 actuals/gmt/2013_is by region.xlsx']zaf!n58</f>
        <v>#VALUE!</v>
      </c>
      <c r="N24" s="74" t="e">
        <f aca="false">['file:///users/kuher/documents/documents/2013 actuals/gmt/2013_is by region.xlsx']zaf!o58</f>
        <v>#VALUE!</v>
      </c>
      <c r="O24" s="74" t="e">
        <f aca="false">['file:///users/kuher/documents/documents/2013 actuals/gmt/2013_is by region.xlsx']zaf!q58</f>
        <v>#VALUE!</v>
      </c>
      <c r="P24" s="74" t="e">
        <f aca="false">['file:///users/kuher/documents/documents/2013 actuals/gmt/2013_is by region.xlsx']zaf!r58</f>
        <v>#VALUE!</v>
      </c>
      <c r="Q24" s="74" t="e">
        <f aca="false">['file:///users/kuher/documents/documents/2013 actuals/gmt/2013_is by region.xlsx']zaf!s58</f>
        <v>#VALUE!</v>
      </c>
      <c r="R24" s="78"/>
      <c r="T24" s="71" t="e">
        <f aca="false">SUM(F24:Q24)</f>
        <v>#VALUE!</v>
      </c>
      <c r="U24" s="74" t="n">
        <v>335893.227398497</v>
      </c>
      <c r="V24" s="72" t="e">
        <f aca="false">U24-T24</f>
        <v>#VALUE!</v>
      </c>
      <c r="X24" s="93" t="e">
        <f aca="false">SUM(F24:H24)</f>
        <v>#VALUE!</v>
      </c>
      <c r="Y24" s="94" t="e">
        <f aca="false">SUM(I24:K24)</f>
        <v>#VALUE!</v>
      </c>
      <c r="Z24" s="94" t="e">
        <f aca="false">SUM(L24:N24)</f>
        <v>#VALUE!</v>
      </c>
      <c r="AA24" s="94" t="e">
        <f aca="false">SUM(O24:Q24)</f>
        <v>#VALUE!</v>
      </c>
      <c r="AB24" s="95" t="e">
        <f aca="false">SUM(X24:AA24)</f>
        <v>#VALUE!</v>
      </c>
      <c r="AC24" s="76" t="e">
        <f aca="false">B24-AB24</f>
        <v>#VALUE!</v>
      </c>
      <c r="AD24" s="77" t="e">
        <f aca="false">(AB24-B24)/B24</f>
        <v>#VALUE!</v>
      </c>
      <c r="AF24" s="89"/>
      <c r="AG24" s="74"/>
      <c r="AH24" s="74"/>
      <c r="AI24" s="74"/>
      <c r="AJ24" s="79"/>
      <c r="AK24" s="79"/>
      <c r="AL24" s="79"/>
      <c r="AM24" s="79"/>
      <c r="AN24" s="79"/>
      <c r="AO24" s="79"/>
      <c r="AP24" s="79"/>
      <c r="AQ24" s="79"/>
      <c r="AR24" s="79"/>
      <c r="AS24" s="72"/>
      <c r="AT24" s="74"/>
      <c r="AU24" s="71"/>
      <c r="AV24" s="74"/>
      <c r="AW24" s="74"/>
      <c r="AX24" s="74"/>
      <c r="AY24" s="96"/>
      <c r="BA24" s="75"/>
      <c r="BB24" s="76"/>
      <c r="BC24" s="77"/>
      <c r="BD24" s="76"/>
      <c r="BE24" s="77"/>
      <c r="BG24" s="8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8"/>
      <c r="BV24" s="71"/>
      <c r="BW24" s="74"/>
      <c r="BX24" s="74"/>
      <c r="BY24" s="74"/>
      <c r="BZ24" s="96"/>
      <c r="CB24" s="75"/>
    </row>
    <row r="25" customFormat="false" ht="13.8" hidden="false" customHeight="false" outlineLevel="0" collapsed="false">
      <c r="A25" s="92" t="s">
        <v>83</v>
      </c>
      <c r="B25" s="71" t="e">
        <f aca="false">['file:///users/kuher/documents/documents/2012 actuals/gmt/2012_is by region.xlsx']zaf!$u59</f>
        <v>#VALUE!</v>
      </c>
      <c r="C25" s="72" t="e">
        <f aca="false">T25</f>
        <v>#VALUE!</v>
      </c>
      <c r="E25" s="89"/>
      <c r="F25" s="74" t="e">
        <f aca="false">['file:///users/kuher/documents/documents/2013 actuals/gmt/2013_is by region.xlsx']zaf!e59</f>
        <v>#VALUE!</v>
      </c>
      <c r="G25" s="74" t="e">
        <f aca="false">['file:///users/kuher/documents/documents/2013 actuals/gmt/2013_is by region.xlsx']zaf!f59</f>
        <v>#VALUE!</v>
      </c>
      <c r="H25" s="74" t="e">
        <f aca="false">['file:///users/kuher/documents/documents/2013 actuals/gmt/2013_is by region.xlsx']zaf!g59</f>
        <v>#VALUE!</v>
      </c>
      <c r="I25" s="74" t="e">
        <f aca="false">['file:///users/kuher/documents/documents/2013 actuals/gmt/2013_is by region.xlsx']zaf!i59</f>
        <v>#VALUE!</v>
      </c>
      <c r="J25" s="74" t="e">
        <f aca="false">['file:///users/kuher/documents/documents/2013 actuals/gmt/2013_is by region.xlsx']zaf!j59</f>
        <v>#VALUE!</v>
      </c>
      <c r="K25" s="74" t="e">
        <f aca="false">['file:///users/kuher/documents/documents/2013 actuals/gmt/2013_is by region.xlsx']zaf!k59</f>
        <v>#VALUE!</v>
      </c>
      <c r="L25" s="74" t="e">
        <f aca="false">['file:///users/kuher/documents/documents/2013 actuals/gmt/2013_is by region.xlsx']zaf!m59</f>
        <v>#VALUE!</v>
      </c>
      <c r="M25" s="74" t="e">
        <f aca="false">['file:///users/kuher/documents/documents/2013 actuals/gmt/2013_is by region.xlsx']zaf!n59</f>
        <v>#VALUE!</v>
      </c>
      <c r="N25" s="74" t="e">
        <f aca="false">['file:///users/kuher/documents/documents/2013 actuals/gmt/2013_is by region.xlsx']zaf!o59</f>
        <v>#VALUE!</v>
      </c>
      <c r="O25" s="74" t="e">
        <f aca="false">['file:///users/kuher/documents/documents/2013 actuals/gmt/2013_is by region.xlsx']zaf!q59</f>
        <v>#VALUE!</v>
      </c>
      <c r="P25" s="74" t="e">
        <f aca="false">['file:///users/kuher/documents/documents/2013 actuals/gmt/2013_is by region.xlsx']zaf!r59</f>
        <v>#VALUE!</v>
      </c>
      <c r="Q25" s="74" t="e">
        <f aca="false">['file:///users/kuher/documents/documents/2013 actuals/gmt/2013_is by region.xlsx']zaf!s59</f>
        <v>#VALUE!</v>
      </c>
      <c r="R25" s="78"/>
      <c r="T25" s="71" t="e">
        <f aca="false">SUM(F25:Q25)</f>
        <v>#VALUE!</v>
      </c>
      <c r="U25" s="74" t="n">
        <v>83429.84</v>
      </c>
      <c r="V25" s="72" t="e">
        <f aca="false">U25-T25</f>
        <v>#VALUE!</v>
      </c>
      <c r="X25" s="93" t="e">
        <f aca="false">SUM(F25:H25)</f>
        <v>#VALUE!</v>
      </c>
      <c r="Y25" s="94" t="e">
        <f aca="false">SUM(I25:K25)</f>
        <v>#VALUE!</v>
      </c>
      <c r="Z25" s="94" t="e">
        <f aca="false">SUM(L25:N25)</f>
        <v>#VALUE!</v>
      </c>
      <c r="AA25" s="94" t="e">
        <f aca="false">SUM(O25:Q25)</f>
        <v>#VALUE!</v>
      </c>
      <c r="AB25" s="95" t="e">
        <f aca="false">SUM(X25:AA25)</f>
        <v>#VALUE!</v>
      </c>
      <c r="AC25" s="76" t="e">
        <f aca="false">B25-AB25</f>
        <v>#VALUE!</v>
      </c>
      <c r="AD25" s="77" t="e">
        <f aca="false">(AB25-B25)/B25</f>
        <v>#VALUE!</v>
      </c>
      <c r="AF25" s="89"/>
      <c r="AG25" s="74"/>
      <c r="AH25" s="74"/>
      <c r="AI25" s="74"/>
      <c r="AJ25" s="79"/>
      <c r="AK25" s="79"/>
      <c r="AL25" s="79"/>
      <c r="AM25" s="79"/>
      <c r="AN25" s="79"/>
      <c r="AO25" s="79"/>
      <c r="AP25" s="79"/>
      <c r="AQ25" s="79"/>
      <c r="AR25" s="79"/>
      <c r="AS25" s="72"/>
      <c r="AT25" s="74"/>
      <c r="AU25" s="71"/>
      <c r="AV25" s="74"/>
      <c r="AW25" s="74"/>
      <c r="AX25" s="74"/>
      <c r="AY25" s="96"/>
      <c r="BA25" s="75"/>
      <c r="BB25" s="76"/>
      <c r="BC25" s="77"/>
      <c r="BD25" s="76"/>
      <c r="BE25" s="77"/>
      <c r="BG25" s="8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8"/>
      <c r="BV25" s="71"/>
      <c r="BW25" s="74"/>
      <c r="BX25" s="74"/>
      <c r="BY25" s="74"/>
      <c r="BZ25" s="96"/>
      <c r="CB25" s="75"/>
    </row>
    <row r="26" customFormat="false" ht="13.8" hidden="false" customHeight="false" outlineLevel="0" collapsed="false">
      <c r="A26" s="92" t="s">
        <v>84</v>
      </c>
      <c r="B26" s="71" t="e">
        <f aca="false">['file:///users/kuher/documents/documents/2012 actuals/gmt/2012_is by region.xlsx']zaf!$u60</f>
        <v>#VALUE!</v>
      </c>
      <c r="C26" s="72" t="e">
        <f aca="false">T26</f>
        <v>#VALUE!</v>
      </c>
      <c r="E26" s="89"/>
      <c r="F26" s="74" t="e">
        <f aca="false">['file:///users/kuher/documents/documents/2013 actuals/gmt/2013_is by region.xlsx']zaf!e60</f>
        <v>#VALUE!</v>
      </c>
      <c r="G26" s="74" t="e">
        <f aca="false">['file:///users/kuher/documents/documents/2013 actuals/gmt/2013_is by region.xlsx']zaf!f60</f>
        <v>#VALUE!</v>
      </c>
      <c r="H26" s="74" t="e">
        <f aca="false">['file:///users/kuher/documents/documents/2013 actuals/gmt/2013_is by region.xlsx']zaf!g60</f>
        <v>#VALUE!</v>
      </c>
      <c r="I26" s="74" t="e">
        <f aca="false">['file:///users/kuher/documents/documents/2013 actuals/gmt/2013_is by region.xlsx']zaf!i60</f>
        <v>#VALUE!</v>
      </c>
      <c r="J26" s="74" t="e">
        <f aca="false">['file:///users/kuher/documents/documents/2013 actuals/gmt/2013_is by region.xlsx']zaf!j60</f>
        <v>#VALUE!</v>
      </c>
      <c r="K26" s="74" t="e">
        <f aca="false">['file:///users/kuher/documents/documents/2013 actuals/gmt/2013_is by region.xlsx']zaf!k60</f>
        <v>#VALUE!</v>
      </c>
      <c r="L26" s="74" t="e">
        <f aca="false">['file:///users/kuher/documents/documents/2013 actuals/gmt/2013_is by region.xlsx']zaf!m60</f>
        <v>#VALUE!</v>
      </c>
      <c r="M26" s="74" t="e">
        <f aca="false">['file:///users/kuher/documents/documents/2013 actuals/gmt/2013_is by region.xlsx']zaf!n60</f>
        <v>#VALUE!</v>
      </c>
      <c r="N26" s="74" t="e">
        <f aca="false">['file:///users/kuher/documents/documents/2013 actuals/gmt/2013_is by region.xlsx']zaf!o60</f>
        <v>#VALUE!</v>
      </c>
      <c r="O26" s="74" t="e">
        <f aca="false">['file:///users/kuher/documents/documents/2013 actuals/gmt/2013_is by region.xlsx']zaf!q60</f>
        <v>#VALUE!</v>
      </c>
      <c r="P26" s="74" t="e">
        <f aca="false">['file:///users/kuher/documents/documents/2013 actuals/gmt/2013_is by region.xlsx']zaf!r60</f>
        <v>#VALUE!</v>
      </c>
      <c r="Q26" s="74" t="e">
        <f aca="false">['file:///users/kuher/documents/documents/2013 actuals/gmt/2013_is by region.xlsx']zaf!s60</f>
        <v>#VALUE!</v>
      </c>
      <c r="R26" s="78"/>
      <c r="T26" s="71" t="e">
        <f aca="false">SUM(F26:Q26)</f>
        <v>#VALUE!</v>
      </c>
      <c r="U26" s="74" t="n">
        <v>1008819.6945641</v>
      </c>
      <c r="V26" s="72" t="e">
        <f aca="false">U26-T26</f>
        <v>#VALUE!</v>
      </c>
      <c r="X26" s="93" t="e">
        <f aca="false">SUM(F26:H26)</f>
        <v>#VALUE!</v>
      </c>
      <c r="Y26" s="94" t="e">
        <f aca="false">SUM(I26:K26)</f>
        <v>#VALUE!</v>
      </c>
      <c r="Z26" s="94" t="e">
        <f aca="false">SUM(L26:N26)</f>
        <v>#VALUE!</v>
      </c>
      <c r="AA26" s="94" t="e">
        <f aca="false">SUM(O26:Q26)</f>
        <v>#VALUE!</v>
      </c>
      <c r="AB26" s="95" t="e">
        <f aca="false">SUM(X26:AA26)</f>
        <v>#VALUE!</v>
      </c>
      <c r="AC26" s="76" t="e">
        <f aca="false">B26-AB26</f>
        <v>#VALUE!</v>
      </c>
      <c r="AD26" s="77" t="e">
        <f aca="false">(AB26-B26)/B26</f>
        <v>#VALUE!</v>
      </c>
      <c r="AF26" s="89"/>
      <c r="AG26" s="74"/>
      <c r="AH26" s="74"/>
      <c r="AI26" s="74"/>
      <c r="AJ26" s="79"/>
      <c r="AK26" s="79"/>
      <c r="AL26" s="79"/>
      <c r="AM26" s="79"/>
      <c r="AN26" s="79"/>
      <c r="AO26" s="79"/>
      <c r="AP26" s="79"/>
      <c r="AQ26" s="79"/>
      <c r="AR26" s="79"/>
      <c r="AS26" s="72"/>
      <c r="AT26" s="74"/>
      <c r="AU26" s="71"/>
      <c r="AV26" s="74"/>
      <c r="AW26" s="74"/>
      <c r="AX26" s="74"/>
      <c r="AY26" s="96"/>
      <c r="BA26" s="75"/>
      <c r="BB26" s="76"/>
      <c r="BC26" s="77"/>
      <c r="BD26" s="76"/>
      <c r="BE26" s="77"/>
      <c r="BG26" s="8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8"/>
      <c r="BV26" s="71"/>
      <c r="BW26" s="74"/>
      <c r="BX26" s="74"/>
      <c r="BY26" s="74"/>
      <c r="BZ26" s="96"/>
      <c r="CB26" s="75"/>
    </row>
    <row r="27" customFormat="false" ht="13.8" hidden="false" customHeight="false" outlineLevel="0" collapsed="false">
      <c r="A27" s="70" t="s">
        <v>212</v>
      </c>
      <c r="B27" s="71" t="e">
        <f aca="false">['file:///users/kuher/documents/documents/2012 actuals/gmt/2012_is by region.xlsx']zaf!$u$61</f>
        <v>#VALUE!</v>
      </c>
      <c r="C27" s="72" t="e">
        <f aca="false">T27</f>
        <v>#VALUE!</v>
      </c>
      <c r="D27" s="73"/>
      <c r="E27" s="71"/>
      <c r="F27" s="74" t="e">
        <f aca="false">SUM(F20:F26)</f>
        <v>#VALUE!</v>
      </c>
      <c r="G27" s="74" t="e">
        <f aca="false">SUM(G20:G26)</f>
        <v>#VALUE!</v>
      </c>
      <c r="H27" s="74" t="e">
        <f aca="false">SUM(H20:H26)</f>
        <v>#VALUE!</v>
      </c>
      <c r="I27" s="74" t="e">
        <f aca="false">SUM(I20:I26)</f>
        <v>#VALUE!</v>
      </c>
      <c r="J27" s="74" t="e">
        <f aca="false">SUM(J20:J26)</f>
        <v>#VALUE!</v>
      </c>
      <c r="K27" s="74" t="e">
        <f aca="false">SUM(K20:K26)</f>
        <v>#VALUE!</v>
      </c>
      <c r="L27" s="74" t="e">
        <f aca="false">SUM(L20:L26)</f>
        <v>#VALUE!</v>
      </c>
      <c r="M27" s="74" t="e">
        <f aca="false">SUM(M20:M26)</f>
        <v>#VALUE!</v>
      </c>
      <c r="N27" s="74" t="e">
        <f aca="false">SUM(N20:N26)</f>
        <v>#VALUE!</v>
      </c>
      <c r="O27" s="74" t="e">
        <f aca="false">SUM(O20:O26)</f>
        <v>#VALUE!</v>
      </c>
      <c r="P27" s="74" t="e">
        <f aca="false">SUM(P20:P26)</f>
        <v>#VALUE!</v>
      </c>
      <c r="Q27" s="74" t="e">
        <f aca="false">SUM(Q20:Q26)</f>
        <v>#VALUE!</v>
      </c>
      <c r="R27" s="72"/>
      <c r="S27" s="73"/>
      <c r="T27" s="71" t="e">
        <f aca="false">SUM(F27:Q27)</f>
        <v>#VALUE!</v>
      </c>
      <c r="U27" s="74" t="n">
        <v>1989932.68311645</v>
      </c>
      <c r="V27" s="72" t="e">
        <f aca="false">U27-T27</f>
        <v>#VALUE!</v>
      </c>
      <c r="W27" s="73"/>
      <c r="X27" s="71" t="e">
        <f aca="false">SUM(X20:X26)</f>
        <v>#VALUE!</v>
      </c>
      <c r="Y27" s="74" t="e">
        <f aca="false">SUM(Y20:Y26)</f>
        <v>#VALUE!</v>
      </c>
      <c r="Z27" s="74" t="e">
        <f aca="false">SUM(Z20:Z26)</f>
        <v>#VALUE!</v>
      </c>
      <c r="AA27" s="74" t="e">
        <f aca="false">SUM(AA20:AA26)</f>
        <v>#VALUE!</v>
      </c>
      <c r="AB27" s="75" t="e">
        <f aca="false">SUM(AB20:AB26)</f>
        <v>#VALUE!</v>
      </c>
      <c r="AC27" s="76" t="e">
        <f aca="false">B27-AB27</f>
        <v>#VALUE!</v>
      </c>
      <c r="AD27" s="77" t="e">
        <f aca="false">(AB27-B27)/B27</f>
        <v>#VALUE!</v>
      </c>
      <c r="AF27" s="71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2"/>
      <c r="AT27" s="74"/>
      <c r="AU27" s="71"/>
      <c r="AV27" s="74"/>
      <c r="AW27" s="74"/>
      <c r="AX27" s="74"/>
      <c r="AY27" s="72"/>
      <c r="BA27" s="75"/>
      <c r="BB27" s="76"/>
      <c r="BC27" s="77"/>
      <c r="BD27" s="76"/>
      <c r="BE27" s="77"/>
      <c r="BG27" s="71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8"/>
      <c r="BV27" s="71"/>
      <c r="BW27" s="74"/>
      <c r="BX27" s="74"/>
      <c r="BY27" s="74"/>
      <c r="BZ27" s="72"/>
      <c r="CB27" s="75"/>
    </row>
    <row r="28" s="98" customFormat="true" ht="13.8" hidden="false" customHeight="false" outlineLevel="0" collapsed="false">
      <c r="A28" s="97" t="s">
        <v>213</v>
      </c>
      <c r="B28" s="83" t="e">
        <f aca="false">B27/B9</f>
        <v>#VALUE!</v>
      </c>
      <c r="C28" s="84" t="e">
        <f aca="false">T28</f>
        <v>#VALUE!</v>
      </c>
      <c r="E28" s="99"/>
      <c r="F28" s="85" t="e">
        <f aca="false">F27/F9</f>
        <v>#VALUE!</v>
      </c>
      <c r="G28" s="85" t="e">
        <f aca="false">G27/G9</f>
        <v>#VALUE!</v>
      </c>
      <c r="H28" s="85" t="e">
        <f aca="false">H27/H9</f>
        <v>#VALUE!</v>
      </c>
      <c r="I28" s="85" t="e">
        <f aca="false">I27/I9</f>
        <v>#VALUE!</v>
      </c>
      <c r="J28" s="85" t="e">
        <f aca="false">J27/J9</f>
        <v>#VALUE!</v>
      </c>
      <c r="K28" s="85" t="e">
        <f aca="false">K27/K9</f>
        <v>#VALUE!</v>
      </c>
      <c r="L28" s="85" t="e">
        <f aca="false">L27/L9</f>
        <v>#VALUE!</v>
      </c>
      <c r="M28" s="85" t="e">
        <f aca="false">M27/M9</f>
        <v>#VALUE!</v>
      </c>
      <c r="N28" s="85" t="e">
        <f aca="false">N27/N9</f>
        <v>#VALUE!</v>
      </c>
      <c r="O28" s="85" t="e">
        <f aca="false">O27/O9</f>
        <v>#VALUE!</v>
      </c>
      <c r="P28" s="85" t="e">
        <f aca="false">P27/P9</f>
        <v>#VALUE!</v>
      </c>
      <c r="Q28" s="85" t="e">
        <f aca="false">Q27/Q9</f>
        <v>#VALUE!</v>
      </c>
      <c r="R28" s="84"/>
      <c r="T28" s="83" t="e">
        <f aca="false">T27/T9</f>
        <v>#VALUE!</v>
      </c>
      <c r="U28" s="85" t="n">
        <v>0.436416212080574</v>
      </c>
      <c r="V28" s="100" t="e">
        <f aca="false">U28-T28</f>
        <v>#VALUE!</v>
      </c>
      <c r="X28" s="83" t="e">
        <f aca="false">X27/X9</f>
        <v>#VALUE!</v>
      </c>
      <c r="Y28" s="85" t="e">
        <f aca="false">Y27/Y9</f>
        <v>#VALUE!</v>
      </c>
      <c r="Z28" s="85" t="e">
        <f aca="false">Z27/Z9</f>
        <v>#VALUE!</v>
      </c>
      <c r="AA28" s="85" t="e">
        <f aca="false">AA27/AA9</f>
        <v>#VALUE!</v>
      </c>
      <c r="AB28" s="87" t="e">
        <f aca="false">AB27/AB9</f>
        <v>#VALUE!</v>
      </c>
      <c r="AC28" s="77" t="e">
        <f aca="false">B28-AB28</f>
        <v>#VALUE!</v>
      </c>
      <c r="AD28" s="77"/>
      <c r="AF28" s="99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4"/>
      <c r="AT28" s="85"/>
      <c r="AU28" s="83"/>
      <c r="AV28" s="85"/>
      <c r="AW28" s="85"/>
      <c r="AX28" s="85"/>
      <c r="AY28" s="84"/>
      <c r="BA28" s="87"/>
      <c r="BB28" s="77"/>
      <c r="BC28" s="77"/>
      <c r="BD28" s="77"/>
      <c r="BE28" s="77"/>
      <c r="BG28" s="99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100"/>
      <c r="BV28" s="83"/>
      <c r="BW28" s="85"/>
      <c r="BX28" s="85"/>
      <c r="BY28" s="85"/>
      <c r="BZ28" s="84"/>
      <c r="CB28" s="87"/>
    </row>
    <row r="29" customFormat="false" ht="4.5" hidden="false" customHeight="true" outlineLevel="0" collapsed="false">
      <c r="A29" s="80"/>
      <c r="B29" s="89"/>
      <c r="C29" s="78"/>
      <c r="E29" s="8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78"/>
      <c r="T29" s="89"/>
      <c r="U29" s="90"/>
      <c r="V29" s="78"/>
      <c r="X29" s="89"/>
      <c r="Y29" s="90"/>
      <c r="Z29" s="90"/>
      <c r="AA29" s="90"/>
      <c r="AB29" s="91"/>
      <c r="AC29" s="80"/>
      <c r="AD29" s="81"/>
      <c r="AF29" s="89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78"/>
      <c r="AT29" s="90"/>
      <c r="AU29" s="89"/>
      <c r="AV29" s="90"/>
      <c r="AW29" s="90"/>
      <c r="AX29" s="90"/>
      <c r="AY29" s="78"/>
      <c r="BA29" s="91"/>
      <c r="BB29" s="80"/>
      <c r="BC29" s="81"/>
      <c r="BD29" s="80"/>
      <c r="BE29" s="81"/>
      <c r="BG29" s="89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78"/>
      <c r="BV29" s="89"/>
      <c r="BW29" s="90"/>
      <c r="BX29" s="90"/>
      <c r="BY29" s="90"/>
      <c r="BZ29" s="78"/>
      <c r="CB29" s="91"/>
    </row>
    <row r="30" s="43" customFormat="true" ht="13.8" hidden="false" customHeight="false" outlineLevel="0" collapsed="false">
      <c r="A30" s="101" t="s">
        <v>214</v>
      </c>
      <c r="B30" s="102" t="e">
        <f aca="false">B17-B27</f>
        <v>#VALUE!</v>
      </c>
      <c r="C30" s="103" t="e">
        <f aca="false">T30</f>
        <v>#VALUE!</v>
      </c>
      <c r="D30" s="104"/>
      <c r="E30" s="102"/>
      <c r="F30" s="105" t="e">
        <f aca="false">F17-F27</f>
        <v>#VALUE!</v>
      </c>
      <c r="G30" s="105" t="e">
        <f aca="false">G17-G27</f>
        <v>#VALUE!</v>
      </c>
      <c r="H30" s="105" t="e">
        <f aca="false">H17-H27</f>
        <v>#VALUE!</v>
      </c>
      <c r="I30" s="105" t="e">
        <f aca="false">I17-I27</f>
        <v>#VALUE!</v>
      </c>
      <c r="J30" s="105" t="e">
        <f aca="false">J17-J27</f>
        <v>#VALUE!</v>
      </c>
      <c r="K30" s="105" t="e">
        <f aca="false">K17-K27</f>
        <v>#VALUE!</v>
      </c>
      <c r="L30" s="105" t="e">
        <f aca="false">L17-L27</f>
        <v>#VALUE!</v>
      </c>
      <c r="M30" s="105" t="e">
        <f aca="false">M17-M27</f>
        <v>#VALUE!</v>
      </c>
      <c r="N30" s="105" t="e">
        <f aca="false">N17-N27</f>
        <v>#VALUE!</v>
      </c>
      <c r="O30" s="105" t="e">
        <f aca="false">O17-O27</f>
        <v>#VALUE!</v>
      </c>
      <c r="P30" s="105" t="e">
        <f aca="false">P17-P27</f>
        <v>#VALUE!</v>
      </c>
      <c r="Q30" s="105" t="e">
        <f aca="false">Q17-Q27</f>
        <v>#VALUE!</v>
      </c>
      <c r="R30" s="103"/>
      <c r="S30" s="104"/>
      <c r="T30" s="102" t="e">
        <f aca="false">T17-T27</f>
        <v>#VALUE!</v>
      </c>
      <c r="U30" s="105" t="n">
        <v>-1212114.2351529</v>
      </c>
      <c r="V30" s="103" t="e">
        <f aca="false">T30-U30</f>
        <v>#VALUE!</v>
      </c>
      <c r="W30" s="104"/>
      <c r="X30" s="102" t="e">
        <f aca="false">X17-X27</f>
        <v>#VALUE!</v>
      </c>
      <c r="Y30" s="105" t="e">
        <f aca="false">Y17-Y27</f>
        <v>#VALUE!</v>
      </c>
      <c r="Z30" s="105" t="e">
        <f aca="false">Z17-Z27</f>
        <v>#VALUE!</v>
      </c>
      <c r="AA30" s="105" t="e">
        <f aca="false">AA17-AA27</f>
        <v>#VALUE!</v>
      </c>
      <c r="AB30" s="106" t="e">
        <f aca="false">AB17-AB27</f>
        <v>#VALUE!</v>
      </c>
      <c r="AC30" s="106" t="e">
        <f aca="false">AB30-B30</f>
        <v>#VALUE!</v>
      </c>
      <c r="AD30" s="107" t="e">
        <f aca="false">(AB30-B30)/B30</f>
        <v>#VALUE!</v>
      </c>
      <c r="AF30" s="102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3"/>
      <c r="AT30" s="105"/>
      <c r="AU30" s="102"/>
      <c r="AV30" s="105"/>
      <c r="AW30" s="105"/>
      <c r="AX30" s="105"/>
      <c r="AY30" s="103"/>
      <c r="BA30" s="106"/>
      <c r="BB30" s="106"/>
      <c r="BC30" s="107"/>
      <c r="BD30" s="106"/>
      <c r="BE30" s="107"/>
      <c r="BG30" s="102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65"/>
      <c r="BV30" s="102"/>
      <c r="BW30" s="105"/>
      <c r="BX30" s="105"/>
      <c r="BY30" s="105"/>
      <c r="BZ30" s="103"/>
      <c r="CB30" s="106"/>
    </row>
    <row r="31" s="98" customFormat="true" ht="13.8" hidden="false" customHeight="false" outlineLevel="0" collapsed="false">
      <c r="A31" s="108" t="s">
        <v>215</v>
      </c>
      <c r="B31" s="109" t="e">
        <f aca="false">B30/B9</f>
        <v>#VALUE!</v>
      </c>
      <c r="C31" s="110" t="e">
        <f aca="false">T31</f>
        <v>#VALUE!</v>
      </c>
      <c r="E31" s="111"/>
      <c r="F31" s="112" t="e">
        <f aca="false">F30/F9</f>
        <v>#VALUE!</v>
      </c>
      <c r="G31" s="112" t="e">
        <f aca="false">G30/G9</f>
        <v>#VALUE!</v>
      </c>
      <c r="H31" s="112" t="e">
        <f aca="false">H30/H9</f>
        <v>#VALUE!</v>
      </c>
      <c r="I31" s="112" t="e">
        <f aca="false">I30/I9</f>
        <v>#VALUE!</v>
      </c>
      <c r="J31" s="112" t="e">
        <f aca="false">J30/J9</f>
        <v>#VALUE!</v>
      </c>
      <c r="K31" s="112" t="e">
        <f aca="false">K30/K9</f>
        <v>#VALUE!</v>
      </c>
      <c r="L31" s="112" t="e">
        <f aca="false">L30/L9</f>
        <v>#VALUE!</v>
      </c>
      <c r="M31" s="112" t="e">
        <f aca="false">M30/M9</f>
        <v>#VALUE!</v>
      </c>
      <c r="N31" s="112" t="e">
        <f aca="false">N30/N9</f>
        <v>#VALUE!</v>
      </c>
      <c r="O31" s="112" t="e">
        <f aca="false">O30/O9</f>
        <v>#VALUE!</v>
      </c>
      <c r="P31" s="112" t="e">
        <f aca="false">P30/P9</f>
        <v>#VALUE!</v>
      </c>
      <c r="Q31" s="112" t="e">
        <f aca="false">Q30/Q9</f>
        <v>#VALUE!</v>
      </c>
      <c r="R31" s="113"/>
      <c r="T31" s="109" t="e">
        <f aca="false">T30/T9</f>
        <v>#VALUE!</v>
      </c>
      <c r="U31" s="114" t="n">
        <v>-0.265831255299513</v>
      </c>
      <c r="V31" s="110" t="e">
        <f aca="false">T31-U31</f>
        <v>#VALUE!</v>
      </c>
      <c r="X31" s="109" t="e">
        <f aca="false">X30/X9</f>
        <v>#VALUE!</v>
      </c>
      <c r="Y31" s="112" t="e">
        <f aca="false">Y30/Y9</f>
        <v>#VALUE!</v>
      </c>
      <c r="Z31" s="112" t="e">
        <f aca="false">Z30/Z9</f>
        <v>#VALUE!</v>
      </c>
      <c r="AA31" s="112" t="e">
        <f aca="false">AA30/AA9</f>
        <v>#VALUE!</v>
      </c>
      <c r="AB31" s="115" t="e">
        <f aca="false">AB30/AB9</f>
        <v>#VALUE!</v>
      </c>
      <c r="AC31" s="116" t="e">
        <f aca="false">AB31-B31</f>
        <v>#VALUE!</v>
      </c>
      <c r="AD31" s="116"/>
      <c r="AF31" s="111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0"/>
      <c r="AT31" s="117"/>
      <c r="AU31" s="109"/>
      <c r="AV31" s="112"/>
      <c r="AW31" s="112"/>
      <c r="AX31" s="112"/>
      <c r="AY31" s="113"/>
      <c r="BA31" s="115"/>
      <c r="BB31" s="116"/>
      <c r="BC31" s="116"/>
      <c r="BD31" s="116"/>
      <c r="BE31" s="116"/>
      <c r="BG31" s="111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0"/>
      <c r="BV31" s="109"/>
      <c r="BW31" s="112"/>
      <c r="BX31" s="112"/>
      <c r="BY31" s="112"/>
      <c r="BZ31" s="113"/>
      <c r="CB31" s="115"/>
    </row>
    <row r="32" customFormat="false" ht="13.8" hidden="false" customHeight="false" outlineLevel="0" collapsed="false">
      <c r="C32" s="46"/>
      <c r="P32" s="118" t="e">
        <f aca="false">(P35-K35)/K35</f>
        <v>#VALUE!</v>
      </c>
      <c r="AD32" s="98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C32" s="98"/>
      <c r="BD32" s="46"/>
      <c r="BE32" s="98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V32" s="46"/>
      <c r="BW32" s="46"/>
      <c r="BX32" s="46"/>
      <c r="BY32" s="46"/>
      <c r="BZ32" s="46"/>
      <c r="CB32" s="46"/>
    </row>
    <row r="33" customFormat="false" ht="13.8" hidden="false" customHeight="false" outlineLevel="0" collapsed="false">
      <c r="A33" s="119" t="s">
        <v>216</v>
      </c>
      <c r="B33" s="120" t="n">
        <v>261</v>
      </c>
      <c r="C33" s="121" t="e">
        <f aca="false">T33</f>
        <v>#VALUE!</v>
      </c>
      <c r="E33" s="122"/>
      <c r="F33" s="123" t="e">
        <f aca="false">['file:///y:/aa_planning/2012 plan/2012 work_holiday days.xlsx']'2013'!b$49</f>
        <v>#VALUE!</v>
      </c>
      <c r="G33" s="123" t="e">
        <f aca="false">['file:///y:/aa_planning/2012 plan/2012 work_holiday days.xlsx']'2013'!c$49</f>
        <v>#VALUE!</v>
      </c>
      <c r="H33" s="123" t="e">
        <f aca="false">['file:///y:/aa_planning/2012 plan/2012 work_holiday days.xlsx']'2013'!d$49</f>
        <v>#VALUE!</v>
      </c>
      <c r="I33" s="123" t="e">
        <f aca="false">['file:///y:/aa_planning/2012 plan/2012 work_holiday days.xlsx']'2013'!e$49</f>
        <v>#VALUE!</v>
      </c>
      <c r="J33" s="123" t="e">
        <f aca="false">['file:///y:/aa_planning/2012 plan/2012 work_holiday days.xlsx']'2013'!f$49</f>
        <v>#VALUE!</v>
      </c>
      <c r="K33" s="123" t="n">
        <v>20</v>
      </c>
      <c r="L33" s="123" t="e">
        <f aca="false">['file:///y:/aa_planning/2012 plan/2012 work_holiday days.xlsx']'2013'!h$49</f>
        <v>#VALUE!</v>
      </c>
      <c r="M33" s="123" t="e">
        <f aca="false">['file:///y:/aa_planning/2012 plan/2012 work_holiday days.xlsx']'2013'!i$49</f>
        <v>#VALUE!</v>
      </c>
      <c r="N33" s="123" t="e">
        <f aca="false">['file:///y:/aa_planning/2012 plan/2012 work_holiday days.xlsx']'2013'!j$49</f>
        <v>#VALUE!</v>
      </c>
      <c r="O33" s="123" t="e">
        <f aca="false">['file:///y:/aa_planning/2012 plan/2012 work_holiday days.xlsx']'2013'!k$49</f>
        <v>#VALUE!</v>
      </c>
      <c r="P33" s="123" t="e">
        <f aca="false">['file:///y:/aa_planning/2012 plan/2012 work_holiday days.xlsx']'2013'!l$49</f>
        <v>#VALUE!</v>
      </c>
      <c r="Q33" s="123" t="e">
        <f aca="false">['file:///y:/aa_planning/2012 plan/2012 work_holiday days.xlsx']'2013'!m$49</f>
        <v>#VALUE!</v>
      </c>
      <c r="R33" s="124"/>
      <c r="T33" s="120" t="e">
        <f aca="false">SUM(F33:Q33)</f>
        <v>#VALUE!</v>
      </c>
      <c r="U33" s="125" t="n">
        <v>261</v>
      </c>
      <c r="V33" s="124"/>
      <c r="X33" s="122" t="e">
        <f aca="false">SUM(F33:H33)</f>
        <v>#VALUE!</v>
      </c>
      <c r="Y33" s="123" t="e">
        <f aca="false">SUM(I33:K33)</f>
        <v>#VALUE!</v>
      </c>
      <c r="Z33" s="123" t="e">
        <f aca="false">SUM(L33:N33)</f>
        <v>#VALUE!</v>
      </c>
      <c r="AA33" s="123" t="e">
        <f aca="false">SUM(O33:Q33)</f>
        <v>#VALUE!</v>
      </c>
      <c r="AB33" s="126" t="e">
        <f aca="false">SUM(X33:AA33)</f>
        <v>#VALUE!</v>
      </c>
      <c r="AC33" s="127" t="e">
        <f aca="false">AB33-B33</f>
        <v>#VALUE!</v>
      </c>
      <c r="AD33" s="128"/>
      <c r="AF33" s="122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1"/>
      <c r="AT33" s="74"/>
      <c r="AU33" s="120"/>
      <c r="AV33" s="125"/>
      <c r="AW33" s="125"/>
      <c r="AX33" s="125"/>
      <c r="AY33" s="124"/>
      <c r="BA33" s="129"/>
      <c r="BB33" s="127"/>
      <c r="BC33" s="128"/>
      <c r="BD33" s="127"/>
      <c r="BE33" s="128"/>
      <c r="BG33" s="122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4"/>
      <c r="BV33" s="120"/>
      <c r="BW33" s="125"/>
      <c r="BX33" s="125"/>
      <c r="BY33" s="125"/>
      <c r="BZ33" s="124"/>
      <c r="CB33" s="129"/>
    </row>
    <row r="34" customFormat="false" ht="13.8" hidden="false" customHeight="false" outlineLevel="0" collapsed="false">
      <c r="A34" s="70" t="s">
        <v>217</v>
      </c>
      <c r="B34" s="71" t="n">
        <v>251</v>
      </c>
      <c r="C34" s="72" t="e">
        <f aca="false">T34</f>
        <v>#VALUE!</v>
      </c>
      <c r="E34" s="89"/>
      <c r="F34" s="130" t="e">
        <f aca="false">['file:///y:/aa_planning/2012 plan/2012 work_holiday days.xlsx']'2013'!b$51</f>
        <v>#VALUE!</v>
      </c>
      <c r="G34" s="130" t="e">
        <f aca="false">['file:///y:/aa_planning/2012 plan/2012 work_holiday days.xlsx']'2013'!c$51</f>
        <v>#VALUE!</v>
      </c>
      <c r="H34" s="130" t="e">
        <f aca="false">['file:///y:/aa_planning/2012 plan/2012 work_holiday days.xlsx']'2013'!d$51</f>
        <v>#VALUE!</v>
      </c>
      <c r="I34" s="130" t="e">
        <f aca="false">['file:///y:/aa_planning/2012 plan/2012 work_holiday days.xlsx']'2013'!e$51</f>
        <v>#VALUE!</v>
      </c>
      <c r="J34" s="130" t="e">
        <f aca="false">['file:///y:/aa_planning/2012 plan/2012 work_holiday days.xlsx']'2013'!f$51</f>
        <v>#VALUE!</v>
      </c>
      <c r="K34" s="130" t="n">
        <v>19</v>
      </c>
      <c r="L34" s="130" t="e">
        <f aca="false">['file:///y:/aa_planning/2012 plan/2012 work_holiday days.xlsx']'2013'!h$51</f>
        <v>#VALUE!</v>
      </c>
      <c r="M34" s="130" t="e">
        <f aca="false">['file:///y:/aa_planning/2012 plan/2012 work_holiday days.xlsx']'2013'!i$51</f>
        <v>#VALUE!</v>
      </c>
      <c r="N34" s="130" t="e">
        <f aca="false">['file:///y:/aa_planning/2012 plan/2012 work_holiday days.xlsx']'2013'!j$51</f>
        <v>#VALUE!</v>
      </c>
      <c r="O34" s="130" t="e">
        <f aca="false">['file:///y:/aa_planning/2012 plan/2012 work_holiday days.xlsx']'2013'!k$51</f>
        <v>#VALUE!</v>
      </c>
      <c r="P34" s="130" t="e">
        <f aca="false">['file:///y:/aa_planning/2012 plan/2012 work_holiday days.xlsx']'2013'!l$51</f>
        <v>#VALUE!</v>
      </c>
      <c r="Q34" s="130" t="e">
        <f aca="false">['file:///y:/aa_planning/2012 plan/2012 work_holiday days.xlsx']'2013'!m$51</f>
        <v>#VALUE!</v>
      </c>
      <c r="R34" s="131"/>
      <c r="T34" s="71" t="e">
        <f aca="false">SUM(F34:Q34)</f>
        <v>#VALUE!</v>
      </c>
      <c r="U34" s="74" t="n">
        <v>249</v>
      </c>
      <c r="V34" s="78"/>
      <c r="X34" s="89" t="e">
        <f aca="false">SUM(F34:H34)</f>
        <v>#VALUE!</v>
      </c>
      <c r="Y34" s="90" t="e">
        <f aca="false">SUM(I34:K34)</f>
        <v>#VALUE!</v>
      </c>
      <c r="Z34" s="90" t="e">
        <f aca="false">SUM(L34:N34)</f>
        <v>#VALUE!</v>
      </c>
      <c r="AA34" s="90" t="e">
        <f aca="false">SUM(O34:Q34)</f>
        <v>#VALUE!</v>
      </c>
      <c r="AB34" s="80" t="e">
        <f aca="false">SUM(X34:AA34)</f>
        <v>#VALUE!</v>
      </c>
      <c r="AC34" s="76" t="e">
        <f aca="false">AB34-B34</f>
        <v>#VALUE!</v>
      </c>
      <c r="AD34" s="77" t="e">
        <f aca="false">(AB34-B34)/B34</f>
        <v>#VALUE!</v>
      </c>
      <c r="AF34" s="89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2"/>
      <c r="AT34" s="74"/>
      <c r="AU34" s="71"/>
      <c r="AV34" s="74"/>
      <c r="AW34" s="74"/>
      <c r="AX34" s="74"/>
      <c r="AY34" s="78"/>
      <c r="BA34" s="75"/>
      <c r="BB34" s="76"/>
      <c r="BC34" s="77"/>
      <c r="BD34" s="76"/>
      <c r="BE34" s="77"/>
      <c r="BG34" s="89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8"/>
      <c r="BV34" s="71"/>
      <c r="BW34" s="74"/>
      <c r="BX34" s="74"/>
      <c r="BY34" s="74"/>
      <c r="BZ34" s="78"/>
      <c r="CB34" s="75"/>
    </row>
    <row r="35" s="134" customFormat="true" ht="13.8" hidden="false" customHeight="false" outlineLevel="0" collapsed="false">
      <c r="A35" s="70" t="s">
        <v>218</v>
      </c>
      <c r="B35" s="132" t="e">
        <f aca="false">AVERAGE(['file:///users/kuher/documents/documents/2013 actuals/2013 headcount by country.xlsx']'2012'!$c$41:$n$41)</f>
        <v>#VALUE!</v>
      </c>
      <c r="C35" s="133" t="e">
        <f aca="false">T35</f>
        <v>#VALUE!</v>
      </c>
      <c r="E35" s="132"/>
      <c r="F35" s="134" t="e">
        <f aca="false">['file:///users/kuher/documents/documents/2013 actuals/2013 headcount by country.xlsx']'2013'!c$43</f>
        <v>#VALUE!</v>
      </c>
      <c r="G35" s="134" t="e">
        <f aca="false">['file:///users/kuher/documents/documents/2013 actuals/2013 headcount by country.xlsx']'2013'!d$43</f>
        <v>#VALUE!</v>
      </c>
      <c r="H35" s="134" t="e">
        <f aca="false">['file:///users/kuher/documents/documents/2013 actuals/2013 headcount by country.xlsx']'2013'!e$43</f>
        <v>#VALUE!</v>
      </c>
      <c r="I35" s="134" t="e">
        <f aca="false">['file:///users/kuher/documents/documents/2013 actuals/2013 headcount by country.xlsx']'2013'!f$43</f>
        <v>#VALUE!</v>
      </c>
      <c r="J35" s="134" t="e">
        <f aca="false">['file:///users/kuher/documents/documents/2013 actuals/2013 headcount by country.xlsx']'2013'!g$43</f>
        <v>#VALUE!</v>
      </c>
      <c r="K35" s="134" t="e">
        <f aca="false">['file:///users/kuher/documents/documents/2013 actuals/2013 headcount by country.xlsx']'2013'!h$43</f>
        <v>#VALUE!</v>
      </c>
      <c r="L35" s="134" t="e">
        <f aca="false">['file:///users/kuher/documents/documents/2013 actuals/2013 headcount by country.xlsx']'2013'!i$43</f>
        <v>#VALUE!</v>
      </c>
      <c r="M35" s="134" t="e">
        <f aca="false">['file:///users/kuher/documents/documents/2013 actuals/2013 headcount by country.xlsx']'2013'!j$43</f>
        <v>#VALUE!</v>
      </c>
      <c r="N35" s="134" t="e">
        <f aca="false">['file:///users/kuher/documents/documents/2013 actuals/2013 headcount by country.xlsx']'2013'!k$43</f>
        <v>#VALUE!</v>
      </c>
      <c r="O35" s="134" t="e">
        <f aca="false">['file:///users/kuher/documents/documents/2013 actuals/2013 headcount by country.xlsx']'2013'!l$43</f>
        <v>#VALUE!</v>
      </c>
      <c r="P35" s="134" t="e">
        <f aca="false">['file:///users/kuher/documents/documents/2013 actuals/2013 headcount by country.xlsx']'2013'!m$43</f>
        <v>#VALUE!</v>
      </c>
      <c r="Q35" s="134" t="e">
        <f aca="false">['file:///users/kuher/documents/documents/2013 actuals/2013 headcount by country.xlsx']'2013'!n$43</f>
        <v>#VALUE!</v>
      </c>
      <c r="R35" s="131"/>
      <c r="T35" s="132" t="e">
        <f aca="false">AVERAGE(F35:Q35)</f>
        <v>#VALUE!</v>
      </c>
      <c r="U35" s="134" t="n">
        <v>46.0208333333333</v>
      </c>
      <c r="V35" s="133" t="e">
        <f aca="false">T35-U35</f>
        <v>#VALUE!</v>
      </c>
      <c r="X35" s="132" t="e">
        <f aca="false">AVERAGE(F35:H35)</f>
        <v>#VALUE!</v>
      </c>
      <c r="Y35" s="134" t="e">
        <f aca="false">AVERAGE(I35:K35)</f>
        <v>#VALUE!</v>
      </c>
      <c r="Z35" s="134" t="e">
        <f aca="false">AVERAGE(L35:N35)</f>
        <v>#VALUE!</v>
      </c>
      <c r="AA35" s="134" t="e">
        <f aca="false">AVERAGE(O35:Q35)</f>
        <v>#VALUE!</v>
      </c>
      <c r="AB35" s="135" t="e">
        <f aca="false">AVERAGE(F35:Q35)</f>
        <v>#VALUE!</v>
      </c>
      <c r="AC35" s="135" t="e">
        <f aca="false">AB35-B35</f>
        <v>#VALUE!</v>
      </c>
      <c r="AD35" s="77" t="e">
        <f aca="false">(AB35-B35)/B35</f>
        <v>#VALUE!</v>
      </c>
      <c r="AF35" s="132"/>
      <c r="AJ35" s="136"/>
      <c r="AK35" s="136"/>
      <c r="AL35" s="136"/>
      <c r="AM35" s="136"/>
      <c r="AN35" s="136"/>
      <c r="AO35" s="136"/>
      <c r="AP35" s="136"/>
      <c r="AQ35" s="136"/>
      <c r="AR35" s="136"/>
      <c r="AS35" s="133"/>
      <c r="AU35" s="132"/>
      <c r="AY35" s="133"/>
      <c r="BA35" s="137"/>
      <c r="BB35" s="135"/>
      <c r="BC35" s="77"/>
      <c r="BD35" s="135"/>
      <c r="BE35" s="77"/>
      <c r="BG35" s="132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3"/>
      <c r="BV35" s="132"/>
      <c r="BZ35" s="133"/>
      <c r="CB35" s="137"/>
    </row>
    <row r="36" customFormat="false" ht="13.8" hidden="false" customHeight="false" outlineLevel="0" collapsed="false">
      <c r="A36" s="138" t="s">
        <v>219</v>
      </c>
      <c r="B36" s="71" t="n">
        <v>11</v>
      </c>
      <c r="C36" s="72" t="e">
        <f aca="false">T36</f>
        <v>#VALUE!</v>
      </c>
      <c r="E36" s="89"/>
      <c r="F36" s="139" t="e">
        <f aca="false">['file:///users/kuher/documents/documents/2013 actuals/2013_hires and exits.xlsx']'asa by grade'!b$49</f>
        <v>#VALUE!</v>
      </c>
      <c r="G36" s="139" t="e">
        <f aca="false">['file:///users/kuher/documents/documents/2013 actuals/2013_hires and exits.xlsx']'asa by grade'!c$49</f>
        <v>#VALUE!</v>
      </c>
      <c r="H36" s="139" t="e">
        <f aca="false">['file:///users/kuher/documents/documents/2013 actuals/2013_hires and exits.xlsx']'asa by grade'!d$49</f>
        <v>#VALUE!</v>
      </c>
      <c r="I36" s="139" t="e">
        <f aca="false">['file:///users/kuher/documents/documents/2013 actuals/2013_hires and exits.xlsx']'asa by grade'!e$49</f>
        <v>#VALUE!</v>
      </c>
      <c r="J36" s="139" t="e">
        <f aca="false">['file:///users/kuher/documents/documents/2013 actuals/2013_hires and exits.xlsx']'asa by grade'!f$49</f>
        <v>#VALUE!</v>
      </c>
      <c r="K36" s="139" t="e">
        <f aca="false">['file:///users/kuher/documents/documents/2013 actuals/2013_hires and exits.xlsx']'asa by grade'!g$49</f>
        <v>#VALUE!</v>
      </c>
      <c r="L36" s="139" t="e">
        <f aca="false">['file:///users/kuher/documents/documents/2013 actuals/2013_hires and exits.xlsx']'asa by grade'!h$49</f>
        <v>#VALUE!</v>
      </c>
      <c r="M36" s="139" t="e">
        <f aca="false">['file:///users/kuher/documents/documents/2013 actuals/2013_hires and exits.xlsx']'asa by grade'!i$49</f>
        <v>#VALUE!</v>
      </c>
      <c r="N36" s="139" t="e">
        <f aca="false">['file:///users/kuher/documents/documents/2013 actuals/2013_hires and exits.xlsx']'asa by grade'!j$49</f>
        <v>#VALUE!</v>
      </c>
      <c r="O36" s="139" t="e">
        <f aca="false">['file:///users/kuher/documents/documents/2013 actuals/2013_hires and exits.xlsx']'asa by grade'!k$49</f>
        <v>#VALUE!</v>
      </c>
      <c r="P36" s="139" t="e">
        <f aca="false">['file:///users/kuher/documents/documents/2013 actuals/2013_hires and exits.xlsx']'asa by grade'!l$49</f>
        <v>#VALUE!</v>
      </c>
      <c r="Q36" s="139" t="e">
        <f aca="false">['file:///users/kuher/documents/documents/2013 actuals/2013_hires and exits.xlsx']'asa by grade'!m$49</f>
        <v>#VALUE!</v>
      </c>
      <c r="R36" s="131"/>
      <c r="T36" s="71" t="e">
        <f aca="false">SUM(F36:Q36)</f>
        <v>#VALUE!</v>
      </c>
      <c r="U36" s="74" t="n">
        <v>35</v>
      </c>
      <c r="V36" s="72" t="e">
        <f aca="false">T36-U36</f>
        <v>#VALUE!</v>
      </c>
      <c r="X36" s="89" t="e">
        <f aca="false">SUM(F36:H36)</f>
        <v>#VALUE!</v>
      </c>
      <c r="Y36" s="90" t="e">
        <f aca="false">SUM(I36:K36)</f>
        <v>#VALUE!</v>
      </c>
      <c r="Z36" s="90" t="e">
        <f aca="false">SUM(L36:N36)</f>
        <v>#VALUE!</v>
      </c>
      <c r="AA36" s="90" t="e">
        <f aca="false">SUM(O36:Q36)</f>
        <v>#VALUE!</v>
      </c>
      <c r="AB36" s="80" t="e">
        <f aca="false">SUM(X36:AA36)</f>
        <v>#VALUE!</v>
      </c>
      <c r="AC36" s="76" t="e">
        <f aca="false">AB36-B36</f>
        <v>#VALUE!</v>
      </c>
      <c r="AD36" s="81"/>
      <c r="AF36" s="89"/>
      <c r="AG36" s="139"/>
      <c r="AH36" s="139"/>
      <c r="AI36" s="139"/>
      <c r="AJ36" s="140"/>
      <c r="AK36" s="140"/>
      <c r="AL36" s="140"/>
      <c r="AM36" s="140"/>
      <c r="AN36" s="140"/>
      <c r="AO36" s="140"/>
      <c r="AP36" s="140"/>
      <c r="AQ36" s="140"/>
      <c r="AR36" s="140"/>
      <c r="AS36" s="72"/>
      <c r="AT36" s="74"/>
      <c r="AU36" s="71"/>
      <c r="AV36" s="74"/>
      <c r="AW36" s="74"/>
      <c r="AX36" s="74"/>
      <c r="AY36" s="78"/>
      <c r="BA36" s="75"/>
      <c r="BB36" s="76"/>
      <c r="BC36" s="81"/>
      <c r="BD36" s="76"/>
      <c r="BE36" s="77"/>
      <c r="BG36" s="89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78"/>
      <c r="BV36" s="71"/>
      <c r="BW36" s="74"/>
      <c r="BX36" s="74"/>
      <c r="BY36" s="74"/>
      <c r="BZ36" s="78"/>
      <c r="CB36" s="75"/>
    </row>
    <row r="37" customFormat="false" ht="13.8" hidden="false" customHeight="false" outlineLevel="0" collapsed="false">
      <c r="A37" s="70" t="s">
        <v>220</v>
      </c>
      <c r="B37" s="71" t="n">
        <v>5</v>
      </c>
      <c r="C37" s="72" t="e">
        <f aca="false">T37</f>
        <v>#VALUE!</v>
      </c>
      <c r="E37" s="89"/>
      <c r="F37" s="139" t="e">
        <f aca="false">['file:///users/kuher/documents/documents/2013 actuals/2013_hires and exits.xlsx']'asa by grade'!b$43</f>
        <v>#VALUE!</v>
      </c>
      <c r="G37" s="139" t="e">
        <f aca="false">['file:///users/kuher/documents/documents/2013 actuals/2013_hires and exits.xlsx']'asa by grade'!c$43</f>
        <v>#VALUE!</v>
      </c>
      <c r="H37" s="139" t="e">
        <f aca="false">['file:///users/kuher/documents/documents/2013 actuals/2013_hires and exits.xlsx']'asa by grade'!d$43</f>
        <v>#VALUE!</v>
      </c>
      <c r="I37" s="139" t="e">
        <f aca="false">['file:///users/kuher/documents/documents/2013 actuals/2013_hires and exits.xlsx']'asa by grade'!e$43</f>
        <v>#VALUE!</v>
      </c>
      <c r="J37" s="139" t="e">
        <f aca="false">['file:///users/kuher/documents/documents/2013 actuals/2013_hires and exits.xlsx']'asa by grade'!f$43</f>
        <v>#VALUE!</v>
      </c>
      <c r="K37" s="139" t="e">
        <f aca="false">['file:///users/kuher/documents/documents/2013 actuals/2013_hires and exits.xlsx']'asa by grade'!g$43</f>
        <v>#VALUE!</v>
      </c>
      <c r="L37" s="139" t="e">
        <f aca="false">['file:///users/kuher/documents/documents/2013 actuals/2013_hires and exits.xlsx']'asa by grade'!h$43</f>
        <v>#VALUE!</v>
      </c>
      <c r="M37" s="139" t="e">
        <f aca="false">['file:///users/kuher/documents/documents/2013 actuals/2013_hires and exits.xlsx']'asa by grade'!i$43</f>
        <v>#VALUE!</v>
      </c>
      <c r="N37" s="139" t="e">
        <f aca="false">['file:///users/kuher/documents/documents/2013 actuals/2013_hires and exits.xlsx']'asa by grade'!j$43</f>
        <v>#VALUE!</v>
      </c>
      <c r="O37" s="139" t="e">
        <f aca="false">['file:///users/kuher/documents/documents/2013 actuals/2013_hires and exits.xlsx']'asa by grade'!k$43</f>
        <v>#VALUE!</v>
      </c>
      <c r="P37" s="139" t="e">
        <f aca="false">['file:///users/kuher/documents/documents/2013 actuals/2013_hires and exits.xlsx']'asa by grade'!l$43</f>
        <v>#VALUE!</v>
      </c>
      <c r="Q37" s="139" t="e">
        <f aca="false">['file:///users/kuher/documents/documents/2013 actuals/2013_hires and exits.xlsx']'asa by grade'!m$43</f>
        <v>#VALUE!</v>
      </c>
      <c r="R37" s="131"/>
      <c r="T37" s="71" t="e">
        <f aca="false">SUM(F37:Q37)</f>
        <v>#VALUE!</v>
      </c>
      <c r="U37" s="74" t="n">
        <v>11</v>
      </c>
      <c r="V37" s="72" t="e">
        <f aca="false">T37-U37</f>
        <v>#VALUE!</v>
      </c>
      <c r="X37" s="89" t="e">
        <f aca="false">SUM(F37:H37)</f>
        <v>#VALUE!</v>
      </c>
      <c r="Y37" s="90" t="e">
        <f aca="false">SUM(I37:K37)</f>
        <v>#VALUE!</v>
      </c>
      <c r="Z37" s="90" t="e">
        <f aca="false">SUM(L37:N37)</f>
        <v>#VALUE!</v>
      </c>
      <c r="AA37" s="90" t="e">
        <f aca="false">SUM(O37:Q37)</f>
        <v>#VALUE!</v>
      </c>
      <c r="AB37" s="80" t="e">
        <f aca="false">SUM(X37:AA37)</f>
        <v>#VALUE!</v>
      </c>
      <c r="AC37" s="76" t="e">
        <f aca="false">AB37-B37</f>
        <v>#VALUE!</v>
      </c>
      <c r="AD37" s="81"/>
      <c r="AF37" s="89"/>
      <c r="AG37" s="139"/>
      <c r="AH37" s="139"/>
      <c r="AI37" s="139"/>
      <c r="AJ37" s="140"/>
      <c r="AK37" s="140"/>
      <c r="AL37" s="140"/>
      <c r="AM37" s="140"/>
      <c r="AN37" s="140"/>
      <c r="AO37" s="140"/>
      <c r="AP37" s="140"/>
      <c r="AQ37" s="140"/>
      <c r="AR37" s="140"/>
      <c r="AS37" s="72"/>
      <c r="AT37" s="74"/>
      <c r="AU37" s="71"/>
      <c r="AV37" s="74"/>
      <c r="AW37" s="74"/>
      <c r="AX37" s="74"/>
      <c r="AY37" s="78"/>
      <c r="BA37" s="75"/>
      <c r="BB37" s="76"/>
      <c r="BC37" s="81"/>
      <c r="BD37" s="76"/>
      <c r="BE37" s="77"/>
      <c r="BG37" s="89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78"/>
      <c r="BV37" s="71"/>
      <c r="BW37" s="74"/>
      <c r="BX37" s="74"/>
      <c r="BY37" s="74"/>
      <c r="BZ37" s="78"/>
      <c r="CB37" s="75"/>
    </row>
    <row r="38" s="134" customFormat="true" ht="13.8" hidden="false" customHeight="false" outlineLevel="0" collapsed="false">
      <c r="A38" s="70" t="s">
        <v>221</v>
      </c>
      <c r="B38" s="132" t="e">
        <f aca="false">(B6-B42)/B56</f>
        <v>#VALUE!</v>
      </c>
      <c r="C38" s="133" t="e">
        <f aca="false">T38</f>
        <v>#VALUE!</v>
      </c>
      <c r="E38" s="132"/>
      <c r="F38" s="134" t="e">
        <f aca="false">(F6-F42)/F56</f>
        <v>#VALUE!</v>
      </c>
      <c r="G38" s="134" t="e">
        <f aca="false">(G6-G42)/G56</f>
        <v>#VALUE!</v>
      </c>
      <c r="H38" s="134" t="e">
        <f aca="false">(H6-H42)/H56</f>
        <v>#VALUE!</v>
      </c>
      <c r="I38" s="134" t="e">
        <f aca="false">(I6-I42)/I56</f>
        <v>#VALUE!</v>
      </c>
      <c r="J38" s="134" t="e">
        <f aca="false">(J6-J42)/J56</f>
        <v>#VALUE!</v>
      </c>
      <c r="K38" s="134" t="e">
        <f aca="false">(K6-K42)/K56</f>
        <v>#VALUE!</v>
      </c>
      <c r="L38" s="134" t="e">
        <f aca="false">(L6-L42)/L56</f>
        <v>#VALUE!</v>
      </c>
      <c r="M38" s="134" t="e">
        <f aca="false">(M6-M42)/M56</f>
        <v>#VALUE!</v>
      </c>
      <c r="N38" s="134" t="e">
        <f aca="false">(N6-N42)/N56</f>
        <v>#VALUE!</v>
      </c>
      <c r="O38" s="134" t="e">
        <f aca="false">(O6-O42)/O56</f>
        <v>#VALUE!</v>
      </c>
      <c r="P38" s="134" t="e">
        <f aca="false">(P6-P42)/P56</f>
        <v>#VALUE!</v>
      </c>
      <c r="Q38" s="134" t="e">
        <f aca="false">(Q6-Q42)/Q56</f>
        <v>#VALUE!</v>
      </c>
      <c r="R38" s="131"/>
      <c r="T38" s="132" t="e">
        <f aca="false">(T6-T42)/T56</f>
        <v>#VALUE!</v>
      </c>
      <c r="U38" s="134" t="n">
        <v>67.9468730732407</v>
      </c>
      <c r="V38" s="133" t="e">
        <f aca="false">T38-U38</f>
        <v>#VALUE!</v>
      </c>
      <c r="X38" s="132" t="e">
        <f aca="false">(X6-X42)/X56</f>
        <v>#VALUE!</v>
      </c>
      <c r="Y38" s="134" t="e">
        <f aca="false">(Y6-Y42)/Y56</f>
        <v>#VALUE!</v>
      </c>
      <c r="Z38" s="134" t="e">
        <f aca="false">(Z6-Z42)/Z56</f>
        <v>#VALUE!</v>
      </c>
      <c r="AA38" s="134" t="e">
        <f aca="false">(AA6-AA42)/AA56</f>
        <v>#VALUE!</v>
      </c>
      <c r="AB38" s="135" t="e">
        <f aca="false">(AB6-AB42)/AB56</f>
        <v>#VALUE!</v>
      </c>
      <c r="AC38" s="135" t="e">
        <f aca="false">AB38-B38</f>
        <v>#VALUE!</v>
      </c>
      <c r="AD38" s="77" t="e">
        <f aca="false">(AB38-B38)/B38</f>
        <v>#VALUE!</v>
      </c>
      <c r="AF38" s="132"/>
      <c r="AJ38" s="136"/>
      <c r="AK38" s="136"/>
      <c r="AL38" s="136"/>
      <c r="AM38" s="136"/>
      <c r="AN38" s="136"/>
      <c r="AO38" s="136"/>
      <c r="AP38" s="136"/>
      <c r="AQ38" s="136"/>
      <c r="AR38" s="136"/>
      <c r="AS38" s="133"/>
      <c r="AU38" s="132"/>
      <c r="AY38" s="133"/>
      <c r="BA38" s="137"/>
      <c r="BB38" s="135"/>
      <c r="BC38" s="77"/>
      <c r="BD38" s="135"/>
      <c r="BE38" s="77"/>
      <c r="BG38" s="132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3"/>
      <c r="BV38" s="132"/>
      <c r="BZ38" s="133"/>
      <c r="CB38" s="137"/>
    </row>
    <row r="39" s="85" customFormat="true" ht="13.8" hidden="false" customHeight="false" outlineLevel="0" collapsed="false">
      <c r="A39" s="82" t="s">
        <v>222</v>
      </c>
      <c r="B39" s="83" t="e">
        <f aca="false">B56/B57</f>
        <v>#VALUE!</v>
      </c>
      <c r="C39" s="84" t="e">
        <f aca="false">T39</f>
        <v>#VALUE!</v>
      </c>
      <c r="E39" s="83"/>
      <c r="F39" s="85" t="e">
        <f aca="false">F56/F57</f>
        <v>#VALUE!</v>
      </c>
      <c r="G39" s="85" t="e">
        <f aca="false">G56/G57</f>
        <v>#VALUE!</v>
      </c>
      <c r="H39" s="85" t="e">
        <f aca="false">H56/H57</f>
        <v>#VALUE!</v>
      </c>
      <c r="I39" s="85" t="e">
        <f aca="false">I56/I57</f>
        <v>#VALUE!</v>
      </c>
      <c r="J39" s="85" t="e">
        <f aca="false">J56/J57</f>
        <v>#VALUE!</v>
      </c>
      <c r="K39" s="85" t="e">
        <f aca="false">K56/K57</f>
        <v>#VALUE!</v>
      </c>
      <c r="L39" s="85" t="e">
        <f aca="false">L56/L57</f>
        <v>#VALUE!</v>
      </c>
      <c r="M39" s="85" t="e">
        <f aca="false">M56/M57</f>
        <v>#VALUE!</v>
      </c>
      <c r="N39" s="85" t="e">
        <f aca="false">N56/N57</f>
        <v>#VALUE!</v>
      </c>
      <c r="O39" s="85" t="e">
        <f aca="false">O56/O57</f>
        <v>#VALUE!</v>
      </c>
      <c r="P39" s="85" t="e">
        <f aca="false">P56/P57</f>
        <v>#VALUE!</v>
      </c>
      <c r="Q39" s="85" t="e">
        <f aca="false">Q56/Q57</f>
        <v>#VALUE!</v>
      </c>
      <c r="R39" s="131"/>
      <c r="T39" s="83" t="e">
        <f aca="false">T56/T57</f>
        <v>#VALUE!</v>
      </c>
      <c r="U39" s="85" t="n">
        <v>0.68375449878131</v>
      </c>
      <c r="V39" s="84" t="e">
        <f aca="false">T39-U39</f>
        <v>#VALUE!</v>
      </c>
      <c r="X39" s="83" t="e">
        <f aca="false">X56/X57</f>
        <v>#VALUE!</v>
      </c>
      <c r="Y39" s="85" t="e">
        <f aca="false">Y56/Y57</f>
        <v>#VALUE!</v>
      </c>
      <c r="Z39" s="85" t="e">
        <f aca="false">Z56/Z57</f>
        <v>#VALUE!</v>
      </c>
      <c r="AA39" s="85" t="e">
        <f aca="false">AA56/AA57</f>
        <v>#VALUE!</v>
      </c>
      <c r="AB39" s="77" t="e">
        <f aca="false">AB56/AB57</f>
        <v>#VALUE!</v>
      </c>
      <c r="AC39" s="77" t="e">
        <f aca="false">AB39-B39</f>
        <v>#VALUE!</v>
      </c>
      <c r="AD39" s="77"/>
      <c r="AF39" s="83"/>
      <c r="AJ39" s="88"/>
      <c r="AK39" s="88"/>
      <c r="AL39" s="88"/>
      <c r="AM39" s="88"/>
      <c r="AN39" s="88"/>
      <c r="AO39" s="88"/>
      <c r="AP39" s="88"/>
      <c r="AQ39" s="88"/>
      <c r="AR39" s="88"/>
      <c r="AS39" s="84"/>
      <c r="AU39" s="83"/>
      <c r="AY39" s="84"/>
      <c r="BA39" s="87"/>
      <c r="BB39" s="77"/>
      <c r="BC39" s="77"/>
      <c r="BD39" s="77"/>
      <c r="BE39" s="77"/>
      <c r="BG39" s="83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4"/>
      <c r="BV39" s="83"/>
      <c r="BZ39" s="84"/>
      <c r="CB39" s="87"/>
    </row>
    <row r="40" s="134" customFormat="true" ht="13.8" hidden="false" customHeight="false" outlineLevel="0" collapsed="false">
      <c r="A40" s="70" t="s">
        <v>223</v>
      </c>
      <c r="B40" s="132" t="e">
        <f aca="false">AVERAGE(['file:///users/kuher/documents/documents/2013 actuals/2013 headcount by country.xlsx']'2012'!$c$75:$n$75)</f>
        <v>#VALUE!</v>
      </c>
      <c r="C40" s="133" t="e">
        <f aca="false">T40</f>
        <v>#VALUE!</v>
      </c>
      <c r="E40" s="132"/>
      <c r="F40" s="134" t="e">
        <f aca="false">['file:///users/kuher/documents/documents/2013 actuals/2013 headcount by country.xlsx']'2013'!c$78</f>
        <v>#VALUE!</v>
      </c>
      <c r="G40" s="134" t="e">
        <f aca="false">['file:///users/kuher/documents/documents/2013 actuals/2013 headcount by country.xlsx']'2013'!d$78</f>
        <v>#VALUE!</v>
      </c>
      <c r="H40" s="134" t="e">
        <f aca="false">['file:///users/kuher/documents/documents/2013 actuals/2013 headcount by country.xlsx']'2013'!e$78</f>
        <v>#VALUE!</v>
      </c>
      <c r="I40" s="134" t="e">
        <f aca="false">['file:///users/kuher/documents/documents/2013 actuals/2013 headcount by country.xlsx']'2013'!f$78</f>
        <v>#VALUE!</v>
      </c>
      <c r="J40" s="134" t="e">
        <f aca="false">['file:///users/kuher/documents/documents/2013 actuals/2013 headcount by country.xlsx']'2013'!g$78</f>
        <v>#VALUE!</v>
      </c>
      <c r="K40" s="134" t="e">
        <f aca="false">['file:///users/kuher/documents/documents/2013 actuals/2013 headcount by country.xlsx']'2013'!h$78</f>
        <v>#VALUE!</v>
      </c>
      <c r="L40" s="134" t="e">
        <f aca="false">['file:///users/kuher/documents/documents/2013 actuals/2013 headcount by country.xlsx']'2013'!i$78</f>
        <v>#VALUE!</v>
      </c>
      <c r="M40" s="134" t="e">
        <f aca="false">['file:///users/kuher/documents/documents/2013 actuals/2013 headcount by country.xlsx']'2013'!j$78</f>
        <v>#VALUE!</v>
      </c>
      <c r="N40" s="134" t="e">
        <f aca="false">['file:///users/kuher/documents/documents/2013 actuals/2013 headcount by country.xlsx']'2013'!k$78</f>
        <v>#VALUE!</v>
      </c>
      <c r="O40" s="134" t="e">
        <f aca="false">['file:///users/kuher/documents/documents/2013 actuals/2013 headcount by country.xlsx']'2013'!l$78</f>
        <v>#VALUE!</v>
      </c>
      <c r="P40" s="134" t="e">
        <f aca="false">['file:///users/kuher/documents/documents/2013 actuals/2013 headcount by country.xlsx']'2013'!m$78</f>
        <v>#VALUE!</v>
      </c>
      <c r="Q40" s="134" t="e">
        <f aca="false">['file:///users/kuher/documents/documents/2013 actuals/2013 headcount by country.xlsx']'2013'!n$78</f>
        <v>#VALUE!</v>
      </c>
      <c r="R40" s="131"/>
      <c r="T40" s="132" t="e">
        <f aca="false">AVERAGE(F40:Q40)</f>
        <v>#VALUE!</v>
      </c>
      <c r="U40" s="134" t="n">
        <v>10.3416666666667</v>
      </c>
      <c r="V40" s="133" t="e">
        <f aca="false">T40-U40</f>
        <v>#VALUE!</v>
      </c>
      <c r="X40" s="132" t="e">
        <f aca="false">AVERAGE(F40:H40)</f>
        <v>#VALUE!</v>
      </c>
      <c r="Y40" s="134" t="e">
        <f aca="false">AVERAGE(I40:K40)</f>
        <v>#VALUE!</v>
      </c>
      <c r="Z40" s="134" t="e">
        <f aca="false">AVERAGE(L40:N40)</f>
        <v>#VALUE!</v>
      </c>
      <c r="AA40" s="134" t="e">
        <f aca="false">AVERAGE(O40:Q40)</f>
        <v>#VALUE!</v>
      </c>
      <c r="AB40" s="135" t="e">
        <f aca="false">AVERAGE(F40:Q40)</f>
        <v>#VALUE!</v>
      </c>
      <c r="AC40" s="135" t="e">
        <f aca="false">AB40-B40</f>
        <v>#VALUE!</v>
      </c>
      <c r="AD40" s="77" t="e">
        <f aca="false">(AB40-B40)/B40</f>
        <v>#VALUE!</v>
      </c>
      <c r="AF40" s="132"/>
      <c r="AJ40" s="136"/>
      <c r="AK40" s="136"/>
      <c r="AL40" s="136"/>
      <c r="AM40" s="136"/>
      <c r="AN40" s="136"/>
      <c r="AO40" s="136"/>
      <c r="AP40" s="136"/>
      <c r="AQ40" s="136"/>
      <c r="AR40" s="136"/>
      <c r="AS40" s="133"/>
      <c r="AU40" s="132"/>
      <c r="AY40" s="133"/>
      <c r="BA40" s="137"/>
      <c r="BB40" s="135"/>
      <c r="BC40" s="77"/>
      <c r="BD40" s="135"/>
      <c r="BE40" s="77"/>
      <c r="BG40" s="132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3"/>
      <c r="BV40" s="132"/>
      <c r="BZ40" s="133"/>
      <c r="CB40" s="137"/>
    </row>
    <row r="41" customFormat="false" ht="13.8" hidden="false" customHeight="false" outlineLevel="0" collapsed="false">
      <c r="A41" s="70" t="s">
        <v>224</v>
      </c>
      <c r="B41" s="71"/>
      <c r="C41" s="72" t="e">
        <f aca="false">T41</f>
        <v>#VALUE!</v>
      </c>
      <c r="D41" s="73"/>
      <c r="E41" s="71"/>
      <c r="F41" s="141" t="n">
        <v>86271.2503703704</v>
      </c>
      <c r="G41" s="141" t="n">
        <v>74240.0301886792</v>
      </c>
      <c r="H41" s="141" t="n">
        <v>68786.96</v>
      </c>
      <c r="I41" s="141" t="n">
        <v>65838.5976470588</v>
      </c>
      <c r="J41" s="141" t="n">
        <v>65154.2946835443</v>
      </c>
      <c r="K41" s="141" t="n">
        <v>66328.067826087</v>
      </c>
      <c r="L41" s="141" t="n">
        <v>52849.6004194093</v>
      </c>
      <c r="M41" s="141" t="n">
        <v>53763.8106575964</v>
      </c>
      <c r="N41" s="141" t="n">
        <v>55315.4703296703</v>
      </c>
      <c r="O41" s="141" t="n">
        <v>51478.1812366738</v>
      </c>
      <c r="P41" s="141" t="n">
        <v>50623.9948979592</v>
      </c>
      <c r="Q41" s="141" t="n">
        <v>47114.8653061224</v>
      </c>
      <c r="R41" s="72"/>
      <c r="S41" s="73"/>
      <c r="T41" s="71" t="e">
        <f aca="false">SUMPRODUCT(F41:Q41,F35:Q35)/SUM(F35:Q35)</f>
        <v>#VALUE!</v>
      </c>
      <c r="U41" s="74" t="n">
        <v>67340.8607582917</v>
      </c>
      <c r="V41" s="72" t="e">
        <f aca="false">U41-T41</f>
        <v>#VALUE!</v>
      </c>
      <c r="W41" s="73"/>
      <c r="X41" s="142" t="e">
        <f aca="false">((F41*F35)+(G41*G35)+(H41*H35))/SUM(F35:H35)</f>
        <v>#VALUE!</v>
      </c>
      <c r="Y41" s="143" t="e">
        <f aca="false">((I41*I35)+(J41*J35)+(K41*K35))/SUM(I35:K35)</f>
        <v>#VALUE!</v>
      </c>
      <c r="Z41" s="143" t="e">
        <f aca="false">((L41*L35)+(M41*M35)+(N41*N35))/SUM(L35:N35)</f>
        <v>#VALUE!</v>
      </c>
      <c r="AA41" s="143" t="e">
        <f aca="false">((O41*O35)+(P41*P35)+(Q41*Q35))/SUM(O35:Q35)</f>
        <v>#VALUE!</v>
      </c>
      <c r="AB41" s="144" t="e">
        <f aca="false">SUMPRODUCT(F41:Q41,F35:Q35)/SUM(F35:Q35)</f>
        <v>#VALUE!</v>
      </c>
      <c r="AC41" s="76"/>
      <c r="AD41" s="81"/>
      <c r="AF41" s="71"/>
      <c r="AG41" s="141"/>
      <c r="AH41" s="141"/>
      <c r="AI41" s="141"/>
      <c r="AJ41" s="145"/>
      <c r="AK41" s="145"/>
      <c r="AL41" s="145"/>
      <c r="AM41" s="145"/>
      <c r="AN41" s="145"/>
      <c r="AO41" s="145"/>
      <c r="AP41" s="145"/>
      <c r="AQ41" s="145"/>
      <c r="AR41" s="145"/>
      <c r="AS41" s="72"/>
      <c r="AT41" s="74"/>
      <c r="AU41" s="142"/>
      <c r="AV41" s="143"/>
      <c r="AW41" s="143"/>
      <c r="AX41" s="143"/>
      <c r="AY41" s="146"/>
      <c r="BA41" s="75"/>
      <c r="BB41" s="76"/>
      <c r="BC41" s="81"/>
      <c r="BD41" s="76"/>
      <c r="BE41" s="77"/>
      <c r="BG41" s="71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78"/>
      <c r="BV41" s="71"/>
      <c r="BW41" s="74"/>
      <c r="BX41" s="74"/>
      <c r="BY41" s="74"/>
      <c r="BZ41" s="146"/>
      <c r="CB41" s="75"/>
    </row>
    <row r="42" customFormat="false" ht="13.8" hidden="false" customHeight="false" outlineLevel="0" collapsed="false">
      <c r="A42" s="70" t="s">
        <v>225</v>
      </c>
      <c r="B42" s="71"/>
      <c r="C42" s="72"/>
      <c r="D42" s="73"/>
      <c r="E42" s="71"/>
      <c r="F42" s="74" t="n">
        <v>0</v>
      </c>
      <c r="G42" s="74" t="n">
        <v>0</v>
      </c>
      <c r="H42" s="74" t="n">
        <v>0</v>
      </c>
      <c r="I42" s="74" t="n">
        <v>0</v>
      </c>
      <c r="J42" s="74" t="n">
        <v>0</v>
      </c>
      <c r="K42" s="74" t="n">
        <v>0</v>
      </c>
      <c r="L42" s="74"/>
      <c r="M42" s="74"/>
      <c r="N42" s="74"/>
      <c r="O42" s="74"/>
      <c r="P42" s="74"/>
      <c r="Q42" s="74"/>
      <c r="R42" s="72"/>
      <c r="S42" s="73"/>
      <c r="T42" s="71" t="n">
        <f aca="false">SUM(F42:Q42)</f>
        <v>0</v>
      </c>
      <c r="U42" s="74" t="n">
        <v>0</v>
      </c>
      <c r="V42" s="72" t="n">
        <f aca="false">T42-U42</f>
        <v>0</v>
      </c>
      <c r="W42" s="73"/>
      <c r="X42" s="142" t="n">
        <f aca="false">SUM(F42:H42)</f>
        <v>0</v>
      </c>
      <c r="Y42" s="143" t="n">
        <f aca="false">SUM(I42:K42)</f>
        <v>0</v>
      </c>
      <c r="Z42" s="143" t="n">
        <f aca="false">SUM(L42:N42)</f>
        <v>0</v>
      </c>
      <c r="AA42" s="143" t="n">
        <f aca="false">SUM(O42:Q42)</f>
        <v>0</v>
      </c>
      <c r="AB42" s="144" t="n">
        <f aca="false">SUM(X42:AA42)</f>
        <v>0</v>
      </c>
      <c r="AC42" s="76"/>
      <c r="AD42" s="81"/>
      <c r="AF42" s="71"/>
      <c r="AG42" s="74"/>
      <c r="AH42" s="74"/>
      <c r="AI42" s="74"/>
      <c r="AJ42" s="79"/>
      <c r="AK42" s="79"/>
      <c r="AL42" s="79"/>
      <c r="AM42" s="79"/>
      <c r="AN42" s="79"/>
      <c r="AO42" s="79"/>
      <c r="AP42" s="79"/>
      <c r="AQ42" s="79"/>
      <c r="AR42" s="79"/>
      <c r="AS42" s="72"/>
      <c r="AT42" s="74"/>
      <c r="AU42" s="71"/>
      <c r="AV42" s="74"/>
      <c r="AW42" s="74"/>
      <c r="AX42" s="74"/>
      <c r="AY42" s="146"/>
      <c r="BA42" s="75"/>
      <c r="BB42" s="76"/>
      <c r="BC42" s="81"/>
      <c r="BD42" s="76"/>
      <c r="BE42" s="81"/>
      <c r="BG42" s="71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V42" s="71"/>
      <c r="BW42" s="74"/>
      <c r="BX42" s="74"/>
      <c r="BY42" s="74"/>
      <c r="BZ42" s="146"/>
      <c r="CB42" s="75"/>
    </row>
    <row r="43" customFormat="false" ht="13.8" hidden="false" customHeight="false" outlineLevel="0" collapsed="false">
      <c r="A43" s="80"/>
      <c r="B43" s="89"/>
      <c r="C43" s="78"/>
      <c r="E43" s="89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78"/>
      <c r="T43" s="89"/>
      <c r="U43" s="90"/>
      <c r="V43" s="78"/>
      <c r="X43" s="89"/>
      <c r="Y43" s="90"/>
      <c r="Z43" s="90"/>
      <c r="AA43" s="90"/>
      <c r="AB43" s="80"/>
      <c r="AC43" s="80"/>
      <c r="AD43" s="81"/>
      <c r="AF43" s="89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78"/>
      <c r="AT43" s="90"/>
      <c r="AU43" s="89"/>
      <c r="AV43" s="90"/>
      <c r="AW43" s="90"/>
      <c r="AX43" s="90"/>
      <c r="AY43" s="78"/>
      <c r="BA43" s="91"/>
      <c r="BB43" s="80"/>
      <c r="BC43" s="81"/>
      <c r="BD43" s="80"/>
      <c r="BE43" s="81"/>
      <c r="BG43" s="89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78"/>
      <c r="BV43" s="89"/>
      <c r="BW43" s="90"/>
      <c r="BX43" s="90"/>
      <c r="BY43" s="90"/>
      <c r="BZ43" s="78"/>
      <c r="CB43" s="91"/>
    </row>
    <row r="44" customFormat="false" ht="13.8" hidden="false" customHeight="false" outlineLevel="0" collapsed="false">
      <c r="A44" s="70" t="s">
        <v>226</v>
      </c>
      <c r="B44" s="89"/>
      <c r="C44" s="78"/>
      <c r="E44" s="89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78"/>
      <c r="T44" s="89"/>
      <c r="U44" s="90"/>
      <c r="V44" s="78"/>
      <c r="X44" s="89"/>
      <c r="Y44" s="90"/>
      <c r="Z44" s="90"/>
      <c r="AA44" s="90"/>
      <c r="AB44" s="80"/>
      <c r="AC44" s="80"/>
      <c r="AD44" s="81"/>
      <c r="AF44" s="89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78"/>
      <c r="AT44" s="90"/>
      <c r="AU44" s="89"/>
      <c r="AV44" s="90"/>
      <c r="AW44" s="90"/>
      <c r="AX44" s="90"/>
      <c r="AY44" s="78"/>
      <c r="BA44" s="91"/>
      <c r="BB44" s="80"/>
      <c r="BC44" s="81"/>
      <c r="BD44" s="80"/>
      <c r="BE44" s="81"/>
      <c r="BG44" s="89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78"/>
      <c r="BV44" s="89"/>
      <c r="BW44" s="90"/>
      <c r="BX44" s="90"/>
      <c r="BY44" s="90"/>
      <c r="BZ44" s="78"/>
      <c r="CB44" s="91"/>
    </row>
    <row r="45" s="143" customFormat="true" ht="13.8" hidden="false" customHeight="false" outlineLevel="0" collapsed="false">
      <c r="A45" s="70" t="s">
        <v>227</v>
      </c>
      <c r="B45" s="142" t="e">
        <f aca="false">B6/B34</f>
        <v>#VALUE!</v>
      </c>
      <c r="C45" s="146" t="e">
        <f aca="false">T45</f>
        <v>#VALUE!</v>
      </c>
      <c r="E45" s="142"/>
      <c r="F45" s="143" t="e">
        <f aca="false">F6/F34</f>
        <v>#VALUE!</v>
      </c>
      <c r="G45" s="143" t="e">
        <f aca="false">G6/G34</f>
        <v>#VALUE!</v>
      </c>
      <c r="H45" s="143" t="e">
        <f aca="false">H6/H34</f>
        <v>#VALUE!</v>
      </c>
      <c r="I45" s="143" t="e">
        <f aca="false">I6/I34</f>
        <v>#VALUE!</v>
      </c>
      <c r="J45" s="143" t="e">
        <f aca="false">J6/J34</f>
        <v>#VALUE!</v>
      </c>
      <c r="K45" s="143" t="e">
        <f aca="false">K6/K34</f>
        <v>#VALUE!</v>
      </c>
      <c r="L45" s="143" t="e">
        <f aca="false">L6/L34</f>
        <v>#VALUE!</v>
      </c>
      <c r="M45" s="143" t="e">
        <f aca="false">M6/M34</f>
        <v>#VALUE!</v>
      </c>
      <c r="N45" s="143" t="e">
        <f aca="false">N6/N34</f>
        <v>#VALUE!</v>
      </c>
      <c r="O45" s="143" t="e">
        <f aca="false">O6/O34</f>
        <v>#VALUE!</v>
      </c>
      <c r="P45" s="143" t="e">
        <f aca="false">P6/P34</f>
        <v>#VALUE!</v>
      </c>
      <c r="Q45" s="143" t="e">
        <f aca="false">Q6/Q34</f>
        <v>#VALUE!</v>
      </c>
      <c r="R45" s="146"/>
      <c r="T45" s="142" t="e">
        <f aca="false">T6/T34</f>
        <v>#VALUE!</v>
      </c>
      <c r="U45" s="143" t="n">
        <v>17989.3275919125</v>
      </c>
      <c r="V45" s="146" t="e">
        <f aca="false">T45-U45</f>
        <v>#VALUE!</v>
      </c>
      <c r="X45" s="142" t="e">
        <f aca="false">X6/X34</f>
        <v>#VALUE!</v>
      </c>
      <c r="Y45" s="143" t="e">
        <f aca="false">Y6/Y34</f>
        <v>#VALUE!</v>
      </c>
      <c r="Z45" s="143" t="e">
        <f aca="false">Z6/Z34</f>
        <v>#VALUE!</v>
      </c>
      <c r="AA45" s="143" t="e">
        <f aca="false">AA6/AA34</f>
        <v>#VALUE!</v>
      </c>
      <c r="AB45" s="144" t="e">
        <f aca="false">AB6/AB34</f>
        <v>#VALUE!</v>
      </c>
      <c r="AC45" s="144" t="e">
        <f aca="false">AB45-B45</f>
        <v>#VALUE!</v>
      </c>
      <c r="AD45" s="77" t="e">
        <f aca="false">(AB45-B45)/B45</f>
        <v>#VALUE!</v>
      </c>
      <c r="AF45" s="142"/>
      <c r="AS45" s="146"/>
      <c r="AU45" s="142"/>
      <c r="AY45" s="146"/>
      <c r="BA45" s="147"/>
      <c r="BB45" s="144"/>
      <c r="BC45" s="77"/>
      <c r="BD45" s="144"/>
      <c r="BE45" s="77"/>
      <c r="BG45" s="142"/>
      <c r="BT45" s="146"/>
      <c r="BV45" s="142"/>
      <c r="BZ45" s="146"/>
      <c r="CB45" s="147"/>
    </row>
    <row r="46" s="149" customFormat="true" ht="13.8" hidden="false" customHeight="false" outlineLevel="0" collapsed="false">
      <c r="A46" s="70" t="s">
        <v>228</v>
      </c>
      <c r="B46" s="148" t="e">
        <f aca="false">B7/B12</f>
        <v>#VALUE!</v>
      </c>
      <c r="C46" s="86" t="e">
        <f aca="false">T46</f>
        <v>#VALUE!</v>
      </c>
      <c r="E46" s="148"/>
      <c r="F46" s="149" t="e">
        <f aca="false">F7/F12</f>
        <v>#VALUE!</v>
      </c>
      <c r="G46" s="149" t="e">
        <f aca="false">G7/G12</f>
        <v>#VALUE!</v>
      </c>
      <c r="H46" s="149" t="e">
        <f aca="false">H7/H12</f>
        <v>#VALUE!</v>
      </c>
      <c r="I46" s="149" t="e">
        <f aca="false">I7/I12</f>
        <v>#VALUE!</v>
      </c>
      <c r="J46" s="149" t="e">
        <f aca="false">J7/J12</f>
        <v>#VALUE!</v>
      </c>
      <c r="K46" s="149" t="e">
        <f aca="false">K7/K12</f>
        <v>#VALUE!</v>
      </c>
      <c r="L46" s="149" t="e">
        <f aca="false">L7/L12</f>
        <v>#VALUE!</v>
      </c>
      <c r="M46" s="149" t="e">
        <f aca="false">M7/M12</f>
        <v>#VALUE!</v>
      </c>
      <c r="N46" s="149" t="e">
        <f aca="false">N7/N12</f>
        <v>#VALUE!</v>
      </c>
      <c r="O46" s="149" t="e">
        <f aca="false">O7/O12</f>
        <v>#VALUE!</v>
      </c>
      <c r="P46" s="149" t="e">
        <f aca="false">P7/P12</f>
        <v>#VALUE!</v>
      </c>
      <c r="Q46" s="149" t="e">
        <f aca="false">Q7/Q12</f>
        <v>#VALUE!</v>
      </c>
      <c r="R46" s="86"/>
      <c r="T46" s="148" t="e">
        <f aca="false">T7/T12</f>
        <v>#VALUE!</v>
      </c>
      <c r="U46" s="149" t="n">
        <v>0.139057107068714</v>
      </c>
      <c r="V46" s="84" t="e">
        <f aca="false">T46-U46</f>
        <v>#VALUE!</v>
      </c>
      <c r="X46" s="148" t="e">
        <f aca="false">X7/X12</f>
        <v>#VALUE!</v>
      </c>
      <c r="Y46" s="149" t="e">
        <f aca="false">Y7/Y12</f>
        <v>#VALUE!</v>
      </c>
      <c r="Z46" s="149" t="e">
        <f aca="false">Z7/Z12</f>
        <v>#VALUE!</v>
      </c>
      <c r="AA46" s="149" t="e">
        <f aca="false">AA7/AA12</f>
        <v>#VALUE!</v>
      </c>
      <c r="AB46" s="150" t="e">
        <f aca="false">AB7/AB12</f>
        <v>#VALUE!</v>
      </c>
      <c r="AC46" s="150" t="e">
        <f aca="false">AB46-B46</f>
        <v>#VALUE!</v>
      </c>
      <c r="AD46" s="77"/>
      <c r="AF46" s="148"/>
      <c r="AS46" s="86"/>
      <c r="AU46" s="148"/>
      <c r="AY46" s="86"/>
      <c r="BA46" s="151"/>
      <c r="BB46" s="77"/>
      <c r="BC46" s="77"/>
      <c r="BD46" s="150"/>
      <c r="BE46" s="77"/>
      <c r="BG46" s="148"/>
      <c r="BT46" s="86"/>
      <c r="BV46" s="148"/>
      <c r="BZ46" s="86"/>
      <c r="CB46" s="151"/>
    </row>
    <row r="47" s="98" customFormat="true" ht="13.8" hidden="false" customHeight="false" outlineLevel="0" collapsed="false">
      <c r="A47" s="81"/>
      <c r="B47" s="99"/>
      <c r="C47" s="100"/>
      <c r="E47" s="99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00"/>
      <c r="T47" s="99"/>
      <c r="U47" s="117"/>
      <c r="V47" s="100"/>
      <c r="X47" s="99"/>
      <c r="Y47" s="117"/>
      <c r="Z47" s="117"/>
      <c r="AA47" s="117"/>
      <c r="AB47" s="81"/>
      <c r="AC47" s="81"/>
      <c r="AD47" s="81"/>
      <c r="AF47" s="99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00"/>
      <c r="AT47" s="117"/>
      <c r="AU47" s="99"/>
      <c r="AV47" s="117"/>
      <c r="AW47" s="117"/>
      <c r="AX47" s="117"/>
      <c r="AY47" s="100"/>
      <c r="BA47" s="152"/>
      <c r="BB47" s="81"/>
      <c r="BC47" s="81"/>
      <c r="BD47" s="81"/>
      <c r="BE47" s="81"/>
      <c r="BG47" s="99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00"/>
      <c r="BV47" s="99"/>
      <c r="BW47" s="117"/>
      <c r="BX47" s="117"/>
      <c r="BY47" s="117"/>
      <c r="BZ47" s="100"/>
      <c r="CB47" s="152"/>
    </row>
    <row r="48" s="149" customFormat="true" ht="13.8" hidden="false" customHeight="false" outlineLevel="0" collapsed="false">
      <c r="A48" s="70" t="s">
        <v>229</v>
      </c>
      <c r="B48" s="148"/>
      <c r="C48" s="86"/>
      <c r="E48" s="148"/>
      <c r="R48" s="86"/>
      <c r="T48" s="148"/>
      <c r="V48" s="86"/>
      <c r="X48" s="148"/>
      <c r="AB48" s="150"/>
      <c r="AC48" s="150"/>
      <c r="AD48" s="77"/>
      <c r="AF48" s="148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86"/>
      <c r="AU48" s="71"/>
      <c r="AV48" s="74"/>
      <c r="AW48" s="74"/>
      <c r="AX48" s="74"/>
      <c r="AY48" s="86"/>
      <c r="BA48" s="75"/>
      <c r="BB48" s="150"/>
      <c r="BC48" s="77"/>
      <c r="BD48" s="76"/>
      <c r="BE48" s="77"/>
      <c r="BG48" s="148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86"/>
      <c r="BV48" s="71"/>
      <c r="BW48" s="74"/>
      <c r="BX48" s="74"/>
      <c r="BY48" s="74"/>
      <c r="BZ48" s="86"/>
      <c r="CB48" s="75"/>
    </row>
    <row r="49" customFormat="false" ht="13.8" hidden="false" customHeight="false" outlineLevel="0" collapsed="false">
      <c r="A49" s="70" t="s">
        <v>230</v>
      </c>
      <c r="B49" s="148"/>
      <c r="C49" s="86"/>
      <c r="D49" s="149"/>
      <c r="E49" s="148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3"/>
      <c r="S49" s="134"/>
      <c r="T49" s="132" t="e">
        <f aca="false">AVERAGE(F49:Q49)</f>
        <v>#DIV/0!</v>
      </c>
      <c r="U49" s="134" t="e">
        <f aca="false">{nan}</f>
        <v>#N/A</v>
      </c>
      <c r="V49" s="133" t="e">
        <f aca="false">T49-U49</f>
        <v>#DIV/0!</v>
      </c>
      <c r="W49" s="134"/>
      <c r="X49" s="132" t="e">
        <f aca="false">AVERAGE(F49:H49)</f>
        <v>#DIV/0!</v>
      </c>
      <c r="Y49" s="134" t="e">
        <f aca="false">AVERAGE(I49:K49)</f>
        <v>#DIV/0!</v>
      </c>
      <c r="Z49" s="134" t="e">
        <f aca="false">AVERAGE(L49:N49)</f>
        <v>#DIV/0!</v>
      </c>
      <c r="AA49" s="134" t="e">
        <f aca="false">AVERAGE(O49:Q49)</f>
        <v>#DIV/0!</v>
      </c>
      <c r="AB49" s="135" t="e">
        <f aca="false">AVERAGE(F49:Q49)</f>
        <v>#DIV/0!</v>
      </c>
      <c r="AC49" s="150"/>
      <c r="AD49" s="77"/>
      <c r="AF49" s="148"/>
      <c r="AG49" s="134"/>
      <c r="AH49" s="134"/>
      <c r="AI49" s="134"/>
      <c r="AJ49" s="136"/>
      <c r="AK49" s="136"/>
      <c r="AL49" s="136"/>
      <c r="AM49" s="136"/>
      <c r="AN49" s="136"/>
      <c r="AO49" s="136"/>
      <c r="AP49" s="136"/>
      <c r="AQ49" s="136"/>
      <c r="AR49" s="136"/>
      <c r="AS49" s="133"/>
      <c r="AT49" s="134"/>
      <c r="AU49" s="132"/>
      <c r="AV49" s="134"/>
      <c r="AW49" s="134"/>
      <c r="AX49" s="134"/>
      <c r="AY49" s="133"/>
      <c r="BA49" s="137"/>
      <c r="BB49" s="150"/>
      <c r="BC49" s="77"/>
      <c r="BD49" s="135"/>
      <c r="BE49" s="77"/>
      <c r="BG49" s="148"/>
      <c r="BH49" s="136"/>
      <c r="BI49" s="136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86"/>
      <c r="BV49" s="132"/>
      <c r="BW49" s="134"/>
      <c r="BX49" s="134"/>
      <c r="BY49" s="134"/>
      <c r="BZ49" s="133"/>
      <c r="CB49" s="137"/>
    </row>
    <row r="50" customFormat="false" ht="13.8" hidden="false" customHeight="false" outlineLevel="0" collapsed="false">
      <c r="A50" s="70" t="s">
        <v>231</v>
      </c>
      <c r="B50" s="148"/>
      <c r="C50" s="86"/>
      <c r="E50" s="148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6"/>
      <c r="T50" s="148" t="e">
        <f aca="false">T62/T63</f>
        <v>#VALUE!</v>
      </c>
      <c r="U50" s="149" t="e">
        <f aca="false">{nan}</f>
        <v>#N/A</v>
      </c>
      <c r="V50" s="86" t="e">
        <f aca="false">T50-U50</f>
        <v>#VALUE!</v>
      </c>
      <c r="W50" s="149" t="e">
        <f aca="false">W62/W63</f>
        <v>#DIV/0!</v>
      </c>
      <c r="X50" s="148" t="e">
        <f aca="false">X62/X63</f>
        <v>#VALUE!</v>
      </c>
      <c r="Y50" s="149" t="e">
        <f aca="false">Y62/Y63</f>
        <v>#VALUE!</v>
      </c>
      <c r="Z50" s="149" t="e">
        <f aca="false">Z62/Z63</f>
        <v>#VALUE!</v>
      </c>
      <c r="AA50" s="149" t="e">
        <f aca="false">AA62/AA63</f>
        <v>#VALUE!</v>
      </c>
      <c r="AB50" s="150" t="e">
        <f aca="false">AB62/AB63</f>
        <v>#VALUE!</v>
      </c>
      <c r="AC50" s="150"/>
      <c r="AD50" s="77"/>
      <c r="AF50" s="148"/>
      <c r="AG50" s="149"/>
      <c r="AH50" s="149"/>
      <c r="AI50" s="149"/>
      <c r="AJ50" s="153"/>
      <c r="AK50" s="153"/>
      <c r="AL50" s="153"/>
      <c r="AM50" s="153"/>
      <c r="AN50" s="153"/>
      <c r="AO50" s="153"/>
      <c r="AP50" s="153"/>
      <c r="AQ50" s="153"/>
      <c r="AR50" s="153"/>
      <c r="AS50" s="86"/>
      <c r="AT50" s="149"/>
      <c r="AU50" s="148"/>
      <c r="AV50" s="149"/>
      <c r="AW50" s="149"/>
      <c r="AX50" s="149"/>
      <c r="AY50" s="86"/>
      <c r="BA50" s="151"/>
      <c r="BB50" s="150"/>
      <c r="BC50" s="77"/>
      <c r="BD50" s="150"/>
      <c r="BE50" s="77"/>
      <c r="BG50" s="148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86"/>
      <c r="BV50" s="148"/>
      <c r="BW50" s="149"/>
      <c r="BX50" s="149"/>
      <c r="BY50" s="149"/>
      <c r="BZ50" s="86"/>
      <c r="CB50" s="151"/>
    </row>
    <row r="51" s="98" customFormat="true" ht="13.8" hidden="false" customHeight="false" outlineLevel="0" collapsed="false">
      <c r="A51" s="81" t="s">
        <v>232</v>
      </c>
      <c r="B51" s="99"/>
      <c r="C51" s="100"/>
      <c r="E51" s="99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00"/>
      <c r="T51" s="132" t="e">
        <f aca="false">SUMPRODUCT(F51:Q51,F49:Q49)/SUM(F49:Q49)</f>
        <v>#DIV/0!</v>
      </c>
      <c r="U51" s="134" t="e">
        <f aca="false">{nan}</f>
        <v>#N/A</v>
      </c>
      <c r="V51" s="133" t="e">
        <f aca="false">T51-U51</f>
        <v>#DIV/0!</v>
      </c>
      <c r="W51" s="134"/>
      <c r="X51" s="132" t="e">
        <f aca="false">X64/X62</f>
        <v>#VALUE!</v>
      </c>
      <c r="Y51" s="134" t="e">
        <f aca="false">Y64/Y62</f>
        <v>#VALUE!</v>
      </c>
      <c r="Z51" s="134" t="e">
        <f aca="false">Z64/Z62</f>
        <v>#VALUE!</v>
      </c>
      <c r="AA51" s="134" t="e">
        <f aca="false">AA64/AA62</f>
        <v>#VALUE!</v>
      </c>
      <c r="AB51" s="135" t="e">
        <f aca="false">AB64/AB62</f>
        <v>#VALUE!</v>
      </c>
      <c r="AC51" s="81"/>
      <c r="AD51" s="81"/>
      <c r="AF51" s="99"/>
      <c r="AG51" s="134"/>
      <c r="AH51" s="134"/>
      <c r="AI51" s="134"/>
      <c r="AJ51" s="136"/>
      <c r="AK51" s="136"/>
      <c r="AL51" s="136"/>
      <c r="AM51" s="136"/>
      <c r="AN51" s="136"/>
      <c r="AO51" s="136"/>
      <c r="AP51" s="136"/>
      <c r="AQ51" s="136"/>
      <c r="AR51" s="136"/>
      <c r="AS51" s="133"/>
      <c r="AT51" s="134"/>
      <c r="AU51" s="132"/>
      <c r="AV51" s="134"/>
      <c r="AW51" s="134"/>
      <c r="AX51" s="134"/>
      <c r="AY51" s="133"/>
      <c r="BA51" s="137"/>
      <c r="BB51" s="81"/>
      <c r="BC51" s="81"/>
      <c r="BD51" s="135"/>
      <c r="BE51" s="77"/>
      <c r="BG51" s="99"/>
      <c r="BH51" s="136"/>
      <c r="BI51" s="136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00"/>
      <c r="BV51" s="132"/>
      <c r="BW51" s="134"/>
      <c r="BX51" s="134"/>
      <c r="BY51" s="134"/>
      <c r="BZ51" s="133"/>
      <c r="CB51" s="137"/>
    </row>
    <row r="52" customFormat="false" ht="13.8" hidden="false" customHeight="false" outlineLevel="0" collapsed="false">
      <c r="A52" s="81" t="s">
        <v>233</v>
      </c>
      <c r="B52" s="99"/>
      <c r="C52" s="100"/>
      <c r="D52" s="98"/>
      <c r="E52" s="99"/>
      <c r="F52" s="117" t="e">
        <f aca="false">((F56-F62)/((F57-F63)))</f>
        <v>#VALUE!</v>
      </c>
      <c r="G52" s="117" t="e">
        <f aca="false">((G56-G62)/((G57-G63)))</f>
        <v>#VALUE!</v>
      </c>
      <c r="H52" s="117" t="e">
        <f aca="false">((H56-H62)/((H57-H63)))</f>
        <v>#VALUE!</v>
      </c>
      <c r="I52" s="117" t="e">
        <f aca="false">((I56-I62)/((I57-I63)))</f>
        <v>#VALUE!</v>
      </c>
      <c r="J52" s="117" t="e">
        <f aca="false">((J56-J62)/((J57-J63)))</f>
        <v>#VALUE!</v>
      </c>
      <c r="K52" s="117" t="n">
        <v>0.795217391304348</v>
      </c>
      <c r="L52" s="117" t="e">
        <f aca="false">((L56-L62)/((L57-L63)))</f>
        <v>#VALUE!</v>
      </c>
      <c r="M52" s="117" t="e">
        <f aca="false">((M56-M62)/((M57-M63)))</f>
        <v>#VALUE!</v>
      </c>
      <c r="N52" s="117" t="e">
        <f aca="false">((N56-N62)/((N57-N63)))</f>
        <v>#VALUE!</v>
      </c>
      <c r="O52" s="117" t="e">
        <f aca="false">((O56-O62)/((O57-O63)))</f>
        <v>#VALUE!</v>
      </c>
      <c r="P52" s="117" t="e">
        <f aca="false">((P56-P62)/((P57-P63)))</f>
        <v>#VALUE!</v>
      </c>
      <c r="Q52" s="117" t="e">
        <f aca="false">((Q56-Q62)/((Q57-Q63)))</f>
        <v>#VALUE!</v>
      </c>
      <c r="R52" s="100"/>
      <c r="T52" s="148" t="e">
        <f aca="false">((T56-T62)/((T57-T63)))</f>
        <v>#VALUE!</v>
      </c>
      <c r="U52" s="117" t="n">
        <v>0.68375449878131</v>
      </c>
      <c r="V52" s="100" t="e">
        <f aca="false">T52-U52</f>
        <v>#VALUE!</v>
      </c>
      <c r="X52" s="148" t="e">
        <f aca="false">((X56-X62)/((X57-X63)))</f>
        <v>#VALUE!</v>
      </c>
      <c r="Y52" s="149" t="e">
        <f aca="false">((Y56-Y62)/((Y57-Y63)))</f>
        <v>#VALUE!</v>
      </c>
      <c r="Z52" s="149" t="e">
        <f aca="false">((Z56-Z62)/((Z57-Z63)))</f>
        <v>#VALUE!</v>
      </c>
      <c r="AA52" s="149" t="e">
        <f aca="false">((AA56-AA62)/((AA57-AA63)))</f>
        <v>#VALUE!</v>
      </c>
      <c r="AB52" s="150" t="e">
        <f aca="false">((AB56-AB62)/((AB57-AB63)))</f>
        <v>#VALUE!</v>
      </c>
      <c r="AC52" s="81"/>
      <c r="AD52" s="81"/>
      <c r="AF52" s="99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00"/>
      <c r="AT52" s="117"/>
      <c r="AU52" s="148"/>
      <c r="AV52" s="149"/>
      <c r="AW52" s="149"/>
      <c r="AX52" s="149"/>
      <c r="AY52" s="86"/>
      <c r="BA52" s="151"/>
      <c r="BB52" s="81"/>
      <c r="BC52" s="81"/>
      <c r="BD52" s="150"/>
      <c r="BE52" s="77"/>
      <c r="BG52" s="99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00"/>
      <c r="BV52" s="148"/>
      <c r="BW52" s="149"/>
      <c r="BX52" s="149"/>
      <c r="BY52" s="149"/>
      <c r="BZ52" s="86"/>
      <c r="CB52" s="151"/>
    </row>
    <row r="53" customFormat="false" ht="13.8" hidden="false" customHeight="false" outlineLevel="0" collapsed="false">
      <c r="A53" s="81" t="s">
        <v>234</v>
      </c>
      <c r="B53" s="99"/>
      <c r="C53" s="100"/>
      <c r="D53" s="98"/>
      <c r="E53" s="99"/>
      <c r="F53" s="134" t="e">
        <f aca="false">(F6-F42-F64)/(F56-F62)</f>
        <v>#VALUE!</v>
      </c>
      <c r="G53" s="134" t="e">
        <f aca="false">(G6-G42-G64)/(G56-G62)</f>
        <v>#VALUE!</v>
      </c>
      <c r="H53" s="134" t="e">
        <f aca="false">(H6-H42-H64)/(H56-H62)</f>
        <v>#VALUE!</v>
      </c>
      <c r="I53" s="134" t="e">
        <f aca="false">(I6-I42-I64)/(I56-I62)</f>
        <v>#VALUE!</v>
      </c>
      <c r="J53" s="134" t="e">
        <f aca="false">(J6-J42-J64)/(J56-J62)</f>
        <v>#VALUE!</v>
      </c>
      <c r="K53" s="134" t="n">
        <v>68.3936411455289</v>
      </c>
      <c r="L53" s="134" t="e">
        <f aca="false">(L6-L42-L64)/(L56-L62)</f>
        <v>#VALUE!</v>
      </c>
      <c r="M53" s="134" t="e">
        <f aca="false">(M6-M42-M64)/(M56-M62)</f>
        <v>#VALUE!</v>
      </c>
      <c r="N53" s="134" t="e">
        <f aca="false">(N6-N42-N64)/(N56-N62)</f>
        <v>#VALUE!</v>
      </c>
      <c r="O53" s="134" t="e">
        <f aca="false">(O6-O42-O64)/(O56-O62)</f>
        <v>#VALUE!</v>
      </c>
      <c r="P53" s="134" t="e">
        <f aca="false">(P6-P42-P64)/(P56-P62)</f>
        <v>#VALUE!</v>
      </c>
      <c r="Q53" s="134" t="e">
        <f aca="false">(Q6-Q42-Q64)/(Q56-Q62)</f>
        <v>#VALUE!</v>
      </c>
      <c r="R53" s="100"/>
      <c r="T53" s="132" t="e">
        <f aca="false">(T6-T42-T64)/(T56-T62)</f>
        <v>#VALUE!</v>
      </c>
      <c r="U53" s="134" t="n">
        <v>67.9468730732407</v>
      </c>
      <c r="V53" s="100" t="e">
        <f aca="false">T53-U53</f>
        <v>#VALUE!</v>
      </c>
      <c r="X53" s="132" t="e">
        <f aca="false">(X6-X42-X64)/(X56-X62)</f>
        <v>#VALUE!</v>
      </c>
      <c r="Y53" s="134" t="e">
        <f aca="false">(Y6-Y42-Y64)/(Y56-Y62)</f>
        <v>#VALUE!</v>
      </c>
      <c r="Z53" s="134" t="e">
        <f aca="false">(Z6-Z42-Z64)/(Z56-Z62)</f>
        <v>#VALUE!</v>
      </c>
      <c r="AA53" s="134" t="e">
        <f aca="false">(AA6-AA42-AA64)/(AA56-AA62)</f>
        <v>#VALUE!</v>
      </c>
      <c r="AB53" s="135" t="e">
        <f aca="false">(AB6-AB42-AB64)/(AB56-AB62)</f>
        <v>#VALUE!</v>
      </c>
      <c r="AC53" s="81"/>
      <c r="AD53" s="81"/>
      <c r="AF53" s="99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3"/>
      <c r="AT53" s="134"/>
      <c r="AU53" s="132"/>
      <c r="AV53" s="134"/>
      <c r="AW53" s="134"/>
      <c r="AX53" s="134"/>
      <c r="AY53" s="133"/>
      <c r="BA53" s="137"/>
      <c r="BB53" s="81"/>
      <c r="BC53" s="81"/>
      <c r="BD53" s="135"/>
      <c r="BE53" s="77"/>
      <c r="BG53" s="99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00"/>
      <c r="BV53" s="132"/>
      <c r="BW53" s="134"/>
      <c r="BX53" s="134"/>
      <c r="BY53" s="134"/>
      <c r="BZ53" s="133"/>
      <c r="CB53" s="137"/>
    </row>
    <row r="54" customFormat="false" ht="13.8" hidden="false" customHeight="false" outlineLevel="0" collapsed="false">
      <c r="A54" s="155"/>
      <c r="B54" s="156"/>
      <c r="C54" s="157"/>
      <c r="E54" s="156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7"/>
      <c r="T54" s="156"/>
      <c r="U54" s="158"/>
      <c r="V54" s="157"/>
      <c r="X54" s="156"/>
      <c r="Y54" s="158"/>
      <c r="Z54" s="158"/>
      <c r="AA54" s="158"/>
      <c r="AB54" s="155"/>
      <c r="AC54" s="155"/>
      <c r="AD54" s="159"/>
      <c r="AF54" s="156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7"/>
      <c r="AT54" s="90"/>
      <c r="AU54" s="156"/>
      <c r="AV54" s="158"/>
      <c r="AW54" s="158"/>
      <c r="AX54" s="158"/>
      <c r="AY54" s="157"/>
      <c r="BA54" s="160"/>
      <c r="BB54" s="155"/>
      <c r="BC54" s="159"/>
      <c r="BD54" s="155"/>
      <c r="BE54" s="159"/>
      <c r="BG54" s="156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7"/>
      <c r="BV54" s="156"/>
      <c r="BW54" s="158"/>
      <c r="BX54" s="158"/>
      <c r="BY54" s="158"/>
      <c r="BZ54" s="157"/>
      <c r="CB54" s="160"/>
    </row>
    <row r="56" customFormat="false" ht="13.8" hidden="false" customHeight="false" outlineLevel="0" collapsed="false">
      <c r="A56" s="90" t="s">
        <v>235</v>
      </c>
      <c r="B56" s="73" t="e">
        <f aca="false">['file:///users/kuher/documents/documents/2013 actuals/gmt/monthly utilization summary.xls']'client billable annual summary'!$cp$69</f>
        <v>#VALUE!</v>
      </c>
      <c r="C56" s="74" t="e">
        <f aca="false">T56</f>
        <v>#VALUE!</v>
      </c>
      <c r="F56" s="143" t="e">
        <f aca="false">['file:///users/kuher/documents/documents/2013 actuals/gmt/monthly utilization summary.xls']'client billable monthly summary'!ch$60</f>
        <v>#VALUE!</v>
      </c>
      <c r="G56" s="143" t="e">
        <f aca="false">['file:///users/kuher/documents/documents/2013 actuals/gmt/monthly utilization summary.xls']'client billable monthly summary'!ci$60</f>
        <v>#VALUE!</v>
      </c>
      <c r="H56" s="143" t="e">
        <f aca="false">['file:///users/kuher/documents/documents/2013 actuals/gmt/monthly utilization summary.xls']'client billable monthly summary'!cj$60</f>
        <v>#VALUE!</v>
      </c>
      <c r="I56" s="143" t="e">
        <f aca="false">['file:///users/kuher/documents/documents/2013 actuals/gmt/monthly utilization summary.xls']'client billable monthly summary'!ck$60</f>
        <v>#VALUE!</v>
      </c>
      <c r="J56" s="143" t="e">
        <f aca="false">['file:///users/kuher/documents/documents/2013 actuals/gmt/monthly utilization summary.xls']'client billable monthly summary'!cl$60</f>
        <v>#VALUE!</v>
      </c>
      <c r="K56" s="143" t="e">
        <f aca="false">['file:///users/kuher/documents/documents/2013 actuals/gmt/monthly utilization summary.xls']'client billable monthly summary'!cm$60</f>
        <v>#VALUE!</v>
      </c>
      <c r="L56" s="143" t="e">
        <f aca="false">['file:///users/kuher/documents/documents/2013 actuals/gmt/monthly utilization summary.xls']'client billable monthly summary'!cn$60</f>
        <v>#VALUE!</v>
      </c>
      <c r="M56" s="143" t="e">
        <f aca="false">['file:///users/kuher/documents/documents/2013 actuals/gmt/monthly utilization summary.xls']'client billable monthly summary'!co$60</f>
        <v>#VALUE!</v>
      </c>
      <c r="N56" s="143" t="e">
        <f aca="false">['file:///users/kuher/documents/documents/2013 actuals/gmt/monthly utilization summary.xls']'client billable monthly summary'!cp$60</f>
        <v>#VALUE!</v>
      </c>
      <c r="O56" s="143" t="e">
        <f aca="false">['file:///users/kuher/documents/documents/2013 actuals/gmt/monthly utilization summary.xls']'client billable monthly summary'!cq$60</f>
        <v>#VALUE!</v>
      </c>
      <c r="P56" s="143" t="e">
        <f aca="false">['file:///users/kuher/documents/documents/2013 actuals/gmt/monthly utilization summary.xls']'client billable monthly summary'!cr$60</f>
        <v>#VALUE!</v>
      </c>
      <c r="Q56" s="143" t="e">
        <f aca="false">['file:///users/kuher/documents/documents/2013 actuals/gmt/monthly utilization summary.xls']'client billable monthly summary'!cs$60</f>
        <v>#VALUE!</v>
      </c>
      <c r="R56" s="143"/>
      <c r="T56" s="73" t="e">
        <f aca="false">SUM(F56:Q56)</f>
        <v>#VALUE!</v>
      </c>
      <c r="U56" s="73" t="n">
        <v>65924.19</v>
      </c>
      <c r="X56" s="161" t="e">
        <f aca="false">SUM(F56:H56)</f>
        <v>#VALUE!</v>
      </c>
      <c r="Y56" s="161" t="e">
        <f aca="false">SUM(I56:K56)</f>
        <v>#VALUE!</v>
      </c>
      <c r="Z56" s="161" t="e">
        <f aca="false">SUM(L56:N56)</f>
        <v>#VALUE!</v>
      </c>
      <c r="AA56" s="161" t="e">
        <f aca="false">SUM(O56:Q56)</f>
        <v>#VALUE!</v>
      </c>
      <c r="AB56" s="161" t="e">
        <f aca="false">SUM(X56:AA56)</f>
        <v>#VALUE!</v>
      </c>
      <c r="AF56" s="90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161"/>
      <c r="AZ56" s="90"/>
      <c r="BA56" s="74"/>
      <c r="BB56" s="90"/>
      <c r="BC56" s="90"/>
      <c r="BD56" s="74"/>
      <c r="BE56" s="90"/>
      <c r="BG56" s="90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V56" s="74"/>
      <c r="BW56" s="74"/>
      <c r="BX56" s="74"/>
      <c r="BY56" s="74"/>
      <c r="BZ56" s="74"/>
      <c r="CA56" s="74"/>
      <c r="CB56" s="74"/>
    </row>
    <row r="57" customFormat="false" ht="13.8" hidden="false" customHeight="false" outlineLevel="0" collapsed="false">
      <c r="A57" s="90" t="s">
        <v>236</v>
      </c>
      <c r="B57" s="73" t="e">
        <f aca="false">['file:///users/kuher/documents/documents/2013 actuals/gmt/monthly utilization summary.xls']'client billable annual summary'!$cp$68</f>
        <v>#VALUE!</v>
      </c>
      <c r="C57" s="74" t="e">
        <f aca="false">T57</f>
        <v>#VALUE!</v>
      </c>
      <c r="F57" s="143" t="e">
        <f aca="false">['file:///users/kuher/documents/documents/2013 actuals/gmt/monthly utilization summary.xls']'client billable monthly summary'!ch$59</f>
        <v>#VALUE!</v>
      </c>
      <c r="G57" s="143" t="e">
        <f aca="false">['file:///users/kuher/documents/documents/2013 actuals/gmt/monthly utilization summary.xls']'client billable monthly summary'!ci$59</f>
        <v>#VALUE!</v>
      </c>
      <c r="H57" s="143" t="e">
        <f aca="false">['file:///users/kuher/documents/documents/2013 actuals/gmt/monthly utilization summary.xls']'client billable monthly summary'!cj$59</f>
        <v>#VALUE!</v>
      </c>
      <c r="I57" s="143" t="e">
        <f aca="false">['file:///users/kuher/documents/documents/2013 actuals/gmt/monthly utilization summary.xls']'client billable monthly summary'!ck$59</f>
        <v>#VALUE!</v>
      </c>
      <c r="J57" s="143" t="e">
        <f aca="false">['file:///users/kuher/documents/documents/2013 actuals/gmt/monthly utilization summary.xls']'client billable monthly summary'!cl$59</f>
        <v>#VALUE!</v>
      </c>
      <c r="K57" s="143" t="e">
        <f aca="false">['file:///users/kuher/documents/documents/2013 actuals/gmt/monthly utilization summary.xls']'client billable monthly summary'!cm$59</f>
        <v>#VALUE!</v>
      </c>
      <c r="L57" s="143" t="e">
        <f aca="false">['file:///users/kuher/documents/documents/2013 actuals/gmt/monthly utilization summary.xls']'client billable monthly summary'!cn$59</f>
        <v>#VALUE!</v>
      </c>
      <c r="M57" s="143" t="e">
        <f aca="false">['file:///users/kuher/documents/documents/2013 actuals/gmt/monthly utilization summary.xls']'client billable monthly summary'!co$59</f>
        <v>#VALUE!</v>
      </c>
      <c r="N57" s="143" t="e">
        <f aca="false">['file:///users/kuher/documents/documents/2013 actuals/gmt/monthly utilization summary.xls']'client billable monthly summary'!cp$59</f>
        <v>#VALUE!</v>
      </c>
      <c r="O57" s="143" t="e">
        <f aca="false">['file:///users/kuher/documents/documents/2013 actuals/gmt/monthly utilization summary.xls']'client billable monthly summary'!cq$59</f>
        <v>#VALUE!</v>
      </c>
      <c r="P57" s="143" t="e">
        <f aca="false">['file:///users/kuher/documents/documents/2013 actuals/gmt/monthly utilization summary.xls']'client billable monthly summary'!cr$59</f>
        <v>#VALUE!</v>
      </c>
      <c r="Q57" s="143" t="e">
        <f aca="false">['file:///users/kuher/documents/documents/2013 actuals/gmt/monthly utilization summary.xls']'client billable monthly summary'!cs$59</f>
        <v>#VALUE!</v>
      </c>
      <c r="R57" s="143"/>
      <c r="T57" s="73" t="e">
        <f aca="false">SUM(F57:Q57)</f>
        <v>#VALUE!</v>
      </c>
      <c r="U57" s="73" t="n">
        <v>96415</v>
      </c>
      <c r="X57" s="161" t="e">
        <f aca="false">SUM(F57:H57)</f>
        <v>#VALUE!</v>
      </c>
      <c r="Y57" s="161" t="e">
        <f aca="false">SUM(I57:K57)</f>
        <v>#VALUE!</v>
      </c>
      <c r="Z57" s="161" t="e">
        <f aca="false">SUM(L57:N57)</f>
        <v>#VALUE!</v>
      </c>
      <c r="AA57" s="161" t="e">
        <f aca="false">SUM(O57:Q57)</f>
        <v>#VALUE!</v>
      </c>
      <c r="AB57" s="161" t="e">
        <f aca="false">SUM(X57:AA57)</f>
        <v>#VALUE!</v>
      </c>
      <c r="AF57" s="90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161"/>
      <c r="AZ57" s="90"/>
      <c r="BA57" s="74"/>
      <c r="BB57" s="90"/>
      <c r="BC57" s="90"/>
      <c r="BD57" s="74"/>
      <c r="BE57" s="90"/>
      <c r="BG57" s="90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V57" s="74"/>
      <c r="BW57" s="74"/>
      <c r="BX57" s="74"/>
      <c r="BY57" s="74"/>
      <c r="BZ57" s="74"/>
      <c r="CA57" s="74"/>
      <c r="CB57" s="74"/>
    </row>
    <row r="58" customFormat="false" ht="13.8" hidden="false" customHeight="false" outlineLevel="0" collapsed="false">
      <c r="A58" s="90"/>
      <c r="C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Z58" s="90"/>
      <c r="BA58" s="90"/>
      <c r="BB58" s="90"/>
      <c r="BC58" s="90"/>
      <c r="BD58" s="90"/>
      <c r="BE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V58" s="90"/>
      <c r="BW58" s="90"/>
      <c r="BX58" s="90"/>
      <c r="BY58" s="90"/>
      <c r="BZ58" s="90"/>
      <c r="CA58" s="90"/>
      <c r="CB58" s="90"/>
    </row>
    <row r="59" customFormat="false" ht="13.8" hidden="false" customHeight="false" outlineLevel="0" collapsed="false">
      <c r="A59" s="90" t="s">
        <v>237</v>
      </c>
      <c r="B59" s="73" t="e">
        <f aca="false">['file:///users/kuher/documents/documents/2012 actuals/gmt/2012_is by region.xlsx']zaf!$u$46</f>
        <v>#VALUE!</v>
      </c>
      <c r="C59" s="74" t="e">
        <f aca="false">T59</f>
        <v>#VALUE!</v>
      </c>
      <c r="F59" s="73" t="e">
        <f aca="false">['file:///users/kuher/documents/documents/2013 actuals/gmt/2013_is by region.xlsx']zaf!e$46</f>
        <v>#VALUE!</v>
      </c>
      <c r="G59" s="73" t="e">
        <f aca="false">['file:///users/kuher/documents/documents/2013 actuals/gmt/2013_is by region.xlsx']zaf!f$46</f>
        <v>#VALUE!</v>
      </c>
      <c r="H59" s="73" t="e">
        <f aca="false">['file:///users/kuher/documents/documents/2013 actuals/gmt/2013_is by region.xlsx']zaf!g$46</f>
        <v>#VALUE!</v>
      </c>
      <c r="I59" s="73" t="e">
        <f aca="false">['file:///users/kuher/documents/documents/2013 actuals/gmt/2013_is by region.xlsx']zaf!i$46</f>
        <v>#VALUE!</v>
      </c>
      <c r="J59" s="73" t="e">
        <f aca="false">['file:///users/kuher/documents/documents/2013 actuals/gmt/2013_is by region.xlsx']zaf!j$46</f>
        <v>#VALUE!</v>
      </c>
      <c r="K59" s="73" t="e">
        <f aca="false">['file:///users/kuher/documents/documents/2013 actuals/gmt/2013_is by region.xlsx']zaf!k$46</f>
        <v>#VALUE!</v>
      </c>
      <c r="L59" s="73" t="e">
        <f aca="false">['file:///users/kuher/documents/documents/2013 actuals/gmt/2013_is by region.xlsx']zaf!m$46</f>
        <v>#VALUE!</v>
      </c>
      <c r="M59" s="73" t="e">
        <f aca="false">['file:///users/kuher/documents/documents/2013 actuals/gmt/2013_is by region.xlsx']zaf!n$46</f>
        <v>#VALUE!</v>
      </c>
      <c r="N59" s="73" t="e">
        <f aca="false">['file:///users/kuher/documents/documents/2013 actuals/gmt/2013_is by region.xlsx']zaf!o$46</f>
        <v>#VALUE!</v>
      </c>
      <c r="O59" s="73" t="e">
        <f aca="false">['file:///users/kuher/documents/documents/2013 actuals/gmt/2013_is by region.xlsx']zaf!q$46</f>
        <v>#VALUE!</v>
      </c>
      <c r="P59" s="73" t="e">
        <f aca="false">['file:///users/kuher/documents/documents/2013 actuals/gmt/2013_is by region.xlsx']zaf!r$46</f>
        <v>#VALUE!</v>
      </c>
      <c r="Q59" s="73" t="e">
        <f aca="false">['file:///users/kuher/documents/documents/2013 actuals/gmt/2013_is by region.xlsx']zaf!s$46</f>
        <v>#VALUE!</v>
      </c>
      <c r="R59" s="73"/>
      <c r="T59" s="73" t="e">
        <f aca="false">SUM(F59:Q59)</f>
        <v>#VALUE!</v>
      </c>
      <c r="U59" s="73" t="n">
        <v>2283529.20180741</v>
      </c>
      <c r="X59" s="161" t="e">
        <f aca="false">SUM(F59:H59)</f>
        <v>#VALUE!</v>
      </c>
      <c r="Y59" s="161" t="e">
        <f aca="false">SUM(I59:K59)</f>
        <v>#VALUE!</v>
      </c>
      <c r="Z59" s="161" t="e">
        <f aca="false">SUM(L59:N59)</f>
        <v>#VALUE!</v>
      </c>
      <c r="AA59" s="161" t="e">
        <f aca="false">SUM(O59:Q59)</f>
        <v>#VALUE!</v>
      </c>
      <c r="AB59" s="161" t="e">
        <f aca="false">SUM(X59:AA59)</f>
        <v>#VALUE!</v>
      </c>
      <c r="AG59" s="143"/>
      <c r="AH59" s="14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74"/>
      <c r="AW59" s="74"/>
      <c r="AX59" s="74"/>
      <c r="AY59" s="161"/>
      <c r="AZ59" s="90"/>
      <c r="BA59" s="74"/>
      <c r="BB59" s="90"/>
      <c r="BC59" s="90"/>
      <c r="BD59" s="74"/>
      <c r="BE59" s="90"/>
      <c r="BH59" s="143"/>
      <c r="BI59" s="143"/>
      <c r="BJ59" s="143"/>
      <c r="BK59" s="143"/>
      <c r="BL59" s="143"/>
      <c r="BM59" s="143"/>
      <c r="BN59" s="143"/>
      <c r="BO59" s="143"/>
      <c r="BP59" s="143"/>
      <c r="BQ59" s="143"/>
      <c r="BR59" s="143"/>
      <c r="BS59" s="143"/>
      <c r="BV59" s="143"/>
      <c r="BW59" s="143"/>
      <c r="BX59" s="143"/>
      <c r="BY59" s="143"/>
      <c r="BZ59" s="143"/>
      <c r="CA59" s="143"/>
      <c r="CB59" s="74"/>
    </row>
    <row r="61" customFormat="false" ht="13.8" hidden="false" customHeight="false" outlineLevel="0" collapsed="false">
      <c r="A61" s="0" t="s">
        <v>238</v>
      </c>
    </row>
    <row r="62" customFormat="false" ht="13.8" hidden="false" customHeight="false" outlineLevel="0" collapsed="false">
      <c r="A62" s="90" t="s">
        <v>235</v>
      </c>
      <c r="F62" s="143" t="e">
        <f aca="false">F63*F50</f>
        <v>#VALUE!</v>
      </c>
      <c r="G62" s="143" t="e">
        <f aca="false">G63*G50</f>
        <v>#VALUE!</v>
      </c>
      <c r="H62" s="143" t="e">
        <f aca="false">H63*H50</f>
        <v>#VALUE!</v>
      </c>
      <c r="I62" s="143" t="e">
        <f aca="false">I63*I50</f>
        <v>#VALUE!</v>
      </c>
      <c r="J62" s="143" t="e">
        <f aca="false">J63*J50</f>
        <v>#VALUE!</v>
      </c>
      <c r="K62" s="143" t="n">
        <v>0</v>
      </c>
      <c r="L62" s="143" t="e">
        <f aca="false">L63*L50</f>
        <v>#VALUE!</v>
      </c>
      <c r="M62" s="143" t="e">
        <f aca="false">M63*M50</f>
        <v>#VALUE!</v>
      </c>
      <c r="N62" s="143" t="e">
        <f aca="false">N63*N50</f>
        <v>#VALUE!</v>
      </c>
      <c r="O62" s="143" t="e">
        <f aca="false">O63*O50</f>
        <v>#VALUE!</v>
      </c>
      <c r="P62" s="143" t="e">
        <f aca="false">P63*P50</f>
        <v>#VALUE!</v>
      </c>
      <c r="Q62" s="143" t="e">
        <f aca="false">Q63*Q50</f>
        <v>#VALUE!</v>
      </c>
      <c r="R62" s="143" t="n">
        <f aca="false">R63*R50</f>
        <v>0</v>
      </c>
      <c r="T62" s="73" t="e">
        <f aca="false">SUM(F62:Q62)</f>
        <v>#VALUE!</v>
      </c>
      <c r="U62" s="74" t="n">
        <v>0</v>
      </c>
      <c r="W62" s="90"/>
      <c r="X62" s="161" t="e">
        <f aca="false">SUM(F62:H62)</f>
        <v>#VALUE!</v>
      </c>
      <c r="Y62" s="161" t="e">
        <f aca="false">SUM(I62:K62)</f>
        <v>#VALUE!</v>
      </c>
      <c r="Z62" s="161" t="e">
        <f aca="false">SUM(L62:N62)</f>
        <v>#VALUE!</v>
      </c>
      <c r="AA62" s="161" t="e">
        <f aca="false">SUM(O62:Q62)</f>
        <v>#VALUE!</v>
      </c>
      <c r="AB62" s="161" t="e">
        <f aca="false">SUM(X62:AA62)</f>
        <v>#VALUE!</v>
      </c>
      <c r="AC62" s="90"/>
      <c r="AD62" s="90"/>
      <c r="AE62" s="90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161"/>
      <c r="BA62" s="74"/>
      <c r="BB62" s="90"/>
      <c r="BC62" s="90"/>
      <c r="BD62" s="74"/>
      <c r="BE62" s="90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V62" s="74"/>
      <c r="BW62" s="74"/>
      <c r="BX62" s="74"/>
      <c r="BY62" s="74"/>
      <c r="BZ62" s="74"/>
      <c r="CA62" s="74"/>
      <c r="CB62" s="74"/>
    </row>
    <row r="63" customFormat="false" ht="13.8" hidden="false" customHeight="false" outlineLevel="0" collapsed="false">
      <c r="A63" s="90" t="s">
        <v>236</v>
      </c>
      <c r="F63" s="143" t="e">
        <f aca="false">F49*F33*8</f>
        <v>#VALUE!</v>
      </c>
      <c r="G63" s="143" t="e">
        <f aca="false">G49*G33*8</f>
        <v>#VALUE!</v>
      </c>
      <c r="H63" s="143" t="e">
        <f aca="false">H49*H33*8</f>
        <v>#VALUE!</v>
      </c>
      <c r="I63" s="143" t="e">
        <f aca="false">I49*I33*8</f>
        <v>#VALUE!</v>
      </c>
      <c r="J63" s="143" t="e">
        <f aca="false">J49*J33*8</f>
        <v>#VALUE!</v>
      </c>
      <c r="K63" s="143" t="n">
        <v>0</v>
      </c>
      <c r="L63" s="143" t="e">
        <f aca="false">L49*L33*8</f>
        <v>#VALUE!</v>
      </c>
      <c r="M63" s="143" t="e">
        <f aca="false">M49*M33*8</f>
        <v>#VALUE!</v>
      </c>
      <c r="N63" s="143" t="e">
        <f aca="false">N49*N33*8</f>
        <v>#VALUE!</v>
      </c>
      <c r="O63" s="143" t="e">
        <f aca="false">O49*O33*8</f>
        <v>#VALUE!</v>
      </c>
      <c r="P63" s="143" t="e">
        <f aca="false">P49*P33*8</f>
        <v>#VALUE!</v>
      </c>
      <c r="Q63" s="143" t="e">
        <f aca="false">Q49*Q33*8</f>
        <v>#VALUE!</v>
      </c>
      <c r="R63" s="0" t="n">
        <f aca="false">R49*R33*8</f>
        <v>0</v>
      </c>
      <c r="S63" s="0" t="n">
        <f aca="false">S49*S33*8</f>
        <v>0</v>
      </c>
      <c r="T63" s="73" t="e">
        <f aca="false">SUM(F63:Q63)</f>
        <v>#VALUE!</v>
      </c>
      <c r="U63" s="74" t="n">
        <v>0</v>
      </c>
      <c r="W63" s="90"/>
      <c r="X63" s="161" t="e">
        <f aca="false">SUM(F63:H63)</f>
        <v>#VALUE!</v>
      </c>
      <c r="Y63" s="161" t="e">
        <f aca="false">SUM(I63:K63)</f>
        <v>#VALUE!</v>
      </c>
      <c r="Z63" s="161" t="e">
        <f aca="false">SUM(L63:N63)</f>
        <v>#VALUE!</v>
      </c>
      <c r="AA63" s="161" t="e">
        <f aca="false">SUM(O63:Q63)</f>
        <v>#VALUE!</v>
      </c>
      <c r="AB63" s="161" t="e">
        <f aca="false">SUM(X63:AA63)</f>
        <v>#VALUE!</v>
      </c>
      <c r="AC63" s="90"/>
      <c r="AD63" s="90"/>
      <c r="AE63" s="90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161"/>
      <c r="BA63" s="74"/>
      <c r="BB63" s="90"/>
      <c r="BC63" s="90"/>
      <c r="BD63" s="74"/>
      <c r="BE63" s="90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V63" s="74"/>
      <c r="BW63" s="74"/>
      <c r="BX63" s="74"/>
      <c r="BY63" s="74"/>
      <c r="BZ63" s="74"/>
      <c r="CA63" s="74"/>
      <c r="CB63" s="74"/>
    </row>
    <row r="64" customFormat="false" ht="13.8" hidden="false" customHeight="false" outlineLevel="0" collapsed="false">
      <c r="A64" s="90" t="s">
        <v>239</v>
      </c>
      <c r="F64" s="74" t="e">
        <f aca="false">F62*F51</f>
        <v>#VALUE!</v>
      </c>
      <c r="G64" s="74" t="e">
        <f aca="false">G62*G51</f>
        <v>#VALUE!</v>
      </c>
      <c r="H64" s="74" t="e">
        <f aca="false">H62*H51</f>
        <v>#VALUE!</v>
      </c>
      <c r="I64" s="74" t="e">
        <f aca="false">I62*I51</f>
        <v>#VALUE!</v>
      </c>
      <c r="J64" s="74" t="e">
        <f aca="false">J62*J51</f>
        <v>#VALUE!</v>
      </c>
      <c r="K64" s="74" t="n">
        <v>0</v>
      </c>
      <c r="L64" s="74" t="e">
        <f aca="false">L62*L51</f>
        <v>#VALUE!</v>
      </c>
      <c r="M64" s="74" t="e">
        <f aca="false">M62*M51</f>
        <v>#VALUE!</v>
      </c>
      <c r="N64" s="74" t="e">
        <f aca="false">N62*N51</f>
        <v>#VALUE!</v>
      </c>
      <c r="O64" s="74" t="e">
        <f aca="false">O62*O51</f>
        <v>#VALUE!</v>
      </c>
      <c r="P64" s="74" t="e">
        <f aca="false">P62*P51</f>
        <v>#VALUE!</v>
      </c>
      <c r="Q64" s="74" t="e">
        <f aca="false">Q62*Q51</f>
        <v>#VALUE!</v>
      </c>
      <c r="R64" s="74" t="n">
        <f aca="false">R62*R51</f>
        <v>0</v>
      </c>
      <c r="T64" s="73" t="e">
        <f aca="false">SUM(F64:Q64)</f>
        <v>#VALUE!</v>
      </c>
      <c r="U64" s="0" t="n">
        <v>0</v>
      </c>
      <c r="X64" s="161" t="e">
        <f aca="false">SUM(F64:H64)</f>
        <v>#VALUE!</v>
      </c>
      <c r="Y64" s="161" t="e">
        <f aca="false">SUM(I64:K64)</f>
        <v>#VALUE!</v>
      </c>
      <c r="Z64" s="161" t="e">
        <f aca="false">SUM(L64:N64)</f>
        <v>#VALUE!</v>
      </c>
      <c r="AA64" s="161" t="e">
        <f aca="false">SUM(O64:Q64)</f>
        <v>#VALUE!</v>
      </c>
      <c r="AB64" s="161" t="e">
        <f aca="false">SUM(X64:AA64)</f>
        <v>#VALUE!</v>
      </c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74"/>
      <c r="AW64" s="74"/>
      <c r="AX64" s="74"/>
      <c r="AY64" s="161"/>
      <c r="BA64" s="74"/>
      <c r="BD64" s="74"/>
      <c r="BH64" s="143"/>
      <c r="BI64" s="14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V64" s="143"/>
      <c r="BW64" s="143"/>
      <c r="BX64" s="143"/>
      <c r="BY64" s="143"/>
      <c r="BZ64" s="143"/>
      <c r="CA64" s="143"/>
      <c r="CB64" s="74"/>
    </row>
    <row r="65" customFormat="false" ht="13.8" hidden="false" customHeight="false" outlineLevel="0" collapsed="false">
      <c r="AU65" s="74"/>
      <c r="BV65" s="74"/>
      <c r="BW65" s="74"/>
      <c r="BX65" s="74"/>
      <c r="BY65" s="74"/>
      <c r="BZ65" s="74"/>
      <c r="CA65" s="74"/>
    </row>
    <row r="69" customFormat="false" ht="13.8" hidden="false" customHeight="false" outlineLevel="0" collapsed="false">
      <c r="A69" s="0" t="s">
        <v>240</v>
      </c>
      <c r="F69" s="74"/>
      <c r="G69" s="74"/>
      <c r="H69" s="74"/>
      <c r="I69" s="74"/>
      <c r="J69" s="74"/>
      <c r="K69" s="74"/>
      <c r="L69" s="74" t="n">
        <v>31836.8880827982</v>
      </c>
      <c r="M69" s="74" t="n">
        <v>32233.1158964096</v>
      </c>
      <c r="N69" s="74" t="n">
        <v>29853.1944484451</v>
      </c>
      <c r="O69" s="74" t="n">
        <v>32584.2038489371</v>
      </c>
      <c r="P69" s="74" t="n">
        <v>30780.5423848377</v>
      </c>
      <c r="Q69" s="74" t="n">
        <v>28191.7012506164</v>
      </c>
      <c r="X69" s="161" t="n">
        <f aca="false">SUM(F69:H69)</f>
        <v>0</v>
      </c>
      <c r="Y69" s="161" t="n">
        <f aca="false">SUM(I69:K69)</f>
        <v>0</v>
      </c>
      <c r="Z69" s="161" t="n">
        <f aca="false">SUM(L69:N69)</f>
        <v>93923.1984276529</v>
      </c>
      <c r="AA69" s="161" t="n">
        <f aca="false">SUM(O69:Q69)</f>
        <v>91556.4474843912</v>
      </c>
      <c r="AB69" s="161" t="n">
        <f aca="false">SUM(X69:AA69)</f>
        <v>185479.645912044</v>
      </c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U69" s="143"/>
      <c r="AV69" s="74"/>
      <c r="AW69" s="74"/>
      <c r="AX69" s="74"/>
      <c r="AY69" s="161"/>
      <c r="BA69" s="161"/>
      <c r="BB69" s="90"/>
      <c r="BC69" s="90"/>
      <c r="BD69" s="161"/>
      <c r="BE69" s="90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V69" s="143"/>
      <c r="BW69" s="74"/>
      <c r="BX69" s="74"/>
      <c r="BY69" s="74"/>
      <c r="BZ69" s="161"/>
      <c r="CB69" s="161"/>
    </row>
    <row r="70" customFormat="false" ht="13.8" hidden="false" customHeight="false" outlineLevel="0" collapsed="false">
      <c r="A70" s="0" t="s">
        <v>241</v>
      </c>
      <c r="F70" s="143"/>
      <c r="G70" s="143"/>
      <c r="H70" s="143"/>
      <c r="I70" s="162"/>
      <c r="J70" s="162"/>
      <c r="K70" s="162"/>
      <c r="L70" s="162" t="n">
        <v>2411.43968696484</v>
      </c>
      <c r="M70" s="162" t="n">
        <v>15175.7116710744</v>
      </c>
      <c r="N70" s="162" t="n">
        <v>10081.695793313</v>
      </c>
      <c r="O70" s="162" t="n">
        <v>7634.0604558638</v>
      </c>
      <c r="P70" s="162" t="n">
        <v>11504.5808972806</v>
      </c>
      <c r="Q70" s="162" t="n">
        <v>9695.1187231405</v>
      </c>
      <c r="X70" s="161"/>
      <c r="Y70" s="161"/>
      <c r="Z70" s="161"/>
      <c r="AA70" s="161"/>
      <c r="AB70" s="161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U70" s="143"/>
      <c r="AV70" s="74"/>
      <c r="AW70" s="74"/>
      <c r="AX70" s="74"/>
      <c r="AY70" s="161"/>
      <c r="BA70" s="161"/>
      <c r="BB70" s="90"/>
      <c r="BC70" s="90"/>
      <c r="BD70" s="161"/>
      <c r="BE70" s="90"/>
      <c r="BH70" s="162"/>
      <c r="BI70" s="162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V70" s="143"/>
      <c r="BW70" s="74"/>
      <c r="BX70" s="74"/>
      <c r="BY70" s="74"/>
      <c r="BZ70" s="161"/>
      <c r="CB70" s="161"/>
    </row>
    <row r="71" customFormat="false" ht="13.8" hidden="false" customHeight="false" outlineLevel="0" collapsed="false">
      <c r="A71" s="0" t="s">
        <v>242</v>
      </c>
      <c r="F71" s="143" t="n">
        <f aca="false">F69+F70</f>
        <v>0</v>
      </c>
      <c r="G71" s="143" t="n">
        <f aca="false">G69+G70</f>
        <v>0</v>
      </c>
      <c r="H71" s="143" t="n">
        <f aca="false">H69+H70</f>
        <v>0</v>
      </c>
      <c r="I71" s="143" t="n">
        <f aca="false">I69+I70</f>
        <v>0</v>
      </c>
      <c r="J71" s="143" t="n">
        <f aca="false">J69+J70</f>
        <v>0</v>
      </c>
      <c r="K71" s="143" t="n">
        <f aca="false">K69+K70</f>
        <v>0</v>
      </c>
      <c r="L71" s="143" t="n">
        <f aca="false">L69+L70</f>
        <v>34248.327769763</v>
      </c>
      <c r="M71" s="143" t="n">
        <f aca="false">M69+M70</f>
        <v>47408.827567484</v>
      </c>
      <c r="N71" s="143" t="n">
        <f aca="false">N69+N70</f>
        <v>39934.8902417581</v>
      </c>
      <c r="O71" s="143" t="n">
        <f aca="false">O69+O70</f>
        <v>40218.2643048009</v>
      </c>
      <c r="P71" s="143" t="n">
        <f aca="false">P69+P70</f>
        <v>42285.1232821183</v>
      </c>
      <c r="Q71" s="143" t="n">
        <f aca="false">Q69+Q70</f>
        <v>37886.8199737569</v>
      </c>
      <c r="X71" s="161" t="n">
        <f aca="false">SUM(F71:H71)</f>
        <v>0</v>
      </c>
      <c r="Y71" s="161" t="n">
        <f aca="false">SUM(I71:K71)</f>
        <v>0</v>
      </c>
      <c r="Z71" s="161" t="n">
        <f aca="false">SUM(L71:N71)</f>
        <v>121592.045579005</v>
      </c>
      <c r="AA71" s="161" t="n">
        <f aca="false">SUM(O71:Q71)</f>
        <v>120390.207560676</v>
      </c>
      <c r="AB71" s="161" t="n">
        <f aca="false">SUM(X71:AA71)</f>
        <v>241982.253139681</v>
      </c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U71" s="143"/>
      <c r="AV71" s="74"/>
      <c r="AW71" s="74"/>
      <c r="AX71" s="74"/>
      <c r="AY71" s="161"/>
      <c r="BA71" s="161"/>
      <c r="BD71" s="161"/>
      <c r="BH71" s="143"/>
      <c r="BI71" s="14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V71" s="143"/>
      <c r="BW71" s="74"/>
      <c r="BX71" s="74"/>
      <c r="BY71" s="74"/>
      <c r="BZ71" s="161"/>
      <c r="CB71" s="161"/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CB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B1" activeCellId="0" sqref="B:CB"/>
    </sheetView>
  </sheetViews>
  <sheetFormatPr defaultRowHeight="13.8"/>
  <cols>
    <col collapsed="false" hidden="false" max="1" min="1" style="0" width="29.1395348837209"/>
    <col collapsed="false" hidden="false" max="3" min="2" style="0" width="12.706976744186"/>
    <col collapsed="false" hidden="false" max="4" min="4" style="0" width="1.71627906976744"/>
    <col collapsed="false" hidden="true" max="31" min="5" style="0" width="0"/>
    <col collapsed="false" hidden="false" max="32" min="32" style="0" width="1.57674418604651"/>
    <col collapsed="false" hidden="false" max="44" min="33" style="0" width="12.706976744186"/>
    <col collapsed="false" hidden="false" max="46" min="45" style="0" width="1.85581395348837"/>
    <col collapsed="false" hidden="false" max="50" min="47" style="0" width="12.706976744186"/>
    <col collapsed="false" hidden="false" max="51" min="51" style="0" width="1.13953488372093"/>
    <col collapsed="false" hidden="false" max="52" min="52" style="0" width="8.53023255813953"/>
    <col collapsed="false" hidden="false" max="53" min="53" style="0" width="13.4279069767442"/>
    <col collapsed="false" hidden="false" max="54" min="54" style="0" width="13.5674418604651"/>
    <col collapsed="false" hidden="false" max="55" min="55" style="0" width="12.706976744186"/>
    <col collapsed="false" hidden="false" max="56" min="56" style="0" width="13.4279069767442"/>
    <col collapsed="false" hidden="false" max="57" min="57" style="0" width="14.2837209302326"/>
    <col collapsed="false" hidden="false" max="58" min="58" style="0" width="8.53023255813953"/>
    <col collapsed="false" hidden="false" max="59" min="59" style="0" width="1.57674418604651"/>
    <col collapsed="false" hidden="false" max="71" min="60" style="0" width="12.706976744186"/>
    <col collapsed="false" hidden="false" max="72" min="72" style="0" width="1.13953488372093"/>
    <col collapsed="false" hidden="false" max="73" min="73" style="0" width="2.85581395348837"/>
    <col collapsed="false" hidden="false" max="77" min="74" style="0" width="12.706976744186"/>
    <col collapsed="false" hidden="false" max="78" min="78" style="0" width="1.13953488372093"/>
    <col collapsed="false" hidden="false" max="79" min="79" style="0" width="6.28372093023256"/>
    <col collapsed="false" hidden="false" max="80" min="80" style="0" width="13.4279069767442"/>
    <col collapsed="false" hidden="false" max="1025" min="81" style="0" width="8.53023255813953"/>
  </cols>
  <sheetData>
    <row r="1" customFormat="false" ht="13.8" hidden="false" customHeight="false" outlineLevel="0" collapsed="false">
      <c r="A1" s="43" t="s">
        <v>171</v>
      </c>
      <c r="B1" s="44" t="s">
        <v>243</v>
      </c>
      <c r="C1" s="44"/>
    </row>
    <row r="2" customFormat="false" ht="13.8" hidden="false" customHeight="false" outlineLevel="0" collapsed="false">
      <c r="N2" s="47"/>
      <c r="O2" s="47"/>
      <c r="P2" s="47"/>
      <c r="AF2" s="46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V2" s="46"/>
      <c r="BW2" s="46"/>
      <c r="BX2" s="46"/>
      <c r="BY2" s="46"/>
      <c r="BZ2" s="46"/>
      <c r="CB2" s="46"/>
    </row>
    <row r="3" s="43" customFormat="true" ht="13.8" hidden="false" customHeight="false" outlineLevel="0" collapsed="false">
      <c r="A3" s="48"/>
      <c r="B3" s="49"/>
      <c r="C3" s="50"/>
      <c r="D3" s="51"/>
      <c r="E3" s="49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0"/>
      <c r="S3" s="51"/>
      <c r="T3" s="49"/>
      <c r="U3" s="52"/>
      <c r="V3" s="50" t="s">
        <v>173</v>
      </c>
      <c r="W3" s="51"/>
      <c r="X3" s="49"/>
      <c r="Y3" s="52"/>
      <c r="Z3" s="52"/>
      <c r="AA3" s="52"/>
      <c r="AB3" s="53"/>
      <c r="AC3" s="54" t="s">
        <v>174</v>
      </c>
      <c r="AD3" s="54" t="s">
        <v>175</v>
      </c>
      <c r="AF3" s="49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0"/>
      <c r="AT3" s="55"/>
      <c r="AU3" s="49"/>
      <c r="AV3" s="52"/>
      <c r="AW3" s="52"/>
      <c r="AX3" s="52"/>
      <c r="AY3" s="50"/>
      <c r="BA3" s="53"/>
      <c r="BB3" s="54" t="s">
        <v>176</v>
      </c>
      <c r="BC3" s="54" t="s">
        <v>177</v>
      </c>
      <c r="BD3" s="54"/>
      <c r="BE3" s="54" t="s">
        <v>177</v>
      </c>
      <c r="BG3" s="49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6"/>
      <c r="BV3" s="49"/>
      <c r="BW3" s="52"/>
      <c r="BX3" s="52"/>
      <c r="BY3" s="52"/>
      <c r="BZ3" s="50"/>
      <c r="CB3" s="53" t="s">
        <v>178</v>
      </c>
    </row>
    <row r="4" customFormat="false" ht="13.8" hidden="false" customHeight="false" outlineLevel="0" collapsed="false">
      <c r="A4" s="57" t="s">
        <v>179</v>
      </c>
      <c r="B4" s="58" t="s">
        <v>180</v>
      </c>
      <c r="C4" s="59" t="s">
        <v>180</v>
      </c>
      <c r="D4" s="51"/>
      <c r="E4" s="58"/>
      <c r="F4" s="60" t="s">
        <v>181</v>
      </c>
      <c r="G4" s="60" t="s">
        <v>182</v>
      </c>
      <c r="H4" s="60" t="s">
        <v>183</v>
      </c>
      <c r="I4" s="60" t="s">
        <v>184</v>
      </c>
      <c r="J4" s="60" t="s">
        <v>185</v>
      </c>
      <c r="K4" s="60" t="s">
        <v>186</v>
      </c>
      <c r="L4" s="60" t="s">
        <v>187</v>
      </c>
      <c r="M4" s="60" t="s">
        <v>188</v>
      </c>
      <c r="N4" s="60" t="s">
        <v>189</v>
      </c>
      <c r="O4" s="60" t="s">
        <v>190</v>
      </c>
      <c r="P4" s="60" t="s">
        <v>191</v>
      </c>
      <c r="Q4" s="60" t="s">
        <v>192</v>
      </c>
      <c r="R4" s="59"/>
      <c r="S4" s="51"/>
      <c r="T4" s="58" t="s">
        <v>180</v>
      </c>
      <c r="U4" s="60" t="s">
        <v>193</v>
      </c>
      <c r="V4" s="59" t="s">
        <v>193</v>
      </c>
      <c r="W4" s="51"/>
      <c r="X4" s="58" t="s">
        <v>194</v>
      </c>
      <c r="Y4" s="60" t="s">
        <v>195</v>
      </c>
      <c r="Z4" s="60" t="s">
        <v>196</v>
      </c>
      <c r="AA4" s="60" t="s">
        <v>197</v>
      </c>
      <c r="AB4" s="61" t="s">
        <v>180</v>
      </c>
      <c r="AC4" s="62"/>
      <c r="AD4" s="63" t="s">
        <v>198</v>
      </c>
      <c r="AF4" s="58"/>
      <c r="AG4" s="60" t="s">
        <v>181</v>
      </c>
      <c r="AH4" s="60" t="s">
        <v>182</v>
      </c>
      <c r="AI4" s="60" t="s">
        <v>183</v>
      </c>
      <c r="AJ4" s="60" t="s">
        <v>184</v>
      </c>
      <c r="AK4" s="60" t="s">
        <v>185</v>
      </c>
      <c r="AL4" s="60" t="s">
        <v>186</v>
      </c>
      <c r="AM4" s="60" t="s">
        <v>187</v>
      </c>
      <c r="AN4" s="60" t="s">
        <v>188</v>
      </c>
      <c r="AO4" s="60" t="s">
        <v>189</v>
      </c>
      <c r="AP4" s="60" t="s">
        <v>190</v>
      </c>
      <c r="AQ4" s="60" t="s">
        <v>191</v>
      </c>
      <c r="AR4" s="60" t="s">
        <v>192</v>
      </c>
      <c r="AS4" s="59"/>
      <c r="AT4" s="55"/>
      <c r="AU4" s="58" t="s">
        <v>194</v>
      </c>
      <c r="AV4" s="60" t="s">
        <v>195</v>
      </c>
      <c r="AW4" s="60" t="s">
        <v>196</v>
      </c>
      <c r="AX4" s="60" t="s">
        <v>197</v>
      </c>
      <c r="AY4" s="64"/>
      <c r="BA4" s="61" t="s">
        <v>193</v>
      </c>
      <c r="BB4" s="62" t="s">
        <v>199</v>
      </c>
      <c r="BC4" s="63" t="s">
        <v>200</v>
      </c>
      <c r="BD4" s="62" t="s">
        <v>201</v>
      </c>
      <c r="BE4" s="63" t="s">
        <v>202</v>
      </c>
      <c r="BG4" s="58"/>
      <c r="BH4" s="60" t="s">
        <v>181</v>
      </c>
      <c r="BI4" s="60" t="s">
        <v>182</v>
      </c>
      <c r="BJ4" s="60" t="s">
        <v>183</v>
      </c>
      <c r="BK4" s="60" t="s">
        <v>184</v>
      </c>
      <c r="BL4" s="60" t="s">
        <v>185</v>
      </c>
      <c r="BM4" s="60" t="s">
        <v>186</v>
      </c>
      <c r="BN4" s="60" t="s">
        <v>187</v>
      </c>
      <c r="BO4" s="60" t="s">
        <v>188</v>
      </c>
      <c r="BP4" s="60" t="s">
        <v>189</v>
      </c>
      <c r="BQ4" s="60" t="s">
        <v>190</v>
      </c>
      <c r="BR4" s="60" t="s">
        <v>191</v>
      </c>
      <c r="BS4" s="60" t="s">
        <v>192</v>
      </c>
      <c r="BT4" s="65"/>
      <c r="BV4" s="58" t="s">
        <v>194</v>
      </c>
      <c r="BW4" s="60" t="s">
        <v>195</v>
      </c>
      <c r="BX4" s="60" t="s">
        <v>196</v>
      </c>
      <c r="BY4" s="60" t="s">
        <v>197</v>
      </c>
      <c r="BZ4" s="64"/>
      <c r="CB4" s="61" t="s">
        <v>193</v>
      </c>
    </row>
    <row r="5" customFormat="false" ht="13.8" hidden="false" customHeight="false" outlineLevel="0" collapsed="false">
      <c r="A5" s="66"/>
      <c r="B5" s="67"/>
      <c r="C5" s="64"/>
      <c r="D5" s="51"/>
      <c r="E5" s="6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64"/>
      <c r="S5" s="51"/>
      <c r="T5" s="67"/>
      <c r="U5" s="55"/>
      <c r="V5" s="65"/>
      <c r="W5" s="51"/>
      <c r="X5" s="67"/>
      <c r="Y5" s="55"/>
      <c r="Z5" s="55"/>
      <c r="AA5" s="55"/>
      <c r="AB5" s="68"/>
      <c r="AC5" s="69"/>
      <c r="AD5" s="69"/>
      <c r="AF5" s="67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64"/>
      <c r="AT5" s="55"/>
      <c r="AU5" s="67"/>
      <c r="AV5" s="55"/>
      <c r="AW5" s="55"/>
      <c r="AX5" s="55"/>
      <c r="AY5" s="64"/>
      <c r="BA5" s="68"/>
      <c r="BB5" s="69"/>
      <c r="BC5" s="69"/>
      <c r="BD5" s="69"/>
      <c r="BE5" s="69"/>
      <c r="BG5" s="67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65"/>
      <c r="BV5" s="67"/>
      <c r="BW5" s="55"/>
      <c r="BX5" s="55"/>
      <c r="BY5" s="55"/>
      <c r="BZ5" s="64"/>
      <c r="CB5" s="68"/>
    </row>
    <row r="6" customFormat="false" ht="13.8" hidden="false" customHeight="false" outlineLevel="0" collapsed="false">
      <c r="A6" s="70" t="s">
        <v>203</v>
      </c>
      <c r="B6" s="71"/>
      <c r="C6" s="72"/>
      <c r="D6" s="73"/>
      <c r="E6" s="71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2"/>
      <c r="S6" s="73"/>
      <c r="T6" s="71"/>
      <c r="U6" s="74"/>
      <c r="V6" s="72"/>
      <c r="W6" s="73"/>
      <c r="X6" s="71"/>
      <c r="Y6" s="74"/>
      <c r="Z6" s="74"/>
      <c r="AA6" s="74"/>
      <c r="AB6" s="75"/>
      <c r="AC6" s="76"/>
      <c r="AD6" s="77"/>
      <c r="AF6" s="71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2"/>
      <c r="AT6" s="74"/>
      <c r="AU6" s="71"/>
      <c r="AV6" s="74"/>
      <c r="AW6" s="74"/>
      <c r="AX6" s="74"/>
      <c r="AY6" s="72"/>
      <c r="BA6" s="75"/>
      <c r="BB6" s="76"/>
      <c r="BC6" s="77"/>
      <c r="BD6" s="76"/>
      <c r="BE6" s="77"/>
      <c r="BG6" s="71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8"/>
      <c r="BV6" s="71"/>
      <c r="BW6" s="74"/>
      <c r="BX6" s="74"/>
      <c r="BY6" s="74"/>
      <c r="BZ6" s="72"/>
      <c r="CB6" s="75"/>
    </row>
    <row r="7" customFormat="false" ht="13.8" hidden="false" customHeight="false" outlineLevel="0" collapsed="false">
      <c r="A7" s="70" t="s">
        <v>204</v>
      </c>
      <c r="B7" s="71"/>
      <c r="C7" s="72"/>
      <c r="D7" s="73"/>
      <c r="E7" s="71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2"/>
      <c r="S7" s="73"/>
      <c r="T7" s="71"/>
      <c r="U7" s="74"/>
      <c r="V7" s="72"/>
      <c r="W7" s="73"/>
      <c r="X7" s="71"/>
      <c r="Y7" s="74"/>
      <c r="Z7" s="74"/>
      <c r="AA7" s="74"/>
      <c r="AB7" s="75"/>
      <c r="AC7" s="76"/>
      <c r="AD7" s="77"/>
      <c r="AF7" s="71"/>
      <c r="AG7" s="74"/>
      <c r="AH7" s="74"/>
      <c r="AI7" s="74"/>
      <c r="AJ7" s="79"/>
      <c r="AK7" s="79"/>
      <c r="AL7" s="79"/>
      <c r="AM7" s="79"/>
      <c r="AN7" s="79"/>
      <c r="AO7" s="79"/>
      <c r="AP7" s="79"/>
      <c r="AQ7" s="79"/>
      <c r="AR7" s="79"/>
      <c r="AS7" s="72"/>
      <c r="AT7" s="74"/>
      <c r="AU7" s="71"/>
      <c r="AV7" s="74"/>
      <c r="AW7" s="74"/>
      <c r="AX7" s="74"/>
      <c r="AY7" s="72"/>
      <c r="BA7" s="75"/>
      <c r="BB7" s="76"/>
      <c r="BC7" s="77"/>
      <c r="BD7" s="76"/>
      <c r="BE7" s="77"/>
      <c r="BG7" s="71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8"/>
      <c r="BV7" s="71"/>
      <c r="BW7" s="74"/>
      <c r="BX7" s="74"/>
      <c r="BY7" s="74"/>
      <c r="BZ7" s="72"/>
      <c r="CB7" s="75"/>
    </row>
    <row r="8" customFormat="false" ht="13.8" hidden="false" customHeight="false" outlineLevel="0" collapsed="false">
      <c r="A8" s="70" t="s">
        <v>205</v>
      </c>
      <c r="B8" s="71"/>
      <c r="C8" s="72"/>
      <c r="D8" s="73"/>
      <c r="E8" s="71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2"/>
      <c r="S8" s="73"/>
      <c r="T8" s="71"/>
      <c r="U8" s="74"/>
      <c r="V8" s="72"/>
      <c r="W8" s="73"/>
      <c r="X8" s="71"/>
      <c r="Y8" s="74"/>
      <c r="Z8" s="74"/>
      <c r="AA8" s="74"/>
      <c r="AB8" s="75"/>
      <c r="AC8" s="76"/>
      <c r="AD8" s="77"/>
      <c r="AF8" s="71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2"/>
      <c r="AT8" s="74"/>
      <c r="AU8" s="71"/>
      <c r="AV8" s="74"/>
      <c r="AW8" s="74"/>
      <c r="AX8" s="74"/>
      <c r="AY8" s="72"/>
      <c r="BA8" s="75"/>
      <c r="BB8" s="76"/>
      <c r="BC8" s="77"/>
      <c r="BD8" s="76"/>
      <c r="BE8" s="77"/>
      <c r="BG8" s="71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8"/>
      <c r="BV8" s="71"/>
      <c r="BW8" s="74"/>
      <c r="BX8" s="74"/>
      <c r="BY8" s="74"/>
      <c r="BZ8" s="72"/>
      <c r="CB8" s="75"/>
    </row>
    <row r="9" customFormat="false" ht="13.8" hidden="false" customHeight="false" outlineLevel="0" collapsed="false">
      <c r="A9" s="70" t="s">
        <v>45</v>
      </c>
      <c r="B9" s="71"/>
      <c r="C9" s="72"/>
      <c r="D9" s="73"/>
      <c r="E9" s="71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2"/>
      <c r="S9" s="73"/>
      <c r="T9" s="71"/>
      <c r="U9" s="74"/>
      <c r="V9" s="72"/>
      <c r="W9" s="73"/>
      <c r="X9" s="71"/>
      <c r="Y9" s="74"/>
      <c r="Z9" s="74"/>
      <c r="AA9" s="74"/>
      <c r="AB9" s="75"/>
      <c r="AC9" s="76"/>
      <c r="AD9" s="77"/>
      <c r="AF9" s="71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2"/>
      <c r="AT9" s="74"/>
      <c r="AU9" s="71"/>
      <c r="AV9" s="74"/>
      <c r="AW9" s="74"/>
      <c r="AX9" s="74"/>
      <c r="AY9" s="72"/>
      <c r="BA9" s="75"/>
      <c r="BB9" s="76"/>
      <c r="BC9" s="77"/>
      <c r="BD9" s="76"/>
      <c r="BE9" s="77"/>
      <c r="BG9" s="71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8"/>
      <c r="BV9" s="71"/>
      <c r="BW9" s="74"/>
      <c r="BX9" s="74"/>
      <c r="BY9" s="74"/>
      <c r="BZ9" s="72"/>
      <c r="CB9" s="75"/>
    </row>
    <row r="10" customFormat="false" ht="13.8" hidden="false" customHeight="false" outlineLevel="0" collapsed="false">
      <c r="A10" s="80"/>
      <c r="B10" s="71"/>
      <c r="C10" s="72"/>
      <c r="D10" s="73"/>
      <c r="E10" s="71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2"/>
      <c r="S10" s="73"/>
      <c r="T10" s="71"/>
      <c r="U10" s="74"/>
      <c r="V10" s="72"/>
      <c r="W10" s="73"/>
      <c r="X10" s="71"/>
      <c r="Y10" s="74"/>
      <c r="Z10" s="74"/>
      <c r="AA10" s="74"/>
      <c r="AB10" s="75"/>
      <c r="AC10" s="76"/>
      <c r="AD10" s="81"/>
      <c r="AF10" s="71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2"/>
      <c r="AT10" s="74"/>
      <c r="AU10" s="71"/>
      <c r="AV10" s="74"/>
      <c r="AW10" s="74"/>
      <c r="AX10" s="74"/>
      <c r="AY10" s="72"/>
      <c r="BA10" s="75"/>
      <c r="BB10" s="76"/>
      <c r="BC10" s="81"/>
      <c r="BD10" s="76"/>
      <c r="BE10" s="81"/>
      <c r="BG10" s="71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8"/>
      <c r="BV10" s="71"/>
      <c r="BW10" s="74"/>
      <c r="BX10" s="74"/>
      <c r="BY10" s="74"/>
      <c r="BZ10" s="72"/>
      <c r="CB10" s="75"/>
    </row>
    <row r="11" customFormat="false" ht="13.8" hidden="false" customHeight="false" outlineLevel="0" collapsed="false">
      <c r="A11" s="70" t="s">
        <v>206</v>
      </c>
      <c r="B11" s="71"/>
      <c r="C11" s="72"/>
      <c r="D11" s="73"/>
      <c r="E11" s="71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2"/>
      <c r="S11" s="73"/>
      <c r="T11" s="71"/>
      <c r="U11" s="74"/>
      <c r="V11" s="72"/>
      <c r="W11" s="73"/>
      <c r="X11" s="71"/>
      <c r="Y11" s="74"/>
      <c r="Z11" s="74"/>
      <c r="AA11" s="74"/>
      <c r="AB11" s="75"/>
      <c r="AC11" s="76"/>
      <c r="AD11" s="77"/>
      <c r="AF11" s="71"/>
      <c r="AG11" s="74"/>
      <c r="AH11" s="74"/>
      <c r="AI11" s="74"/>
      <c r="AJ11" s="163"/>
      <c r="AK11" s="163"/>
      <c r="AL11" s="163"/>
      <c r="AM11" s="163"/>
      <c r="AN11" s="163"/>
      <c r="AO11" s="163"/>
      <c r="AP11" s="163"/>
      <c r="AQ11" s="163"/>
      <c r="AR11" s="163"/>
      <c r="AS11" s="72"/>
      <c r="AT11" s="74"/>
      <c r="AU11" s="71"/>
      <c r="AV11" s="74"/>
      <c r="AW11" s="74"/>
      <c r="AX11" s="74"/>
      <c r="AY11" s="72"/>
      <c r="BA11" s="75"/>
      <c r="BB11" s="76"/>
      <c r="BC11" s="77"/>
      <c r="BD11" s="76"/>
      <c r="BE11" s="77"/>
      <c r="BG11" s="71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8"/>
      <c r="BV11" s="71"/>
      <c r="BW11" s="74"/>
      <c r="BX11" s="74"/>
      <c r="BY11" s="74"/>
      <c r="BZ11" s="72"/>
      <c r="CB11" s="75"/>
    </row>
    <row r="12" customFormat="false" ht="13.8" hidden="false" customHeight="false" outlineLevel="0" collapsed="false">
      <c r="A12" s="70" t="s">
        <v>207</v>
      </c>
      <c r="B12" s="71"/>
      <c r="C12" s="72"/>
      <c r="D12" s="73"/>
      <c r="E12" s="71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2"/>
      <c r="S12" s="73"/>
      <c r="T12" s="71"/>
      <c r="U12" s="74"/>
      <c r="V12" s="72"/>
      <c r="W12" s="73"/>
      <c r="X12" s="71"/>
      <c r="Y12" s="74"/>
      <c r="Z12" s="74"/>
      <c r="AA12" s="74"/>
      <c r="AB12" s="75"/>
      <c r="AC12" s="76"/>
      <c r="AD12" s="77"/>
      <c r="AF12" s="71"/>
      <c r="AG12" s="74"/>
      <c r="AH12" s="74"/>
      <c r="AI12" s="74"/>
      <c r="AJ12" s="79"/>
      <c r="AK12" s="79"/>
      <c r="AL12" s="79"/>
      <c r="AM12" s="79"/>
      <c r="AN12" s="79"/>
      <c r="AO12" s="79"/>
      <c r="AP12" s="79"/>
      <c r="AQ12" s="79"/>
      <c r="AR12" s="79"/>
      <c r="AS12" s="72"/>
      <c r="AT12" s="74"/>
      <c r="AU12" s="71"/>
      <c r="AV12" s="74"/>
      <c r="AW12" s="74"/>
      <c r="AX12" s="74"/>
      <c r="AY12" s="72"/>
      <c r="BA12" s="75"/>
      <c r="BB12" s="76"/>
      <c r="BC12" s="77"/>
      <c r="BD12" s="76"/>
      <c r="BE12" s="77"/>
      <c r="BG12" s="71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8"/>
      <c r="BV12" s="71"/>
      <c r="BW12" s="74"/>
      <c r="BX12" s="74"/>
      <c r="BY12" s="74"/>
      <c r="BZ12" s="72"/>
      <c r="CB12" s="75"/>
    </row>
    <row r="13" customFormat="false" ht="13.8" hidden="false" customHeight="false" outlineLevel="0" collapsed="false">
      <c r="A13" s="70" t="s">
        <v>46</v>
      </c>
      <c r="B13" s="71"/>
      <c r="C13" s="72"/>
      <c r="D13" s="73"/>
      <c r="E13" s="71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2"/>
      <c r="S13" s="73"/>
      <c r="T13" s="71"/>
      <c r="U13" s="74"/>
      <c r="V13" s="72"/>
      <c r="W13" s="73"/>
      <c r="X13" s="71"/>
      <c r="Y13" s="74"/>
      <c r="Z13" s="74"/>
      <c r="AA13" s="74"/>
      <c r="AB13" s="75"/>
      <c r="AC13" s="76"/>
      <c r="AD13" s="77"/>
      <c r="AF13" s="71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2"/>
      <c r="AT13" s="74"/>
      <c r="AU13" s="71"/>
      <c r="AV13" s="74"/>
      <c r="AW13" s="74"/>
      <c r="AX13" s="74"/>
      <c r="AY13" s="72"/>
      <c r="BA13" s="75"/>
      <c r="BB13" s="76"/>
      <c r="BC13" s="77"/>
      <c r="BD13" s="76"/>
      <c r="BE13" s="77"/>
      <c r="BG13" s="71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8"/>
      <c r="BV13" s="71"/>
      <c r="BW13" s="74"/>
      <c r="BX13" s="74"/>
      <c r="BY13" s="74"/>
      <c r="BZ13" s="72"/>
      <c r="CB13" s="75"/>
    </row>
    <row r="14" customFormat="false" ht="13.8" hidden="false" customHeight="false" outlineLevel="0" collapsed="false">
      <c r="A14" s="80"/>
      <c r="B14" s="71"/>
      <c r="C14" s="72"/>
      <c r="D14" s="73"/>
      <c r="E14" s="71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2"/>
      <c r="S14" s="73"/>
      <c r="T14" s="71"/>
      <c r="U14" s="74"/>
      <c r="V14" s="72"/>
      <c r="W14" s="73"/>
      <c r="X14" s="71"/>
      <c r="Y14" s="74"/>
      <c r="Z14" s="74"/>
      <c r="AA14" s="74"/>
      <c r="AB14" s="75"/>
      <c r="AC14" s="76"/>
      <c r="AD14" s="81"/>
      <c r="AF14" s="71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2"/>
      <c r="AT14" s="74"/>
      <c r="AU14" s="71"/>
      <c r="AV14" s="74"/>
      <c r="AW14" s="74"/>
      <c r="AX14" s="74"/>
      <c r="AY14" s="72"/>
      <c r="BA14" s="75"/>
      <c r="BB14" s="76"/>
      <c r="BC14" s="81"/>
      <c r="BD14" s="76"/>
      <c r="BE14" s="81"/>
      <c r="BG14" s="71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8"/>
      <c r="BV14" s="71"/>
      <c r="BW14" s="74"/>
      <c r="BX14" s="74"/>
      <c r="BY14" s="74"/>
      <c r="BZ14" s="72"/>
      <c r="CB14" s="75"/>
    </row>
    <row r="15" s="85" customFormat="true" ht="13.8" hidden="false" customHeight="false" outlineLevel="0" collapsed="false">
      <c r="A15" s="82" t="s">
        <v>208</v>
      </c>
      <c r="B15" s="83"/>
      <c r="C15" s="84"/>
      <c r="E15" s="83"/>
      <c r="R15" s="72"/>
      <c r="S15" s="73"/>
      <c r="T15" s="83"/>
      <c r="V15" s="86"/>
      <c r="X15" s="83"/>
      <c r="AB15" s="87"/>
      <c r="AC15" s="77"/>
      <c r="AD15" s="77"/>
      <c r="AF15" s="83"/>
      <c r="AJ15" s="88"/>
      <c r="AK15" s="88"/>
      <c r="AL15" s="88"/>
      <c r="AM15" s="88"/>
      <c r="AN15" s="88"/>
      <c r="AO15" s="88"/>
      <c r="AP15" s="88"/>
      <c r="AQ15" s="88"/>
      <c r="AR15" s="88"/>
      <c r="AS15" s="84"/>
      <c r="AU15" s="83"/>
      <c r="AY15" s="84"/>
      <c r="BA15" s="87"/>
      <c r="BB15" s="77"/>
      <c r="BC15" s="77"/>
      <c r="BD15" s="77"/>
      <c r="BE15" s="77"/>
      <c r="BG15" s="83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4"/>
      <c r="BV15" s="83"/>
      <c r="BZ15" s="84"/>
      <c r="CB15" s="87"/>
    </row>
    <row r="16" customFormat="false" ht="13.8" hidden="false" customHeight="false" outlineLevel="0" collapsed="false">
      <c r="A16" s="80"/>
      <c r="B16" s="89"/>
      <c r="C16" s="78"/>
      <c r="E16" s="8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78"/>
      <c r="T16" s="89"/>
      <c r="U16" s="90"/>
      <c r="V16" s="72"/>
      <c r="X16" s="89"/>
      <c r="Y16" s="90"/>
      <c r="Z16" s="90"/>
      <c r="AA16" s="90"/>
      <c r="AB16" s="91"/>
      <c r="AC16" s="80"/>
      <c r="AD16" s="81"/>
      <c r="AF16" s="89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78"/>
      <c r="AT16" s="90"/>
      <c r="AU16" s="89"/>
      <c r="AV16" s="90"/>
      <c r="AW16" s="90"/>
      <c r="AX16" s="90"/>
      <c r="AY16" s="78"/>
      <c r="BA16" s="91"/>
      <c r="BB16" s="80"/>
      <c r="BC16" s="81"/>
      <c r="BD16" s="80"/>
      <c r="BE16" s="81"/>
      <c r="BG16" s="89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78"/>
      <c r="BV16" s="89"/>
      <c r="BW16" s="90"/>
      <c r="BX16" s="90"/>
      <c r="BY16" s="90"/>
      <c r="BZ16" s="78"/>
      <c r="CB16" s="91"/>
    </row>
    <row r="17" customFormat="false" ht="13.8" hidden="false" customHeight="false" outlineLevel="0" collapsed="false">
      <c r="A17" s="70" t="s">
        <v>209</v>
      </c>
      <c r="B17" s="71"/>
      <c r="C17" s="72"/>
      <c r="D17" s="73"/>
      <c r="E17" s="71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2"/>
      <c r="S17" s="73"/>
      <c r="T17" s="71"/>
      <c r="U17" s="74"/>
      <c r="V17" s="72"/>
      <c r="W17" s="73"/>
      <c r="X17" s="71"/>
      <c r="Y17" s="74"/>
      <c r="Z17" s="74"/>
      <c r="AA17" s="74"/>
      <c r="AB17" s="75"/>
      <c r="AC17" s="76"/>
      <c r="AD17" s="77"/>
      <c r="AF17" s="71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2"/>
      <c r="AT17" s="74"/>
      <c r="AU17" s="71"/>
      <c r="AV17" s="74"/>
      <c r="AW17" s="74"/>
      <c r="AX17" s="74"/>
      <c r="AY17" s="72"/>
      <c r="BA17" s="75"/>
      <c r="BB17" s="76"/>
      <c r="BC17" s="77"/>
      <c r="BD17" s="76"/>
      <c r="BE17" s="77"/>
      <c r="BG17" s="71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8"/>
      <c r="BV17" s="71"/>
      <c r="BW17" s="74"/>
      <c r="BX17" s="74"/>
      <c r="BY17" s="74"/>
      <c r="BZ17" s="72"/>
      <c r="CB17" s="75"/>
    </row>
    <row r="18" s="85" customFormat="true" ht="13.8" hidden="false" customHeight="false" outlineLevel="0" collapsed="false">
      <c r="A18" s="77" t="s">
        <v>210</v>
      </c>
      <c r="B18" s="83"/>
      <c r="C18" s="84"/>
      <c r="E18" s="83"/>
      <c r="R18" s="84"/>
      <c r="T18" s="83"/>
      <c r="V18" s="84"/>
      <c r="X18" s="83"/>
      <c r="AB18" s="87"/>
      <c r="AC18" s="77"/>
      <c r="AD18" s="77"/>
      <c r="AF18" s="83"/>
      <c r="AS18" s="84"/>
      <c r="AU18" s="83"/>
      <c r="AY18" s="84"/>
      <c r="BA18" s="87"/>
      <c r="BB18" s="77"/>
      <c r="BC18" s="77"/>
      <c r="BD18" s="77"/>
      <c r="BE18" s="77"/>
      <c r="BG18" s="83"/>
      <c r="BT18" s="84"/>
      <c r="BV18" s="83"/>
      <c r="BZ18" s="84"/>
      <c r="CB18" s="87"/>
    </row>
    <row r="19" customFormat="false" ht="13.8" hidden="false" customHeight="false" outlineLevel="0" collapsed="false">
      <c r="A19" s="80"/>
      <c r="B19" s="89"/>
      <c r="C19" s="78"/>
      <c r="E19" s="89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78"/>
      <c r="T19" s="89"/>
      <c r="U19" s="90"/>
      <c r="V19" s="78"/>
      <c r="X19" s="89"/>
      <c r="Y19" s="90"/>
      <c r="Z19" s="90"/>
      <c r="AA19" s="90"/>
      <c r="AB19" s="91"/>
      <c r="AC19" s="80"/>
      <c r="AD19" s="81"/>
      <c r="AF19" s="89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78"/>
      <c r="AT19" s="90"/>
      <c r="AU19" s="89"/>
      <c r="AV19" s="90"/>
      <c r="AW19" s="90"/>
      <c r="AX19" s="90"/>
      <c r="AY19" s="78"/>
      <c r="BA19" s="91"/>
      <c r="BB19" s="80"/>
      <c r="BC19" s="81"/>
      <c r="BD19" s="80"/>
      <c r="BE19" s="81"/>
      <c r="BG19" s="89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78"/>
      <c r="BV19" s="89"/>
      <c r="BW19" s="90"/>
      <c r="BX19" s="90"/>
      <c r="BY19" s="90"/>
      <c r="BZ19" s="78"/>
      <c r="CB19" s="91"/>
    </row>
    <row r="20" customFormat="false" ht="13.8" hidden="false" customHeight="false" outlineLevel="0" collapsed="false">
      <c r="A20" s="92" t="s">
        <v>78</v>
      </c>
      <c r="B20" s="71"/>
      <c r="C20" s="72"/>
      <c r="E20" s="89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8"/>
      <c r="T20" s="71"/>
      <c r="U20" s="74"/>
      <c r="V20" s="72"/>
      <c r="X20" s="93"/>
      <c r="Y20" s="94"/>
      <c r="Z20" s="94"/>
      <c r="AA20" s="94"/>
      <c r="AB20" s="95"/>
      <c r="AC20" s="76"/>
      <c r="AD20" s="77"/>
      <c r="AF20" s="89"/>
      <c r="AG20" s="74"/>
      <c r="AH20" s="74"/>
      <c r="AI20" s="74"/>
      <c r="AJ20" s="79"/>
      <c r="AK20" s="79"/>
      <c r="AL20" s="79"/>
      <c r="AM20" s="79"/>
      <c r="AN20" s="79"/>
      <c r="AO20" s="79"/>
      <c r="AP20" s="79"/>
      <c r="AQ20" s="79"/>
      <c r="AR20" s="79"/>
      <c r="AS20" s="72"/>
      <c r="AT20" s="74"/>
      <c r="AU20" s="71"/>
      <c r="AV20" s="74"/>
      <c r="AW20" s="74"/>
      <c r="AX20" s="74"/>
      <c r="AY20" s="96"/>
      <c r="BA20" s="75"/>
      <c r="BB20" s="76"/>
      <c r="BC20" s="77"/>
      <c r="BD20" s="76"/>
      <c r="BE20" s="77"/>
      <c r="BG20" s="8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8"/>
      <c r="BV20" s="71"/>
      <c r="BW20" s="74"/>
      <c r="BX20" s="74"/>
      <c r="BY20" s="74"/>
      <c r="BZ20" s="96"/>
      <c r="CB20" s="75"/>
    </row>
    <row r="21" customFormat="false" ht="13.8" hidden="false" customHeight="false" outlineLevel="0" collapsed="false">
      <c r="A21" s="92" t="s">
        <v>211</v>
      </c>
      <c r="B21" s="71"/>
      <c r="C21" s="72"/>
      <c r="E21" s="89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8"/>
      <c r="T21" s="71"/>
      <c r="U21" s="74"/>
      <c r="V21" s="72"/>
      <c r="X21" s="93"/>
      <c r="Y21" s="94"/>
      <c r="Z21" s="94"/>
      <c r="AA21" s="94"/>
      <c r="AB21" s="95"/>
      <c r="AC21" s="76"/>
      <c r="AD21" s="77"/>
      <c r="AF21" s="89"/>
      <c r="AG21" s="74"/>
      <c r="AH21" s="74"/>
      <c r="AI21" s="74"/>
      <c r="AJ21" s="79"/>
      <c r="AK21" s="79"/>
      <c r="AL21" s="79"/>
      <c r="AM21" s="79"/>
      <c r="AN21" s="79"/>
      <c r="AO21" s="79"/>
      <c r="AP21" s="79"/>
      <c r="AQ21" s="79"/>
      <c r="AR21" s="79"/>
      <c r="AS21" s="72"/>
      <c r="AT21" s="74"/>
      <c r="AU21" s="71"/>
      <c r="AV21" s="74"/>
      <c r="AW21" s="74"/>
      <c r="AX21" s="74"/>
      <c r="AY21" s="96"/>
      <c r="BA21" s="75"/>
      <c r="BB21" s="76"/>
      <c r="BC21" s="77"/>
      <c r="BD21" s="76"/>
      <c r="BE21" s="77"/>
      <c r="BG21" s="8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8"/>
      <c r="BV21" s="71"/>
      <c r="BW21" s="74"/>
      <c r="BX21" s="74"/>
      <c r="BY21" s="74"/>
      <c r="BZ21" s="96"/>
      <c r="CB21" s="75"/>
    </row>
    <row r="22" customFormat="false" ht="13.8" hidden="false" customHeight="false" outlineLevel="0" collapsed="false">
      <c r="A22" s="92" t="s">
        <v>80</v>
      </c>
      <c r="B22" s="71"/>
      <c r="C22" s="72"/>
      <c r="E22" s="89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8"/>
      <c r="T22" s="71"/>
      <c r="U22" s="74"/>
      <c r="V22" s="72"/>
      <c r="X22" s="93"/>
      <c r="Y22" s="94"/>
      <c r="Z22" s="94"/>
      <c r="AA22" s="94"/>
      <c r="AB22" s="95"/>
      <c r="AC22" s="76"/>
      <c r="AD22" s="77"/>
      <c r="AF22" s="89"/>
      <c r="AG22" s="74"/>
      <c r="AH22" s="74"/>
      <c r="AI22" s="74"/>
      <c r="AJ22" s="79"/>
      <c r="AK22" s="79"/>
      <c r="AL22" s="79"/>
      <c r="AM22" s="79"/>
      <c r="AN22" s="79"/>
      <c r="AO22" s="79"/>
      <c r="AP22" s="79"/>
      <c r="AQ22" s="79"/>
      <c r="AR22" s="79"/>
      <c r="AS22" s="72"/>
      <c r="AT22" s="74"/>
      <c r="AU22" s="71"/>
      <c r="AV22" s="74"/>
      <c r="AW22" s="74"/>
      <c r="AX22" s="74"/>
      <c r="AY22" s="96"/>
      <c r="BA22" s="75"/>
      <c r="BB22" s="76"/>
      <c r="BC22" s="77"/>
      <c r="BD22" s="76"/>
      <c r="BE22" s="77"/>
      <c r="BG22" s="8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8"/>
      <c r="BV22" s="71"/>
      <c r="BW22" s="74"/>
      <c r="BX22" s="74"/>
      <c r="BY22" s="74"/>
      <c r="BZ22" s="96"/>
      <c r="CB22" s="75"/>
    </row>
    <row r="23" customFormat="false" ht="13.8" hidden="false" customHeight="false" outlineLevel="0" collapsed="false">
      <c r="A23" s="92" t="s">
        <v>81</v>
      </c>
      <c r="B23" s="71"/>
      <c r="C23" s="72"/>
      <c r="E23" s="89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8"/>
      <c r="T23" s="71"/>
      <c r="U23" s="74"/>
      <c r="V23" s="72"/>
      <c r="X23" s="93"/>
      <c r="Y23" s="94"/>
      <c r="Z23" s="94"/>
      <c r="AA23" s="94"/>
      <c r="AB23" s="95"/>
      <c r="AC23" s="76"/>
      <c r="AD23" s="77"/>
      <c r="AF23" s="89"/>
      <c r="AG23" s="74"/>
      <c r="AH23" s="74"/>
      <c r="AI23" s="74"/>
      <c r="AJ23" s="79"/>
      <c r="AK23" s="79"/>
      <c r="AL23" s="79"/>
      <c r="AM23" s="79"/>
      <c r="AN23" s="79"/>
      <c r="AO23" s="79"/>
      <c r="AP23" s="79"/>
      <c r="AQ23" s="79"/>
      <c r="AR23" s="79"/>
      <c r="AS23" s="72"/>
      <c r="AT23" s="74"/>
      <c r="AU23" s="71"/>
      <c r="AV23" s="74"/>
      <c r="AW23" s="74"/>
      <c r="AX23" s="74"/>
      <c r="AY23" s="96"/>
      <c r="BA23" s="75"/>
      <c r="BB23" s="76"/>
      <c r="BC23" s="77"/>
      <c r="BD23" s="76"/>
      <c r="BE23" s="77"/>
      <c r="BG23" s="8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8"/>
      <c r="BV23" s="71"/>
      <c r="BW23" s="74"/>
      <c r="BX23" s="74"/>
      <c r="BY23" s="74"/>
      <c r="BZ23" s="96"/>
      <c r="CB23" s="75"/>
    </row>
    <row r="24" customFormat="false" ht="13.8" hidden="false" customHeight="false" outlineLevel="0" collapsed="false">
      <c r="A24" s="92" t="s">
        <v>82</v>
      </c>
      <c r="B24" s="71"/>
      <c r="C24" s="72"/>
      <c r="E24" s="89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8"/>
      <c r="T24" s="71"/>
      <c r="U24" s="74"/>
      <c r="V24" s="72"/>
      <c r="X24" s="93"/>
      <c r="Y24" s="94"/>
      <c r="Z24" s="94"/>
      <c r="AA24" s="94"/>
      <c r="AB24" s="95"/>
      <c r="AC24" s="76"/>
      <c r="AD24" s="77"/>
      <c r="AF24" s="89"/>
      <c r="AG24" s="74"/>
      <c r="AH24" s="74"/>
      <c r="AI24" s="74"/>
      <c r="AJ24" s="164"/>
      <c r="AK24" s="164"/>
      <c r="AL24" s="164"/>
      <c r="AM24" s="164"/>
      <c r="AN24" s="164"/>
      <c r="AO24" s="164"/>
      <c r="AP24" s="164"/>
      <c r="AQ24" s="164"/>
      <c r="AR24" s="164"/>
      <c r="AS24" s="72"/>
      <c r="AT24" s="74"/>
      <c r="AU24" s="71"/>
      <c r="AV24" s="74"/>
      <c r="AW24" s="74"/>
      <c r="AX24" s="74"/>
      <c r="AY24" s="96"/>
      <c r="BA24" s="75"/>
      <c r="BB24" s="76"/>
      <c r="BC24" s="77"/>
      <c r="BD24" s="76"/>
      <c r="BE24" s="77"/>
      <c r="BG24" s="8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8"/>
      <c r="BV24" s="71"/>
      <c r="BW24" s="74"/>
      <c r="BX24" s="74"/>
      <c r="BY24" s="74"/>
      <c r="BZ24" s="96"/>
      <c r="CB24" s="75"/>
    </row>
    <row r="25" customFormat="false" ht="13.8" hidden="false" customHeight="false" outlineLevel="0" collapsed="false">
      <c r="A25" s="92" t="s">
        <v>83</v>
      </c>
      <c r="B25" s="71"/>
      <c r="C25" s="72"/>
      <c r="E25" s="89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8"/>
      <c r="T25" s="71"/>
      <c r="U25" s="74"/>
      <c r="V25" s="72"/>
      <c r="X25" s="93"/>
      <c r="Y25" s="94"/>
      <c r="Z25" s="94"/>
      <c r="AA25" s="94"/>
      <c r="AB25" s="95"/>
      <c r="AC25" s="76"/>
      <c r="AD25" s="77"/>
      <c r="AF25" s="89"/>
      <c r="AG25" s="74"/>
      <c r="AH25" s="74"/>
      <c r="AI25" s="74"/>
      <c r="AJ25" s="79"/>
      <c r="AK25" s="79"/>
      <c r="AL25" s="79"/>
      <c r="AM25" s="79"/>
      <c r="AN25" s="79"/>
      <c r="AO25" s="79"/>
      <c r="AP25" s="79"/>
      <c r="AQ25" s="79"/>
      <c r="AR25" s="79"/>
      <c r="AS25" s="72"/>
      <c r="AT25" s="74"/>
      <c r="AU25" s="71"/>
      <c r="AV25" s="74"/>
      <c r="AW25" s="74"/>
      <c r="AX25" s="74"/>
      <c r="AY25" s="96"/>
      <c r="BA25" s="75"/>
      <c r="BB25" s="76"/>
      <c r="BC25" s="77"/>
      <c r="BD25" s="76"/>
      <c r="BE25" s="77"/>
      <c r="BG25" s="8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8"/>
      <c r="BV25" s="71"/>
      <c r="BW25" s="74"/>
      <c r="BX25" s="74"/>
      <c r="BY25" s="74"/>
      <c r="BZ25" s="96"/>
      <c r="CB25" s="75"/>
    </row>
    <row r="26" customFormat="false" ht="13.8" hidden="false" customHeight="false" outlineLevel="0" collapsed="false">
      <c r="A26" s="92" t="s">
        <v>84</v>
      </c>
      <c r="B26" s="71"/>
      <c r="C26" s="72"/>
      <c r="E26" s="89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8"/>
      <c r="T26" s="71"/>
      <c r="U26" s="74"/>
      <c r="V26" s="72"/>
      <c r="X26" s="93"/>
      <c r="Y26" s="94"/>
      <c r="Z26" s="94"/>
      <c r="AA26" s="94"/>
      <c r="AB26" s="95"/>
      <c r="AC26" s="76"/>
      <c r="AD26" s="77"/>
      <c r="AF26" s="89"/>
      <c r="AG26" s="74"/>
      <c r="AH26" s="74"/>
      <c r="AI26" s="74"/>
      <c r="AJ26" s="79"/>
      <c r="AK26" s="79"/>
      <c r="AL26" s="79"/>
      <c r="AM26" s="79"/>
      <c r="AN26" s="79"/>
      <c r="AO26" s="79"/>
      <c r="AP26" s="79"/>
      <c r="AQ26" s="79"/>
      <c r="AR26" s="79"/>
      <c r="AS26" s="72"/>
      <c r="AT26" s="74"/>
      <c r="AU26" s="71"/>
      <c r="AV26" s="74"/>
      <c r="AW26" s="74"/>
      <c r="AX26" s="74"/>
      <c r="AY26" s="96"/>
      <c r="BA26" s="75"/>
      <c r="BB26" s="76"/>
      <c r="BC26" s="77"/>
      <c r="BD26" s="76"/>
      <c r="BE26" s="77"/>
      <c r="BG26" s="8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8"/>
      <c r="BV26" s="71"/>
      <c r="BW26" s="74"/>
      <c r="BX26" s="74"/>
      <c r="BY26" s="74"/>
      <c r="BZ26" s="96"/>
      <c r="CB26" s="75"/>
    </row>
    <row r="27" customFormat="false" ht="13.8" hidden="false" customHeight="false" outlineLevel="0" collapsed="false">
      <c r="A27" s="70" t="s">
        <v>212</v>
      </c>
      <c r="B27" s="71"/>
      <c r="C27" s="72"/>
      <c r="D27" s="73"/>
      <c r="E27" s="71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2"/>
      <c r="S27" s="73"/>
      <c r="T27" s="71"/>
      <c r="U27" s="74"/>
      <c r="V27" s="72"/>
      <c r="W27" s="73"/>
      <c r="X27" s="71"/>
      <c r="Y27" s="74"/>
      <c r="Z27" s="74"/>
      <c r="AA27" s="74"/>
      <c r="AB27" s="75"/>
      <c r="AC27" s="76"/>
      <c r="AD27" s="77"/>
      <c r="AF27" s="71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2"/>
      <c r="AT27" s="74"/>
      <c r="AU27" s="71"/>
      <c r="AV27" s="74"/>
      <c r="AW27" s="74"/>
      <c r="AX27" s="74"/>
      <c r="AY27" s="72"/>
      <c r="BA27" s="75"/>
      <c r="BB27" s="76"/>
      <c r="BC27" s="77"/>
      <c r="BD27" s="76"/>
      <c r="BE27" s="77"/>
      <c r="BG27" s="71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8"/>
      <c r="BV27" s="71"/>
      <c r="BW27" s="74"/>
      <c r="BX27" s="74"/>
      <c r="BY27" s="74"/>
      <c r="BZ27" s="72"/>
      <c r="CB27" s="75"/>
    </row>
    <row r="28" s="98" customFormat="true" ht="13.8" hidden="false" customHeight="false" outlineLevel="0" collapsed="false">
      <c r="A28" s="97" t="s">
        <v>213</v>
      </c>
      <c r="B28" s="83"/>
      <c r="C28" s="84"/>
      <c r="E28" s="99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4"/>
      <c r="T28" s="83"/>
      <c r="U28" s="85"/>
      <c r="V28" s="100"/>
      <c r="X28" s="83"/>
      <c r="Y28" s="85"/>
      <c r="Z28" s="85"/>
      <c r="AA28" s="85"/>
      <c r="AB28" s="87"/>
      <c r="AC28" s="77"/>
      <c r="AD28" s="77"/>
      <c r="AF28" s="99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4"/>
      <c r="AT28" s="85"/>
      <c r="AU28" s="83"/>
      <c r="AV28" s="85"/>
      <c r="AW28" s="85"/>
      <c r="AX28" s="85"/>
      <c r="AY28" s="84"/>
      <c r="BA28" s="87"/>
      <c r="BB28" s="77"/>
      <c r="BC28" s="77"/>
      <c r="BD28" s="77"/>
      <c r="BE28" s="77"/>
      <c r="BG28" s="99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100"/>
      <c r="BV28" s="83"/>
      <c r="BW28" s="85"/>
      <c r="BX28" s="85"/>
      <c r="BY28" s="85"/>
      <c r="BZ28" s="84"/>
      <c r="CB28" s="87"/>
    </row>
    <row r="29" customFormat="false" ht="13.8" hidden="false" customHeight="false" outlineLevel="0" collapsed="false">
      <c r="A29" s="80"/>
      <c r="B29" s="89"/>
      <c r="C29" s="78"/>
      <c r="E29" s="8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78"/>
      <c r="T29" s="89"/>
      <c r="U29" s="90"/>
      <c r="V29" s="78"/>
      <c r="X29" s="89"/>
      <c r="Y29" s="90"/>
      <c r="Z29" s="90"/>
      <c r="AA29" s="90"/>
      <c r="AB29" s="91"/>
      <c r="AC29" s="80"/>
      <c r="AD29" s="81"/>
      <c r="AF29" s="89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78"/>
      <c r="AT29" s="90"/>
      <c r="AU29" s="89"/>
      <c r="AV29" s="90"/>
      <c r="AW29" s="90"/>
      <c r="AX29" s="90"/>
      <c r="AY29" s="78"/>
      <c r="BA29" s="91"/>
      <c r="BB29" s="80"/>
      <c r="BC29" s="81"/>
      <c r="BD29" s="80"/>
      <c r="BE29" s="81"/>
      <c r="BG29" s="89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78"/>
      <c r="BV29" s="89"/>
      <c r="BW29" s="90"/>
      <c r="BX29" s="90"/>
      <c r="BY29" s="90"/>
      <c r="BZ29" s="78"/>
      <c r="CB29" s="91"/>
    </row>
    <row r="30" s="43" customFormat="true" ht="13.8" hidden="false" customHeight="false" outlineLevel="0" collapsed="false">
      <c r="A30" s="101" t="s">
        <v>214</v>
      </c>
      <c r="B30" s="102"/>
      <c r="C30" s="103"/>
      <c r="D30" s="104"/>
      <c r="E30" s="102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3"/>
      <c r="S30" s="104"/>
      <c r="T30" s="102"/>
      <c r="U30" s="105"/>
      <c r="V30" s="103"/>
      <c r="W30" s="104"/>
      <c r="X30" s="102"/>
      <c r="Y30" s="105"/>
      <c r="Z30" s="105"/>
      <c r="AA30" s="105"/>
      <c r="AB30" s="106"/>
      <c r="AC30" s="106"/>
      <c r="AD30" s="107"/>
      <c r="AF30" s="102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3"/>
      <c r="AT30" s="105"/>
      <c r="AU30" s="102"/>
      <c r="AV30" s="105"/>
      <c r="AW30" s="105"/>
      <c r="AX30" s="105"/>
      <c r="AY30" s="103"/>
      <c r="BA30" s="106"/>
      <c r="BB30" s="106"/>
      <c r="BC30" s="107"/>
      <c r="BD30" s="106"/>
      <c r="BE30" s="107"/>
      <c r="BG30" s="102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65"/>
      <c r="BV30" s="102"/>
      <c r="BW30" s="105"/>
      <c r="BX30" s="105"/>
      <c r="BY30" s="105"/>
      <c r="BZ30" s="103"/>
      <c r="CB30" s="106"/>
    </row>
    <row r="31" s="98" customFormat="true" ht="13.8" hidden="false" customHeight="false" outlineLevel="0" collapsed="false">
      <c r="A31" s="108" t="s">
        <v>215</v>
      </c>
      <c r="B31" s="109"/>
      <c r="C31" s="110"/>
      <c r="E31" s="111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3"/>
      <c r="T31" s="109"/>
      <c r="U31" s="114"/>
      <c r="V31" s="110"/>
      <c r="X31" s="109"/>
      <c r="Y31" s="112"/>
      <c r="Z31" s="112"/>
      <c r="AA31" s="112"/>
      <c r="AB31" s="115"/>
      <c r="AC31" s="116"/>
      <c r="AD31" s="116"/>
      <c r="AF31" s="111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0"/>
      <c r="AT31" s="117"/>
      <c r="AU31" s="109"/>
      <c r="AV31" s="112"/>
      <c r="AW31" s="112"/>
      <c r="AX31" s="112"/>
      <c r="AY31" s="113"/>
      <c r="BA31" s="115"/>
      <c r="BB31" s="116"/>
      <c r="BC31" s="116"/>
      <c r="BD31" s="116"/>
      <c r="BE31" s="116"/>
      <c r="BG31" s="111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0"/>
      <c r="BV31" s="109"/>
      <c r="BW31" s="112"/>
      <c r="BX31" s="112"/>
      <c r="BY31" s="112"/>
      <c r="BZ31" s="113"/>
      <c r="CB31" s="115"/>
    </row>
    <row r="32" customFormat="false" ht="13.8" hidden="false" customHeight="false" outlineLevel="0" collapsed="false">
      <c r="C32" s="46"/>
      <c r="P32" s="118"/>
      <c r="AD32" s="98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C32" s="98"/>
      <c r="BD32" s="46"/>
      <c r="BE32" s="98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V32" s="46"/>
      <c r="BW32" s="46"/>
      <c r="BX32" s="46"/>
      <c r="BY32" s="46"/>
      <c r="BZ32" s="46"/>
      <c r="CB32" s="46"/>
    </row>
    <row r="33" customFormat="false" ht="13.8" hidden="false" customHeight="false" outlineLevel="0" collapsed="false">
      <c r="A33" s="119" t="s">
        <v>216</v>
      </c>
      <c r="B33" s="120"/>
      <c r="C33" s="121"/>
      <c r="E33" s="12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4"/>
      <c r="T33" s="120"/>
      <c r="U33" s="125"/>
      <c r="V33" s="124"/>
      <c r="X33" s="122"/>
      <c r="Y33" s="123"/>
      <c r="Z33" s="123"/>
      <c r="AA33" s="123"/>
      <c r="AB33" s="126"/>
      <c r="AC33" s="127"/>
      <c r="AD33" s="128"/>
      <c r="AF33" s="122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1"/>
      <c r="AT33" s="74"/>
      <c r="AU33" s="120"/>
      <c r="AV33" s="125"/>
      <c r="AW33" s="125"/>
      <c r="AX33" s="125"/>
      <c r="AY33" s="124"/>
      <c r="BA33" s="129"/>
      <c r="BB33" s="127"/>
      <c r="BC33" s="128"/>
      <c r="BD33" s="127"/>
      <c r="BE33" s="128"/>
      <c r="BG33" s="122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4"/>
      <c r="BV33" s="120"/>
      <c r="BW33" s="125"/>
      <c r="BX33" s="125"/>
      <c r="BY33" s="125"/>
      <c r="BZ33" s="124"/>
      <c r="CB33" s="129"/>
    </row>
    <row r="34" customFormat="false" ht="13.8" hidden="false" customHeight="false" outlineLevel="0" collapsed="false">
      <c r="A34" s="70" t="s">
        <v>217</v>
      </c>
      <c r="B34" s="71"/>
      <c r="C34" s="72"/>
      <c r="E34" s="89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78"/>
      <c r="T34" s="71"/>
      <c r="U34" s="74"/>
      <c r="V34" s="78"/>
      <c r="X34" s="89"/>
      <c r="Y34" s="90"/>
      <c r="Z34" s="90"/>
      <c r="AA34" s="90"/>
      <c r="AB34" s="80"/>
      <c r="AC34" s="76"/>
      <c r="AD34" s="77"/>
      <c r="AF34" s="89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2"/>
      <c r="AT34" s="74"/>
      <c r="AU34" s="71"/>
      <c r="AV34" s="74"/>
      <c r="AW34" s="74"/>
      <c r="AX34" s="74"/>
      <c r="AY34" s="78"/>
      <c r="BA34" s="75"/>
      <c r="BB34" s="76"/>
      <c r="BC34" s="77"/>
      <c r="BD34" s="76"/>
      <c r="BE34" s="77"/>
      <c r="BG34" s="89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8"/>
      <c r="BV34" s="71"/>
      <c r="BW34" s="74"/>
      <c r="BX34" s="74"/>
      <c r="BY34" s="74"/>
      <c r="BZ34" s="78"/>
      <c r="CB34" s="75"/>
    </row>
    <row r="35" s="134" customFormat="true" ht="13.8" hidden="false" customHeight="false" outlineLevel="0" collapsed="false">
      <c r="A35" s="70" t="s">
        <v>218</v>
      </c>
      <c r="B35" s="132"/>
      <c r="C35" s="133"/>
      <c r="E35" s="132"/>
      <c r="R35" s="133"/>
      <c r="T35" s="132"/>
      <c r="V35" s="133"/>
      <c r="X35" s="132"/>
      <c r="AB35" s="135"/>
      <c r="AC35" s="135"/>
      <c r="AD35" s="77"/>
      <c r="AF35" s="132"/>
      <c r="AJ35" s="136"/>
      <c r="AK35" s="136"/>
      <c r="AL35" s="136"/>
      <c r="AM35" s="136"/>
      <c r="AN35" s="136"/>
      <c r="AO35" s="136"/>
      <c r="AP35" s="136"/>
      <c r="AQ35" s="136"/>
      <c r="AR35" s="136"/>
      <c r="AS35" s="133"/>
      <c r="AU35" s="132"/>
      <c r="AY35" s="133"/>
      <c r="BA35" s="137"/>
      <c r="BB35" s="135"/>
      <c r="BC35" s="77"/>
      <c r="BD35" s="135"/>
      <c r="BE35" s="77"/>
      <c r="BG35" s="132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3"/>
      <c r="BV35" s="132"/>
      <c r="BZ35" s="133"/>
      <c r="CB35" s="137"/>
    </row>
    <row r="36" customFormat="false" ht="13.8" hidden="false" customHeight="false" outlineLevel="0" collapsed="false">
      <c r="A36" s="138" t="s">
        <v>219</v>
      </c>
      <c r="B36" s="71"/>
      <c r="C36" s="72"/>
      <c r="E36" s="89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78"/>
      <c r="T36" s="71"/>
      <c r="U36" s="74"/>
      <c r="V36" s="72"/>
      <c r="X36" s="89"/>
      <c r="Y36" s="90"/>
      <c r="Z36" s="90"/>
      <c r="AA36" s="90"/>
      <c r="AB36" s="80"/>
      <c r="AC36" s="76"/>
      <c r="AD36" s="81"/>
      <c r="AF36" s="89"/>
      <c r="AG36" s="139"/>
      <c r="AH36" s="139"/>
      <c r="AI36" s="139"/>
      <c r="AJ36" s="140"/>
      <c r="AK36" s="140"/>
      <c r="AL36" s="140"/>
      <c r="AM36" s="140"/>
      <c r="AN36" s="140"/>
      <c r="AO36" s="140"/>
      <c r="AP36" s="140"/>
      <c r="AQ36" s="140"/>
      <c r="AR36" s="140"/>
      <c r="AS36" s="72"/>
      <c r="AT36" s="74"/>
      <c r="AU36" s="71"/>
      <c r="AV36" s="74"/>
      <c r="AW36" s="74"/>
      <c r="AX36" s="74"/>
      <c r="AY36" s="78"/>
      <c r="BA36" s="75"/>
      <c r="BB36" s="76"/>
      <c r="BC36" s="81"/>
      <c r="BD36" s="76"/>
      <c r="BE36" s="77"/>
      <c r="BG36" s="89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78"/>
      <c r="BV36" s="71"/>
      <c r="BW36" s="74"/>
      <c r="BX36" s="74"/>
      <c r="BY36" s="74"/>
      <c r="BZ36" s="78"/>
      <c r="CB36" s="75"/>
    </row>
    <row r="37" customFormat="false" ht="13.8" hidden="false" customHeight="false" outlineLevel="0" collapsed="false">
      <c r="A37" s="70" t="s">
        <v>220</v>
      </c>
      <c r="B37" s="71"/>
      <c r="C37" s="72"/>
      <c r="E37" s="89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78"/>
      <c r="T37" s="71"/>
      <c r="U37" s="74"/>
      <c r="V37" s="72"/>
      <c r="X37" s="89"/>
      <c r="Y37" s="90"/>
      <c r="Z37" s="90"/>
      <c r="AA37" s="90"/>
      <c r="AB37" s="80"/>
      <c r="AC37" s="76"/>
      <c r="AD37" s="81"/>
      <c r="AF37" s="89"/>
      <c r="AG37" s="139"/>
      <c r="AH37" s="139"/>
      <c r="AI37" s="139"/>
      <c r="AJ37" s="140"/>
      <c r="AK37" s="140"/>
      <c r="AL37" s="140"/>
      <c r="AM37" s="140"/>
      <c r="AN37" s="140"/>
      <c r="AO37" s="140"/>
      <c r="AP37" s="140"/>
      <c r="AQ37" s="140"/>
      <c r="AR37" s="140"/>
      <c r="AS37" s="72"/>
      <c r="AT37" s="74"/>
      <c r="AU37" s="71"/>
      <c r="AV37" s="74"/>
      <c r="AW37" s="74"/>
      <c r="AX37" s="74"/>
      <c r="AY37" s="78"/>
      <c r="BA37" s="75"/>
      <c r="BB37" s="76"/>
      <c r="BC37" s="81"/>
      <c r="BD37" s="76"/>
      <c r="BE37" s="77"/>
      <c r="BG37" s="89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78"/>
      <c r="BV37" s="71"/>
      <c r="BW37" s="74"/>
      <c r="BX37" s="74"/>
      <c r="BY37" s="74"/>
      <c r="BZ37" s="78"/>
      <c r="CB37" s="75"/>
    </row>
    <row r="38" s="134" customFormat="true" ht="13.8" hidden="false" customHeight="false" outlineLevel="0" collapsed="false">
      <c r="A38" s="70" t="s">
        <v>221</v>
      </c>
      <c r="B38" s="132"/>
      <c r="C38" s="133"/>
      <c r="E38" s="132"/>
      <c r="R38" s="133"/>
      <c r="T38" s="132"/>
      <c r="V38" s="133"/>
      <c r="X38" s="132"/>
      <c r="AB38" s="135"/>
      <c r="AC38" s="135"/>
      <c r="AD38" s="77"/>
      <c r="AF38" s="132"/>
      <c r="AJ38" s="136"/>
      <c r="AK38" s="136"/>
      <c r="AL38" s="136"/>
      <c r="AM38" s="136"/>
      <c r="AN38" s="136"/>
      <c r="AO38" s="136"/>
      <c r="AP38" s="136"/>
      <c r="AQ38" s="136"/>
      <c r="AR38" s="136"/>
      <c r="AS38" s="133"/>
      <c r="AU38" s="132"/>
      <c r="AY38" s="133"/>
      <c r="BA38" s="137"/>
      <c r="BB38" s="135"/>
      <c r="BC38" s="77"/>
      <c r="BD38" s="135"/>
      <c r="BE38" s="77"/>
      <c r="BG38" s="132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3"/>
      <c r="BV38" s="132"/>
      <c r="BZ38" s="133"/>
      <c r="CB38" s="137"/>
    </row>
    <row r="39" s="85" customFormat="true" ht="13.8" hidden="false" customHeight="false" outlineLevel="0" collapsed="false">
      <c r="A39" s="82" t="s">
        <v>222</v>
      </c>
      <c r="B39" s="83"/>
      <c r="C39" s="84"/>
      <c r="E39" s="83"/>
      <c r="R39" s="84"/>
      <c r="T39" s="83"/>
      <c r="V39" s="84"/>
      <c r="X39" s="83"/>
      <c r="AB39" s="77"/>
      <c r="AC39" s="77"/>
      <c r="AD39" s="77"/>
      <c r="AF39" s="83"/>
      <c r="AJ39" s="88"/>
      <c r="AK39" s="88"/>
      <c r="AL39" s="88"/>
      <c r="AM39" s="88"/>
      <c r="AN39" s="88"/>
      <c r="AO39" s="88"/>
      <c r="AP39" s="88"/>
      <c r="AQ39" s="88"/>
      <c r="AR39" s="88"/>
      <c r="AS39" s="84"/>
      <c r="AU39" s="83"/>
      <c r="AY39" s="84"/>
      <c r="BA39" s="87"/>
      <c r="BB39" s="77"/>
      <c r="BC39" s="77"/>
      <c r="BD39" s="77"/>
      <c r="BE39" s="77"/>
      <c r="BG39" s="83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4"/>
      <c r="BV39" s="83"/>
      <c r="BZ39" s="84"/>
      <c r="CB39" s="87"/>
    </row>
    <row r="40" s="134" customFormat="true" ht="13.8" hidden="false" customHeight="false" outlineLevel="0" collapsed="false">
      <c r="A40" s="70" t="s">
        <v>223</v>
      </c>
      <c r="B40" s="132"/>
      <c r="C40" s="133"/>
      <c r="E40" s="132"/>
      <c r="R40" s="133"/>
      <c r="T40" s="132"/>
      <c r="V40" s="133"/>
      <c r="X40" s="132"/>
      <c r="AB40" s="135"/>
      <c r="AC40" s="135"/>
      <c r="AD40" s="77"/>
      <c r="AF40" s="132"/>
      <c r="AJ40" s="136"/>
      <c r="AK40" s="136"/>
      <c r="AL40" s="136"/>
      <c r="AM40" s="136"/>
      <c r="AN40" s="136"/>
      <c r="AO40" s="136"/>
      <c r="AP40" s="136"/>
      <c r="AQ40" s="136"/>
      <c r="AR40" s="136"/>
      <c r="AS40" s="133"/>
      <c r="AU40" s="132"/>
      <c r="AY40" s="133"/>
      <c r="BA40" s="137"/>
      <c r="BB40" s="135"/>
      <c r="BC40" s="77"/>
      <c r="BD40" s="135"/>
      <c r="BE40" s="77"/>
      <c r="BG40" s="132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3"/>
      <c r="BV40" s="132"/>
      <c r="BZ40" s="133"/>
      <c r="CB40" s="137"/>
    </row>
    <row r="41" customFormat="false" ht="13.8" hidden="false" customHeight="false" outlineLevel="0" collapsed="false">
      <c r="A41" s="70" t="s">
        <v>224</v>
      </c>
      <c r="B41" s="71"/>
      <c r="C41" s="72"/>
      <c r="D41" s="73"/>
      <c r="E41" s="71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2"/>
      <c r="S41" s="73"/>
      <c r="T41" s="71"/>
      <c r="U41" s="74"/>
      <c r="V41" s="72"/>
      <c r="W41" s="73"/>
      <c r="X41" s="142"/>
      <c r="Y41" s="143"/>
      <c r="Z41" s="143"/>
      <c r="AA41" s="143"/>
      <c r="AB41" s="144"/>
      <c r="AC41" s="76"/>
      <c r="AD41" s="81"/>
      <c r="AF41" s="71"/>
      <c r="AG41" s="141"/>
      <c r="AH41" s="141"/>
      <c r="AI41" s="141"/>
      <c r="AJ41" s="145"/>
      <c r="AK41" s="145"/>
      <c r="AL41" s="145"/>
      <c r="AM41" s="145"/>
      <c r="AN41" s="145"/>
      <c r="AO41" s="145"/>
      <c r="AP41" s="145"/>
      <c r="AQ41" s="145"/>
      <c r="AR41" s="145"/>
      <c r="AS41" s="72"/>
      <c r="AT41" s="74"/>
      <c r="AU41" s="142"/>
      <c r="AV41" s="143"/>
      <c r="AW41" s="143"/>
      <c r="AX41" s="143"/>
      <c r="AY41" s="146"/>
      <c r="BA41" s="75"/>
      <c r="BB41" s="76"/>
      <c r="BC41" s="81"/>
      <c r="BD41" s="76"/>
      <c r="BE41" s="77"/>
      <c r="BG41" s="71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78"/>
      <c r="BV41" s="71"/>
      <c r="BW41" s="74"/>
      <c r="BX41" s="74"/>
      <c r="BY41" s="74"/>
      <c r="BZ41" s="146"/>
      <c r="CB41" s="75"/>
    </row>
    <row r="42" customFormat="false" ht="13.8" hidden="false" customHeight="false" outlineLevel="0" collapsed="false">
      <c r="A42" s="70" t="s">
        <v>225</v>
      </c>
      <c r="B42" s="71"/>
      <c r="C42" s="72"/>
      <c r="D42" s="73"/>
      <c r="E42" s="71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2"/>
      <c r="S42" s="73"/>
      <c r="T42" s="71"/>
      <c r="U42" s="74"/>
      <c r="V42" s="72"/>
      <c r="W42" s="73"/>
      <c r="X42" s="142"/>
      <c r="Y42" s="143"/>
      <c r="Z42" s="143"/>
      <c r="AA42" s="143"/>
      <c r="AB42" s="144"/>
      <c r="AC42" s="76"/>
      <c r="AD42" s="81"/>
      <c r="AF42" s="71"/>
      <c r="AG42" s="74"/>
      <c r="AH42" s="74"/>
      <c r="AI42" s="74"/>
      <c r="AJ42" s="79"/>
      <c r="AK42" s="79"/>
      <c r="AL42" s="79"/>
      <c r="AM42" s="79"/>
      <c r="AN42" s="79"/>
      <c r="AO42" s="79"/>
      <c r="AP42" s="79"/>
      <c r="AQ42" s="79"/>
      <c r="AR42" s="79"/>
      <c r="AS42" s="72"/>
      <c r="AT42" s="74"/>
      <c r="AU42" s="71"/>
      <c r="AV42" s="74"/>
      <c r="AW42" s="74"/>
      <c r="AX42" s="74"/>
      <c r="AY42" s="146"/>
      <c r="BA42" s="75"/>
      <c r="BB42" s="76"/>
      <c r="BC42" s="81"/>
      <c r="BD42" s="76"/>
      <c r="BE42" s="81"/>
      <c r="BG42" s="71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V42" s="71"/>
      <c r="BW42" s="74"/>
      <c r="BX42" s="74"/>
      <c r="BY42" s="74"/>
      <c r="BZ42" s="146"/>
      <c r="CB42" s="75"/>
    </row>
    <row r="43" customFormat="false" ht="13.8" hidden="false" customHeight="false" outlineLevel="0" collapsed="false">
      <c r="A43" s="80"/>
      <c r="B43" s="89"/>
      <c r="C43" s="78"/>
      <c r="E43" s="89"/>
      <c r="F43" s="90"/>
      <c r="G43" s="90"/>
      <c r="H43" s="90"/>
      <c r="I43" s="165"/>
      <c r="J43" s="165"/>
      <c r="K43" s="165"/>
      <c r="L43" s="165"/>
      <c r="M43" s="165"/>
      <c r="N43" s="165"/>
      <c r="O43" s="165"/>
      <c r="P43" s="165"/>
      <c r="Q43" s="90"/>
      <c r="R43" s="78"/>
      <c r="T43" s="89"/>
      <c r="U43" s="90"/>
      <c r="V43" s="78"/>
      <c r="X43" s="89"/>
      <c r="Y43" s="90"/>
      <c r="Z43" s="90"/>
      <c r="AA43" s="90"/>
      <c r="AB43" s="80"/>
      <c r="AC43" s="80"/>
      <c r="AD43" s="81"/>
      <c r="AF43" s="89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78"/>
      <c r="AT43" s="90"/>
      <c r="AU43" s="89"/>
      <c r="AV43" s="90"/>
      <c r="AW43" s="90"/>
      <c r="AX43" s="90"/>
      <c r="AY43" s="78"/>
      <c r="BA43" s="91"/>
      <c r="BB43" s="80"/>
      <c r="BC43" s="81"/>
      <c r="BD43" s="80"/>
      <c r="BE43" s="81"/>
      <c r="BG43" s="89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78"/>
      <c r="BV43" s="89"/>
      <c r="BW43" s="90"/>
      <c r="BX43" s="90"/>
      <c r="BY43" s="90"/>
      <c r="BZ43" s="78"/>
      <c r="CB43" s="91"/>
    </row>
    <row r="44" customFormat="false" ht="13.8" hidden="false" customHeight="false" outlineLevel="0" collapsed="false">
      <c r="A44" s="70" t="s">
        <v>226</v>
      </c>
      <c r="B44" s="89"/>
      <c r="C44" s="78"/>
      <c r="E44" s="89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78"/>
      <c r="T44" s="89"/>
      <c r="U44" s="90"/>
      <c r="V44" s="78"/>
      <c r="X44" s="89"/>
      <c r="Y44" s="90"/>
      <c r="Z44" s="90"/>
      <c r="AA44" s="90"/>
      <c r="AB44" s="80"/>
      <c r="AC44" s="80"/>
      <c r="AD44" s="81"/>
      <c r="AF44" s="89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78"/>
      <c r="AT44" s="90"/>
      <c r="AU44" s="89"/>
      <c r="AV44" s="90"/>
      <c r="AW44" s="90"/>
      <c r="AX44" s="90"/>
      <c r="AY44" s="78"/>
      <c r="BA44" s="91"/>
      <c r="BB44" s="80"/>
      <c r="BC44" s="81"/>
      <c r="BD44" s="80"/>
      <c r="BE44" s="81"/>
      <c r="BG44" s="89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78"/>
      <c r="BV44" s="89"/>
      <c r="BW44" s="90"/>
      <c r="BX44" s="90"/>
      <c r="BY44" s="90"/>
      <c r="BZ44" s="78"/>
      <c r="CB44" s="91"/>
    </row>
    <row r="45" s="143" customFormat="true" ht="13.8" hidden="false" customHeight="false" outlineLevel="0" collapsed="false">
      <c r="A45" s="70" t="s">
        <v>227</v>
      </c>
      <c r="B45" s="142"/>
      <c r="C45" s="146"/>
      <c r="E45" s="142"/>
      <c r="R45" s="146"/>
      <c r="T45" s="142"/>
      <c r="V45" s="146"/>
      <c r="X45" s="142"/>
      <c r="AB45" s="144"/>
      <c r="AC45" s="144"/>
      <c r="AD45" s="77"/>
      <c r="AF45" s="142"/>
      <c r="AS45" s="146"/>
      <c r="AU45" s="142"/>
      <c r="AY45" s="146"/>
      <c r="BA45" s="147"/>
      <c r="BB45" s="144"/>
      <c r="BC45" s="77"/>
      <c r="BD45" s="144"/>
      <c r="BE45" s="77"/>
      <c r="BG45" s="142"/>
      <c r="BT45" s="146"/>
      <c r="BV45" s="142"/>
      <c r="BZ45" s="146"/>
      <c r="CB45" s="147"/>
    </row>
    <row r="46" s="149" customFormat="true" ht="13.8" hidden="false" customHeight="false" outlineLevel="0" collapsed="false">
      <c r="A46" s="70" t="s">
        <v>228</v>
      </c>
      <c r="B46" s="148"/>
      <c r="C46" s="86"/>
      <c r="E46" s="148"/>
      <c r="R46" s="86"/>
      <c r="T46" s="148"/>
      <c r="V46" s="84"/>
      <c r="X46" s="148"/>
      <c r="AB46" s="150"/>
      <c r="AC46" s="150"/>
      <c r="AD46" s="77"/>
      <c r="AF46" s="148"/>
      <c r="AS46" s="86"/>
      <c r="AU46" s="148"/>
      <c r="AY46" s="86"/>
      <c r="BA46" s="151"/>
      <c r="BB46" s="77"/>
      <c r="BC46" s="77"/>
      <c r="BD46" s="150"/>
      <c r="BE46" s="77"/>
      <c r="BG46" s="148"/>
      <c r="BT46" s="86"/>
      <c r="BV46" s="148"/>
      <c r="BZ46" s="86"/>
      <c r="CB46" s="151"/>
    </row>
    <row r="47" s="98" customFormat="true" ht="13.8" hidden="false" customHeight="false" outlineLevel="0" collapsed="false">
      <c r="A47" s="81"/>
      <c r="B47" s="99"/>
      <c r="C47" s="100"/>
      <c r="E47" s="99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00"/>
      <c r="T47" s="99"/>
      <c r="U47" s="117"/>
      <c r="V47" s="100"/>
      <c r="X47" s="99"/>
      <c r="Y47" s="117"/>
      <c r="Z47" s="117"/>
      <c r="AA47" s="117"/>
      <c r="AB47" s="81"/>
      <c r="AC47" s="81"/>
      <c r="AD47" s="81"/>
      <c r="AF47" s="99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00"/>
      <c r="AT47" s="117"/>
      <c r="AU47" s="99"/>
      <c r="AV47" s="117"/>
      <c r="AW47" s="117"/>
      <c r="AX47" s="117"/>
      <c r="AY47" s="100"/>
      <c r="BA47" s="152"/>
      <c r="BB47" s="81"/>
      <c r="BC47" s="81"/>
      <c r="BD47" s="81"/>
      <c r="BE47" s="81"/>
      <c r="BG47" s="99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00"/>
      <c r="BV47" s="99"/>
      <c r="BW47" s="117"/>
      <c r="BX47" s="117"/>
      <c r="BY47" s="117"/>
      <c r="BZ47" s="100"/>
      <c r="CB47" s="152"/>
    </row>
    <row r="48" s="149" customFormat="true" ht="13.8" hidden="false" customHeight="false" outlineLevel="0" collapsed="false">
      <c r="A48" s="70" t="s">
        <v>229</v>
      </c>
      <c r="B48" s="148"/>
      <c r="C48" s="86"/>
      <c r="E48" s="148"/>
      <c r="R48" s="86"/>
      <c r="T48" s="148"/>
      <c r="V48" s="86"/>
      <c r="X48" s="148"/>
      <c r="AB48" s="150"/>
      <c r="AC48" s="150"/>
      <c r="AD48" s="77"/>
      <c r="AF48" s="148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86"/>
      <c r="AU48" s="71"/>
      <c r="AV48" s="74"/>
      <c r="AW48" s="74"/>
      <c r="AX48" s="74"/>
      <c r="AY48" s="86"/>
      <c r="BA48" s="75"/>
      <c r="BB48" s="150"/>
      <c r="BC48" s="77"/>
      <c r="BD48" s="76"/>
      <c r="BE48" s="77"/>
      <c r="BG48" s="148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86"/>
      <c r="BV48" s="71"/>
      <c r="BW48" s="74"/>
      <c r="BX48" s="74"/>
      <c r="BY48" s="74"/>
      <c r="BZ48" s="86"/>
      <c r="CB48" s="75"/>
    </row>
    <row r="49" customFormat="false" ht="13.8" hidden="false" customHeight="false" outlineLevel="0" collapsed="false">
      <c r="A49" s="70" t="s">
        <v>230</v>
      </c>
      <c r="B49" s="148"/>
      <c r="C49" s="86"/>
      <c r="D49" s="149"/>
      <c r="E49" s="148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3"/>
      <c r="S49" s="134"/>
      <c r="T49" s="132"/>
      <c r="U49" s="134"/>
      <c r="V49" s="133"/>
      <c r="W49" s="134"/>
      <c r="X49" s="132"/>
      <c r="Y49" s="134"/>
      <c r="Z49" s="134"/>
      <c r="AA49" s="134"/>
      <c r="AB49" s="135"/>
      <c r="AC49" s="150"/>
      <c r="AD49" s="77"/>
      <c r="AF49" s="148"/>
      <c r="AG49" s="134"/>
      <c r="AH49" s="134"/>
      <c r="AI49" s="134"/>
      <c r="AJ49" s="136"/>
      <c r="AK49" s="136"/>
      <c r="AL49" s="136"/>
      <c r="AM49" s="136"/>
      <c r="AN49" s="136"/>
      <c r="AO49" s="136"/>
      <c r="AP49" s="136"/>
      <c r="AQ49" s="136"/>
      <c r="AR49" s="136"/>
      <c r="AS49" s="133"/>
      <c r="AT49" s="134"/>
      <c r="AU49" s="132"/>
      <c r="AV49" s="134"/>
      <c r="AW49" s="134"/>
      <c r="AX49" s="134"/>
      <c r="AY49" s="133"/>
      <c r="BA49" s="137"/>
      <c r="BB49" s="150"/>
      <c r="BC49" s="77"/>
      <c r="BD49" s="135"/>
      <c r="BE49" s="77"/>
      <c r="BG49" s="148"/>
      <c r="BH49" s="136"/>
      <c r="BI49" s="136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86"/>
      <c r="BV49" s="132"/>
      <c r="BW49" s="134"/>
      <c r="BX49" s="134"/>
      <c r="BY49" s="134"/>
      <c r="BZ49" s="133"/>
      <c r="CB49" s="137"/>
    </row>
    <row r="50" customFormat="false" ht="13.8" hidden="false" customHeight="false" outlineLevel="0" collapsed="false">
      <c r="A50" s="70" t="s">
        <v>231</v>
      </c>
      <c r="B50" s="148"/>
      <c r="C50" s="86"/>
      <c r="E50" s="148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6"/>
      <c r="T50" s="148"/>
      <c r="U50" s="149"/>
      <c r="V50" s="86"/>
      <c r="W50" s="149"/>
      <c r="X50" s="148"/>
      <c r="Y50" s="149"/>
      <c r="Z50" s="149"/>
      <c r="AA50" s="149"/>
      <c r="AB50" s="150"/>
      <c r="AC50" s="150"/>
      <c r="AD50" s="77"/>
      <c r="AF50" s="148"/>
      <c r="AG50" s="149"/>
      <c r="AH50" s="149"/>
      <c r="AI50" s="149"/>
      <c r="AJ50" s="153"/>
      <c r="AK50" s="153"/>
      <c r="AL50" s="153"/>
      <c r="AM50" s="153"/>
      <c r="AN50" s="153"/>
      <c r="AO50" s="153"/>
      <c r="AP50" s="153"/>
      <c r="AQ50" s="153"/>
      <c r="AR50" s="153"/>
      <c r="AS50" s="86"/>
      <c r="AT50" s="149"/>
      <c r="AU50" s="148"/>
      <c r="AV50" s="149"/>
      <c r="AW50" s="149"/>
      <c r="AX50" s="149"/>
      <c r="AY50" s="86"/>
      <c r="BA50" s="151"/>
      <c r="BB50" s="150"/>
      <c r="BC50" s="77"/>
      <c r="BD50" s="150"/>
      <c r="BE50" s="77"/>
      <c r="BG50" s="148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86"/>
      <c r="BV50" s="148"/>
      <c r="BW50" s="149"/>
      <c r="BX50" s="149"/>
      <c r="BY50" s="149"/>
      <c r="BZ50" s="86"/>
      <c r="CB50" s="151"/>
    </row>
    <row r="51" s="98" customFormat="true" ht="13.8" hidden="false" customHeight="false" outlineLevel="0" collapsed="false">
      <c r="A51" s="81" t="s">
        <v>232</v>
      </c>
      <c r="B51" s="99"/>
      <c r="C51" s="100"/>
      <c r="E51" s="99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00"/>
      <c r="T51" s="132"/>
      <c r="U51" s="134"/>
      <c r="V51" s="133"/>
      <c r="W51" s="134"/>
      <c r="X51" s="132"/>
      <c r="Y51" s="134"/>
      <c r="Z51" s="134"/>
      <c r="AA51" s="134"/>
      <c r="AB51" s="135"/>
      <c r="AC51" s="81"/>
      <c r="AD51" s="81"/>
      <c r="AF51" s="99"/>
      <c r="AG51" s="134"/>
      <c r="AH51" s="134"/>
      <c r="AI51" s="134"/>
      <c r="AJ51" s="136"/>
      <c r="AK51" s="136"/>
      <c r="AL51" s="136"/>
      <c r="AM51" s="136"/>
      <c r="AN51" s="136"/>
      <c r="AO51" s="136"/>
      <c r="AP51" s="136"/>
      <c r="AQ51" s="136"/>
      <c r="AR51" s="136"/>
      <c r="AS51" s="133"/>
      <c r="AT51" s="134"/>
      <c r="AU51" s="132"/>
      <c r="AV51" s="134"/>
      <c r="AW51" s="134"/>
      <c r="AX51" s="134"/>
      <c r="AY51" s="133"/>
      <c r="BA51" s="137"/>
      <c r="BB51" s="81"/>
      <c r="BC51" s="81"/>
      <c r="BD51" s="135"/>
      <c r="BE51" s="77"/>
      <c r="BG51" s="99"/>
      <c r="BH51" s="136"/>
      <c r="BI51" s="136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00"/>
      <c r="BV51" s="132"/>
      <c r="BW51" s="134"/>
      <c r="BX51" s="134"/>
      <c r="BY51" s="134"/>
      <c r="BZ51" s="133"/>
      <c r="CB51" s="137"/>
    </row>
    <row r="52" customFormat="false" ht="13.8" hidden="false" customHeight="false" outlineLevel="0" collapsed="false">
      <c r="A52" s="81" t="s">
        <v>233</v>
      </c>
      <c r="B52" s="99"/>
      <c r="C52" s="100"/>
      <c r="D52" s="98"/>
      <c r="E52" s="99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00"/>
      <c r="T52" s="148"/>
      <c r="U52" s="117"/>
      <c r="V52" s="100"/>
      <c r="X52" s="148"/>
      <c r="Y52" s="149"/>
      <c r="Z52" s="149"/>
      <c r="AA52" s="149"/>
      <c r="AB52" s="150"/>
      <c r="AC52" s="81"/>
      <c r="AD52" s="81"/>
      <c r="AF52" s="99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00"/>
      <c r="AT52" s="117"/>
      <c r="AU52" s="148"/>
      <c r="AV52" s="149"/>
      <c r="AW52" s="149"/>
      <c r="AX52" s="149"/>
      <c r="AY52" s="86"/>
      <c r="BA52" s="151"/>
      <c r="BB52" s="81"/>
      <c r="BC52" s="81"/>
      <c r="BD52" s="150"/>
      <c r="BE52" s="77"/>
      <c r="BG52" s="99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00"/>
      <c r="BV52" s="148"/>
      <c r="BW52" s="149"/>
      <c r="BX52" s="149"/>
      <c r="BY52" s="149"/>
      <c r="BZ52" s="86"/>
      <c r="CB52" s="151"/>
    </row>
    <row r="53" customFormat="false" ht="13.8" hidden="false" customHeight="false" outlineLevel="0" collapsed="false">
      <c r="A53" s="81" t="s">
        <v>234</v>
      </c>
      <c r="B53" s="99"/>
      <c r="C53" s="100"/>
      <c r="D53" s="98"/>
      <c r="E53" s="99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00"/>
      <c r="T53" s="132"/>
      <c r="U53" s="134"/>
      <c r="V53" s="100"/>
      <c r="X53" s="132"/>
      <c r="Y53" s="134"/>
      <c r="Z53" s="134"/>
      <c r="AA53" s="134"/>
      <c r="AB53" s="135"/>
      <c r="AC53" s="81"/>
      <c r="AD53" s="81"/>
      <c r="AF53" s="99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3"/>
      <c r="AT53" s="134"/>
      <c r="AU53" s="132"/>
      <c r="AV53" s="134"/>
      <c r="AW53" s="134"/>
      <c r="AX53" s="134"/>
      <c r="AY53" s="133"/>
      <c r="BA53" s="137"/>
      <c r="BB53" s="81"/>
      <c r="BC53" s="81"/>
      <c r="BD53" s="135"/>
      <c r="BE53" s="77"/>
      <c r="BG53" s="99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00"/>
      <c r="BV53" s="132"/>
      <c r="BW53" s="134"/>
      <c r="BX53" s="134"/>
      <c r="BY53" s="134"/>
      <c r="BZ53" s="133"/>
      <c r="CB53" s="137"/>
    </row>
    <row r="54" customFormat="false" ht="13.8" hidden="false" customHeight="false" outlineLevel="0" collapsed="false">
      <c r="A54" s="155"/>
      <c r="B54" s="156"/>
      <c r="C54" s="157"/>
      <c r="E54" s="156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7"/>
      <c r="T54" s="156"/>
      <c r="U54" s="158"/>
      <c r="V54" s="157"/>
      <c r="X54" s="156"/>
      <c r="Y54" s="158"/>
      <c r="Z54" s="158"/>
      <c r="AA54" s="158"/>
      <c r="AB54" s="155"/>
      <c r="AC54" s="155"/>
      <c r="AD54" s="159"/>
      <c r="AF54" s="156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7"/>
      <c r="AT54" s="90"/>
      <c r="AU54" s="156"/>
      <c r="AV54" s="158"/>
      <c r="AW54" s="158"/>
      <c r="AX54" s="158"/>
      <c r="AY54" s="157"/>
      <c r="BA54" s="160"/>
      <c r="BB54" s="155"/>
      <c r="BC54" s="159"/>
      <c r="BD54" s="155"/>
      <c r="BE54" s="159"/>
      <c r="BG54" s="156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7"/>
      <c r="BV54" s="156"/>
      <c r="BW54" s="158"/>
      <c r="BX54" s="158"/>
      <c r="BY54" s="158"/>
      <c r="BZ54" s="157"/>
      <c r="CB54" s="160"/>
    </row>
    <row r="56" customFormat="false" ht="13.8" hidden="false" customHeight="false" outlineLevel="0" collapsed="false">
      <c r="A56" s="90" t="s">
        <v>235</v>
      </c>
      <c r="B56" s="73"/>
      <c r="C56" s="74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T56" s="73"/>
      <c r="U56" s="73"/>
      <c r="X56" s="161"/>
      <c r="Y56" s="161"/>
      <c r="Z56" s="161"/>
      <c r="AA56" s="161"/>
      <c r="AB56" s="161"/>
      <c r="AF56" s="90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161"/>
      <c r="AZ56" s="90"/>
      <c r="BA56" s="74"/>
      <c r="BB56" s="90"/>
      <c r="BC56" s="90"/>
      <c r="BD56" s="74"/>
      <c r="BE56" s="90"/>
      <c r="BG56" s="90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V56" s="74"/>
      <c r="BW56" s="74"/>
      <c r="BX56" s="74"/>
      <c r="BY56" s="74"/>
      <c r="BZ56" s="74"/>
      <c r="CA56" s="74"/>
      <c r="CB56" s="74"/>
    </row>
    <row r="57" customFormat="false" ht="13.8" hidden="false" customHeight="false" outlineLevel="0" collapsed="false">
      <c r="A57" s="90" t="s">
        <v>236</v>
      </c>
      <c r="B57" s="73"/>
      <c r="C57" s="74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T57" s="73"/>
      <c r="U57" s="73"/>
      <c r="X57" s="161"/>
      <c r="Y57" s="161"/>
      <c r="Z57" s="161"/>
      <c r="AA57" s="161"/>
      <c r="AB57" s="161"/>
      <c r="AF57" s="90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161"/>
      <c r="AZ57" s="90"/>
      <c r="BA57" s="74"/>
      <c r="BB57" s="90"/>
      <c r="BC57" s="90"/>
      <c r="BD57" s="74"/>
      <c r="BE57" s="90"/>
      <c r="BG57" s="90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V57" s="74"/>
      <c r="BW57" s="74"/>
      <c r="BX57" s="74"/>
      <c r="BY57" s="74"/>
      <c r="BZ57" s="74"/>
      <c r="CA57" s="74"/>
      <c r="CB57" s="74"/>
    </row>
    <row r="58" customFormat="false" ht="13.8" hidden="false" customHeight="false" outlineLevel="0" collapsed="false">
      <c r="A58" s="90"/>
      <c r="C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Z58" s="90"/>
      <c r="BA58" s="90"/>
      <c r="BB58" s="90"/>
      <c r="BC58" s="90"/>
      <c r="BD58" s="90"/>
      <c r="BE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V58" s="90"/>
      <c r="BW58" s="90"/>
      <c r="BX58" s="90"/>
      <c r="BY58" s="90"/>
      <c r="BZ58" s="90"/>
      <c r="CA58" s="90"/>
      <c r="CB58" s="90"/>
    </row>
    <row r="59" customFormat="false" ht="13.8" hidden="false" customHeight="false" outlineLevel="0" collapsed="false">
      <c r="A59" s="90" t="s">
        <v>237</v>
      </c>
      <c r="B59" s="73"/>
      <c r="C59" s="74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T59" s="73"/>
      <c r="U59" s="73"/>
      <c r="X59" s="161"/>
      <c r="Y59" s="161"/>
      <c r="Z59" s="161"/>
      <c r="AA59" s="161"/>
      <c r="AB59" s="161"/>
      <c r="AG59" s="143"/>
      <c r="AH59" s="14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74"/>
      <c r="AW59" s="74"/>
      <c r="AX59" s="74"/>
      <c r="AY59" s="161"/>
      <c r="AZ59" s="90"/>
      <c r="BA59" s="74"/>
      <c r="BB59" s="90"/>
      <c r="BC59" s="90"/>
      <c r="BD59" s="74"/>
      <c r="BE59" s="90"/>
      <c r="BH59" s="143"/>
      <c r="BI59" s="143"/>
      <c r="BJ59" s="143"/>
      <c r="BK59" s="143"/>
      <c r="BL59" s="143"/>
      <c r="BM59" s="143"/>
      <c r="BN59" s="143"/>
      <c r="BO59" s="143"/>
      <c r="BP59" s="143"/>
      <c r="BQ59" s="143"/>
      <c r="BR59" s="143"/>
      <c r="BS59" s="143"/>
      <c r="BV59" s="143"/>
      <c r="BW59" s="143"/>
      <c r="BX59" s="143"/>
      <c r="BY59" s="143"/>
      <c r="BZ59" s="143"/>
      <c r="CA59" s="143"/>
      <c r="CB59" s="74"/>
    </row>
    <row r="61" customFormat="false" ht="13.8" hidden="false" customHeight="false" outlineLevel="0" collapsed="false">
      <c r="A61" s="0" t="s">
        <v>238</v>
      </c>
    </row>
    <row r="62" customFormat="false" ht="13.8" hidden="false" customHeight="false" outlineLevel="0" collapsed="false">
      <c r="A62" s="90" t="s">
        <v>235</v>
      </c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T62" s="73"/>
      <c r="U62" s="74"/>
      <c r="W62" s="90"/>
      <c r="X62" s="161"/>
      <c r="Y62" s="161"/>
      <c r="Z62" s="161"/>
      <c r="AA62" s="161"/>
      <c r="AB62" s="161"/>
      <c r="AC62" s="90"/>
      <c r="AD62" s="90"/>
      <c r="AE62" s="90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161"/>
      <c r="BA62" s="74"/>
      <c r="BB62" s="90"/>
      <c r="BC62" s="90"/>
      <c r="BD62" s="74"/>
      <c r="BE62" s="90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V62" s="74"/>
      <c r="BW62" s="74"/>
      <c r="BX62" s="74"/>
      <c r="BY62" s="74"/>
      <c r="BZ62" s="74"/>
      <c r="CA62" s="74"/>
      <c r="CB62" s="74"/>
    </row>
    <row r="63" customFormat="false" ht="13.8" hidden="false" customHeight="false" outlineLevel="0" collapsed="false">
      <c r="A63" s="90" t="s">
        <v>236</v>
      </c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T63" s="73"/>
      <c r="U63" s="74"/>
      <c r="W63" s="90"/>
      <c r="X63" s="161"/>
      <c r="Y63" s="161"/>
      <c r="Z63" s="161"/>
      <c r="AA63" s="161"/>
      <c r="AB63" s="161"/>
      <c r="AC63" s="90"/>
      <c r="AD63" s="90"/>
      <c r="AE63" s="90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161"/>
      <c r="BA63" s="74"/>
      <c r="BB63" s="90"/>
      <c r="BC63" s="90"/>
      <c r="BD63" s="74"/>
      <c r="BE63" s="90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V63" s="74"/>
      <c r="BW63" s="74"/>
      <c r="BX63" s="74"/>
      <c r="BY63" s="74"/>
      <c r="BZ63" s="74"/>
      <c r="CA63" s="74"/>
      <c r="CB63" s="74"/>
    </row>
    <row r="64" customFormat="false" ht="13.8" hidden="false" customHeight="false" outlineLevel="0" collapsed="false">
      <c r="A64" s="90" t="s">
        <v>239</v>
      </c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T64" s="73"/>
      <c r="X64" s="161"/>
      <c r="Y64" s="161"/>
      <c r="Z64" s="161"/>
      <c r="AA64" s="161"/>
      <c r="AB64" s="161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74"/>
      <c r="AW64" s="74"/>
      <c r="AX64" s="74"/>
      <c r="AY64" s="161"/>
      <c r="BA64" s="74"/>
      <c r="BD64" s="74"/>
      <c r="BH64" s="143"/>
      <c r="BI64" s="14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V64" s="143"/>
      <c r="BW64" s="143"/>
      <c r="BX64" s="143"/>
      <c r="BY64" s="143"/>
      <c r="BZ64" s="143"/>
      <c r="CA64" s="143"/>
      <c r="CB64" s="74"/>
    </row>
    <row r="65" customFormat="false" ht="13.8" hidden="false" customHeight="false" outlineLevel="0" collapsed="false">
      <c r="AU65" s="74"/>
      <c r="BV65" s="74"/>
      <c r="BW65" s="74"/>
      <c r="BX65" s="74"/>
      <c r="BY65" s="74"/>
      <c r="BZ65" s="74"/>
      <c r="CA65" s="74"/>
    </row>
    <row r="69" customFormat="false" ht="13.8" hidden="false" customHeight="false" outlineLevel="0" collapsed="false">
      <c r="A69" s="0" t="s">
        <v>240</v>
      </c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X69" s="161"/>
      <c r="Y69" s="161"/>
      <c r="Z69" s="161"/>
      <c r="AA69" s="161"/>
      <c r="AB69" s="161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U69" s="143"/>
      <c r="AV69" s="74"/>
      <c r="AW69" s="74"/>
      <c r="AX69" s="74"/>
      <c r="AY69" s="161"/>
      <c r="BA69" s="161"/>
      <c r="BB69" s="90"/>
      <c r="BC69" s="90"/>
      <c r="BD69" s="161"/>
      <c r="BE69" s="90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V69" s="143"/>
      <c r="BW69" s="74"/>
      <c r="BX69" s="74"/>
      <c r="BY69" s="74"/>
      <c r="BZ69" s="161"/>
      <c r="CB69" s="161"/>
    </row>
    <row r="70" customFormat="false" ht="13.8" hidden="false" customHeight="false" outlineLevel="0" collapsed="false">
      <c r="A70" s="0" t="s">
        <v>241</v>
      </c>
      <c r="F70" s="143"/>
      <c r="G70" s="143"/>
      <c r="H70" s="143"/>
      <c r="I70" s="162"/>
      <c r="J70" s="162"/>
      <c r="K70" s="162"/>
      <c r="L70" s="162"/>
      <c r="M70" s="162"/>
      <c r="N70" s="162"/>
      <c r="O70" s="162"/>
      <c r="P70" s="162"/>
      <c r="Q70" s="162"/>
      <c r="X70" s="161"/>
      <c r="Y70" s="161"/>
      <c r="Z70" s="161"/>
      <c r="AA70" s="161"/>
      <c r="AB70" s="161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U70" s="143"/>
      <c r="AV70" s="74"/>
      <c r="AW70" s="74"/>
      <c r="AX70" s="74"/>
      <c r="AY70" s="161"/>
      <c r="BA70" s="161"/>
      <c r="BB70" s="90"/>
      <c r="BC70" s="90"/>
      <c r="BD70" s="161"/>
      <c r="BE70" s="90"/>
      <c r="BH70" s="162"/>
      <c r="BI70" s="162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V70" s="143"/>
      <c r="BW70" s="74"/>
      <c r="BX70" s="74"/>
      <c r="BY70" s="74"/>
      <c r="BZ70" s="161"/>
      <c r="CB70" s="161"/>
    </row>
    <row r="71" customFormat="false" ht="13.8" hidden="false" customHeight="false" outlineLevel="0" collapsed="false">
      <c r="A71" s="0" t="s">
        <v>242</v>
      </c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X71" s="161"/>
      <c r="Y71" s="161"/>
      <c r="Z71" s="161"/>
      <c r="AA71" s="161"/>
      <c r="AB71" s="161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U71" s="143"/>
      <c r="AV71" s="74"/>
      <c r="AW71" s="74"/>
      <c r="AX71" s="74"/>
      <c r="AY71" s="161"/>
      <c r="BA71" s="161"/>
      <c r="BD71" s="161"/>
      <c r="BH71" s="143"/>
      <c r="BI71" s="14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V71" s="143"/>
      <c r="BW71" s="74"/>
      <c r="BX71" s="74"/>
      <c r="BY71" s="74"/>
      <c r="BZ71" s="161"/>
      <c r="CB71" s="161"/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845</TotalTime>
  <Application>LibreOffice/4.3.0.4$MacOSX_X86_64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2014-03-12T09:55:02Z</dcterms:created>
  <dc:creator>Thoughtworks</dc:creator>
  <dc:language>en-US</dc:language>
  <dcterms:modified xsi:type="dcterms:W3CDTF">2014-08-19T23:38:49Z</dcterms:modified>
  <cp:revision>2</cp:revision>
</cp:coreProperties>
</file>