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motloung\Downloads\"/>
    </mc:Choice>
  </mc:AlternateContent>
  <xr:revisionPtr revIDLastSave="0" documentId="13_ncr:1_{00EAFD44-3045-41F9-B966-E5BEE794FD2A}" xr6:coauthVersionLast="47" xr6:coauthVersionMax="47" xr10:uidLastSave="{00000000-0000-0000-0000-000000000000}"/>
  <bookViews>
    <workbookView xWindow="-108" yWindow="-108" windowWidth="23256" windowHeight="12456" xr2:uid="{27210101-98DC-469B-A02A-168976EDA31A}"/>
  </bookViews>
  <sheets>
    <sheet name="Data" sheetId="2" r:id="rId1"/>
  </sheets>
  <externalReferences>
    <externalReference r:id="rId2"/>
    <externalReference r:id="rId3"/>
  </externalReferences>
  <definedNames>
    <definedName name="AccountMatchRow">#REF!</definedName>
    <definedName name="ACCOUNTNO">#REF!</definedName>
    <definedName name="ACCOUNTNONAME">#REF!</definedName>
    <definedName name="ACTUAL01">#REF!</definedName>
    <definedName name="ACTUAL02">#REF!</definedName>
    <definedName name="ACTUAL03">#REF!</definedName>
    <definedName name="ACTUAL04">#REF!</definedName>
    <definedName name="ACTUAL05">#REF!</definedName>
    <definedName name="ACTUAL06">#REF!</definedName>
    <definedName name="ACTUAL07">#REF!</definedName>
    <definedName name="ACTUAL08">#REF!</definedName>
    <definedName name="ACTUAL09">#REF!</definedName>
    <definedName name="ACTUAL10">#REF!</definedName>
    <definedName name="ACTUAL11">#REF!</definedName>
    <definedName name="ACTUAL12">#REF!</definedName>
    <definedName name="ALCHEMEX_DRILL_SET">"GL_001"</definedName>
    <definedName name="Arial">#REF!</definedName>
    <definedName name="CellContents">_xlfn.FORMULATEXT(INDIRECT(ADDRESS(ROW(), COLUMN())))</definedName>
    <definedName name="Current">#REF!</definedName>
    <definedName name="DrillAccount">#REF!</definedName>
    <definedName name="DrillAccountDesc">#REF!</definedName>
    <definedName name="DrillArea">#REF!</definedName>
    <definedName name="ENG_BI_CORE_LOCATION">"C:\Sage\Sage\BX66A\"</definedName>
    <definedName name="ENG_BI_CORE_LOCATION_1">"\\server03\Sage300\Sage 300 ERP\BX64A\"</definedName>
    <definedName name="ENG_BI_CORE_LOCATION_1_1">"\\server03a\Sage\Sage\BX66A\"</definedName>
    <definedName name="ENG_BI_CORE_LOCATION_1_1_1">"\\server03\Sage300\Sage 300 ERP\BX64A\"</definedName>
    <definedName name="ENG_BI_CORE_LOCATION_1_1_1_1">"\\server03a\Sage\Sage\BX66A\"</definedName>
    <definedName name="ENG_BI_CORE_LOCATION_1_1_1_1_1">"\\server03\Sage300\Sage 300 ERP\BX64A\"</definedName>
    <definedName name="ENG_BI_CORE_LOCATION_1_1_1_1_1_1">"\\server03a\Sage\Sage\BX66A\"</definedName>
    <definedName name="ENG_BI_CORE_LOCATION_1_1_1_1_1_1_1">"\\server03\Sage300\Sage 300 ERP\BX64A\"</definedName>
    <definedName name="ENG_BI_CORE_LOCATION_1_1_1_1_1_1_1_1">"\\server03a\Sage\Sage\BX66A\"</definedName>
    <definedName name="ENG_BI_EXE_FULL_PATH">"C:\Sage\Sage\BX66A\BICORE.EXE"</definedName>
    <definedName name="ENG_BI_EXE_FULL_PATH_1">"\\server03\Sage300\Sage 300 ERP\BX64A\BICORE.EXE"</definedName>
    <definedName name="ENG_BI_EXE_FULL_PATH_1_1">"\\server03a\Sage\Sage\BX66A\BICORE.EXE"</definedName>
    <definedName name="ENG_BI_EXE_FULL_PATH_1_1_1">"\\server03\Sage300\Sage 300 ERP\BX64A\BICORE.EXE"</definedName>
    <definedName name="ENG_BI_EXE_FULL_PATH_1_1_1_1">"\\server03a\Sage\Sage\BX66A\BICORE.EXE"</definedName>
    <definedName name="ENG_BI_EXE_FULL_PATH_1_1_1_1_1">"\\server03\Sage300\Sage 300 ERP\BX64A\BICORE.EXE"</definedName>
    <definedName name="ENG_BI_EXE_FULL_PATH_1_1_1_1_1_1">"\\server03a\Sage\Sage\BX66A\BICORE.EXE"</definedName>
    <definedName name="ENG_BI_EXE_FULL_PATH_1_1_1_1_1_1_1">"\\server03\Sage300\Sage 300 ERP\BX64A\BICORE.EXE"</definedName>
    <definedName name="ENG_BI_EXE_FULL_PATH_1_1_1_1_1_1_1_1">"\\server03a\Sage\Sage\BX66A\BICORE.EXE"</definedName>
    <definedName name="ENG_BI_EXE_NAME" hidden="1">"BICORE.EXE"</definedName>
    <definedName name="ENG_BI_EXEC_CMD_ARGS" hidden="1">"03304607807708108408308107808307603704607003604507812808407808506607809309606808406807306606508508504805813012406907008409308506907006012612310411311511011810112110107707508307308708707008606111910611412710811504806006712612809511611910512710611610507"</definedName>
    <definedName name="ENG_BI_EXEC_CMD_ARGS_1" hidden="1">"03304607807708108408308107808307603704607003604507812808407808506607809309606808406807306606508508504805813012406907008409308506907006012612310411311511011810112110107707508307308708707008606111910611412710811504806012612410011211811011810612510107207"</definedName>
    <definedName name="ENG_BI_EXEC_CMD_ARGS_1_1" hidden="1">"03304607807708108408308107808307603704607003604507812808407808506607809309606808406807306606508508504805813012406907008409308506907006012612310411311511011810112110107707508307308708707008606111910611412710811504806009812612809511611910512710611610507"</definedName>
    <definedName name="ENG_BI_EXEC_CMD_ARGS_1_1_1" hidden="1">"03304607807708108408308107808307603704607003604507812808407808506607809309606808406807306606508508504805813012406907008409308506907006012612310411311511011810112110107707508307308708707008606111910611412710811504806012612410011211811011810612510107207"</definedName>
    <definedName name="ENG_BI_EXEC_CMD_ARGS_1_1_1_1" hidden="1">"03304607807708108408308107808307603704607003604507812808407808506607809309606808406807306606508508504805813012406907008409308506907006012612310411311511011810112110107707508307308708707008606111910611412710811504806009812612809511611910512710611610507"</definedName>
    <definedName name="ENG_BI_EXEC_CMD_ARGS_1_1_1_1_1" hidden="1">"03304607807708108408308107808307603704607003604507812808407808506607809309606808406807306606508508504805813012406907008409308506907006012612310411311511011810112110107707508307308708707008606111910611412710811504806012612410011211811011810612510107207"</definedName>
    <definedName name="ENG_BI_EXEC_CMD_ARGS_1_1_1_1_1_1" hidden="1">"03304607807708108408308107808307603704607003604507812808407808506607809309606808406807306606508508504805813012406907008409308506907006012612310411311511011810112110107707508307308708707008606111910611412710811504806009812612809511611910512710611610507"</definedName>
    <definedName name="ENG_BI_EXEC_CMD_ARGS_1_1_1_1_1_1_1" hidden="1">"03304607807708108408308107808307603704607003604507812808407808506607809309606808406807306606508508504805813012406907008409308506907006012612310411311511011810112110107707508307308708707008606111910611412710811504806012612410011211811011810612510107207"</definedName>
    <definedName name="ENG_BI_EXEC_CMD_ARGS_1_1_1_1_1_1_1_1" hidden="1">"03304607807708108408308107808307603704607003604507812808407808506607809309606808406807306606508508504805813012406907008409308506907006012612310411311511011810112110107707508307308708707008606111910611412710811504806009812612809511611910512710611610507"</definedName>
    <definedName name="ENG_BI_EXEC_CMD_ARGS_2" hidden="1">"30670680690840690810790800680660760850740790880950520591251321041121181101190981201010720710850920760830611240981261280951161191051271061161050730670810690830870920790910750620830760830660820580540550540680580520590640510490630550630610490680640510590"</definedName>
    <definedName name="ENG_BI_EXEC_CMD_ARGS_2_1" hidden="1">"10680660880650800840710700720770760820790841000480581301231041211141091230981171050680700900830780890621151061261241001121181101181061251010720710810660870830910840820770680840670910660780630540550640500600660590610610600510560500630580550680560540510"</definedName>
    <definedName name="ENG_BI_EXEC_CMD_ARGS_2_1_1" hidden="1">"30670680690840690810790800680660760850740790880950520591251321041121181101190981201010720710850920760830611240981261280951161191051271061161050730670810690830870920790910750620830760830660820580550620590580630500630550530570630490590540590610550600490"</definedName>
    <definedName name="ENG_BI_EXEC_CMD_ARGS_2_1_1_1" hidden="1">"10680660880650800840710700720770760820790841000480581301231041211141091230981171050680700900830780890621151061261241001121181101181061251010720710810660870830910840820770680840670910660780630540550640500600660590610610600510560500630580550680560540510"</definedName>
    <definedName name="ENG_BI_EXEC_CMD_ARGS_2_1_1_1_1" hidden="1">"30670680690840690810790800680660760850740790880950520591251321041121181101190981201010720710850920760830611240981261280951161191051271061161050730670810690830870920790910750620830760830660820580550620590580630500630550530570630490590540590610550600490"</definedName>
    <definedName name="ENG_BI_EXEC_CMD_ARGS_2_1_1_1_1_1" hidden="1">"10680660880650800840710700720770760820790841000480581301231041211141091230981171050680700900830780890621151061261241001121181101181061251010720710810660870830910840820770680840670910660780630540550640500600660590610610600510560500630580550680560540510"</definedName>
    <definedName name="ENG_BI_EXEC_CMD_ARGS_2_1_1_1_1_1_1" hidden="1">"30670680690840690810790800680660760850740790880950520591251321041121181101190981201010720710850920760830611240981261280951161191051271061161050730670810690830870920790910750620830760830660820580550620590580630500630550530570630490590540590610550600490"</definedName>
    <definedName name="ENG_BI_EXEC_CMD_ARGS_2_1_1_1_1_1_1_1" hidden="1">"10680660880650800840710700720770760820790841000480581301231041211141091230981171050680700900830780890621151061261241001121181101181061251010720710810660870830910840820770680840670910660780630540550640500600660590610610600510560500630580550680560540510"</definedName>
    <definedName name="ENG_BI_EXEC_CMD_ARGS_2_1_1_1_1_1_1_1_1" hidden="1">"30670680690840690810790800680660760850740790880950520591251321041121181101190981201010720710850920760830611240981261280951161191051271061161050730670810690830870920790910750620830760830660820580550620590580630500630550530570630490590540590610550600490"</definedName>
    <definedName name="ENG_BI_EXEC_CMD_ARGS_2_1_2" hidden="1">"30670680690840690810790800680660760850740790880950520591251321041121181101190981201010720710850920760830611240981261280951161191051271061161050730670810690830870920790910750620830760830660820580560570590580570500630550540510630540570640500610560600500"</definedName>
    <definedName name="ENG_BI_EXEC_CMD_ARGS_2_2" hidden="1">"30670680690840690810790800680660760850740790880950520591251321041121181101190981201010720710850920760830611240981261280951161191051271061161050730670810690830870920790910750620830760830660820580530620480680590520600640510530590590580530590590580540590"</definedName>
    <definedName name="ENG_BI_EXEC_CMD_ARGS_2_3" hidden="1">"30670680690840690810790800680660760850740790880950520591251321041121181101190981201010720710850920760830611240981261280951161191051271061161050730670810690830870920790910750620830760830660820580530580530680580550570640510540520590540550520680570520560"</definedName>
    <definedName name="ENG_BI_EXEC_CMD_ARGS_2_4" hidden="1">"30670680690840690810790800680660760850740790880950520591251321041121181101190981201010720710850920760830611240981261280951161191051271061161050730670810690830870920790910750620830760830660820580570570590590570520630540550540630490610590590650580600490"</definedName>
    <definedName name="ENG_BI_EXEC_CMD_ARGS_2_4_1" hidden="1">"30670680690840690810790800680660760850740790880950520591251321041121181101190981201010720710850920760830611240981261280951161191051271061161050730670810690830870920790910750620830760830660820580530600550680590520610640510490580590540540480680560490560"</definedName>
    <definedName name="ENG_BI_EXEC_CMD_ARGS_2_4_1_1" hidden="1">"30670680690840690810790800680660760850740790880950520591251321041121181101190981201010720710850920760830611240981261280951161191051271061161050730670810690830870920790910750620830760830660820580570570590590570520630540550540630490610590590650580600490"</definedName>
    <definedName name="ENG_BI_EXEC_CMD_ARGS_2_5" hidden="1">"30670680690840690810790800680660760850740790880950520591251321041121181101190981201010720710850920760830611240981261280951161191051271061161050730670810690830870920790910750620830760830660820580540540590580630510630540530510630490560620590590570600500"</definedName>
    <definedName name="ENG_BI_EXEC_CMD_ARGS_3" hidden="1">"59057060056052063055049063068050055054060050054054063054056063066055057068050050055059053054048068062050063058058060054049054064050062064060049066052060054057055064049065058059053054049060053056060130123104119118098117106100081065082076067088077069065"</definedName>
    <definedName name="ENG_BI_EXEC_CMD_ARGS_3_1" hidden="1">"68051057064050052056059064060059053054049060059048063055048061066050051057060051053059054057054068066050063056053060053052061064049058063060049064049060055049060064050057066059055057060051052052129128095121124099108114100077070078075072079077078061105"</definedName>
    <definedName name="ENG_BI_EXEC_CMD_ARGS_3_1_1" hidden="1">"61050060054057059064050059066059053054053060053048057064050060066052057068051055053059056061059059059059054057053060053057058064050059058060050060051060055048056064050062062059053054053060053057054064050063062126123104113118103108109104076074087071071"</definedName>
    <definedName name="ENG_BI_EXEC_CMD_ARGS_3_1_1_1" hidden="1">"68051057064050052056059064060059053054049060059048063055048061066050051057060051053059054057054068066050063056053060053052061064049058063060049064049060055049060064050057066059055057060051052052129128095121124099108114100077070078075072079077078061105"</definedName>
    <definedName name="ENG_BI_EXEC_CMD_ARGS_3_1_1_1_1" hidden="1">"61050060054057059064050059066059053054053060053048057064050060066052057068051055053059056061059059059059054057053060053057058064050059058060050060051060055048056064050062062059053054053060053057054064050063062126123104113118103108109104076074087071071"</definedName>
    <definedName name="ENG_BI_EXEC_CMD_ARGS_3_1_1_1_1_1" hidden="1">"68051057064050052056059064060059053054049060059048063055048061066050051057060051053059054057054068066050063056053060053052061064049058063060049064049060055049060064050057066059055057060051052052129128095121124099108114100077070078075072079077078061105"</definedName>
    <definedName name="ENG_BI_EXEC_CMD_ARGS_3_1_1_1_1_1_1" hidden="1">"61050060054057059064050059066059053054053060053048057064050060066052057068051055053059056061059059059059054057053060053057058064050059058060050060051060055048056064050062062059053054053060053057054064050063062126123104113118103108109104076074087071071"</definedName>
    <definedName name="ENG_BI_EXEC_CMD_ARGS_3_1_1_1_1_1_1_1" hidden="1">"68051057064050052056059064060059053054049060059048063055048061066050051057060051053059054057054068066050063056053060053052061064049058063060049064049060055049060064050057066059055057060051052052129128095121124099108114100077070078075072079077078061105"</definedName>
    <definedName name="ENG_BI_EXEC_CMD_ARGS_3_1_1_1_1_1_1_1_1" hidden="1">"61050060054057059064050059066059053054053060053048057064050060066052057068051055053059056061059059059059054057053060053057058064050059058060050060051060055048056064050062062059053054053060053057054064050063062126123104113118103108109104076074087071071"</definedName>
    <definedName name="ENG_BI_EXEC_CMD_ARGS_3_1_2" hidden="1">"60060050062052063054051061068049055055060051055055063054056062066055050068051053058059054057056068058050057064050053057059053062051068058049059058053058064056056064050063062059057061060050060055063054056065132124095121118099113105103081065087080067083"</definedName>
    <definedName name="ENG_BI_EXEC_CMD_ARGS_3_2" hidden="1">"65052060054048059064049058057059053055052060053051055064049064061060051063060050057050063054049061068050057059060050057053063054052063066050052064060050058054063054057066068049061061060050059056063054049058066053050134124096117117102113105108085065082"</definedName>
    <definedName name="ENG_BI_EXEC_CMD_ARGS_3_3" hidden="1">"68052057064049054057059058059055063054052054063049060058059059063060049064057060054048057064057064068050055064051055057059059061059059055052059058057052064049059055059058066051063060050060054055053064049059060126123104113118103108109104076074087071071"</definedName>
    <definedName name="ENG_BI_EXEC_CMD_ARGS_3_4" hidden="1">"66056060058056063054050068062050063059054060054053052064057057066051051064060050062055063058052068059050059064056055063051054064049059055060049059051060055048057064049066061059053058058060053057059130123104119118098117106100081065082076067088077069065"</definedName>
    <definedName name="ENG_BI_EXEC_CMD_ARGS_3_4_1" hidden="1">"68050054054059053054054068059051063054050053063050058053059059056053059058050053064052061064049062062059059057060053058059053058056068057055054068050051055059053056057068059053059064050055060059058053059059057053125132096113122098112110099085074078075"</definedName>
    <definedName name="ENG_BI_EXEC_CMD_ARGS_3_4_1_1" hidden="1">"66056060058056063054050068062050063059054060054053052064057057066051051064060050062055063058052068059050059064056055063051054064049059055060049059051060055048057064049066061059053058058060053057059130123104119118098117106100081065082076067088077069065"</definedName>
    <definedName name="ENG_BI_EXEC_CMD_ARGS_3_5" hidden="1">"63049060054054059064049061066059061053060050058049063055051062066057056068050057061059054055052068058055057064054055063055060064055059066050048061060051054050063055051068059056063055055049063050055062125132102113117107109106104076069083071076088068073"</definedName>
    <definedName name="ENG_BI_EXEC_CMD_ARGS_4" hidden="1">"106111126127095116122098117112100065076068081070067072071084098089069065058126124099112121103108114106066067076081066072076083076079087094083073087062078081079087077069092079126123088083069074082073073080074091065081088062050129"</definedName>
    <definedName name="ENG_BI_EXEC_CMD_ARGS_4_1" hidden="1">"115126124099112121103108114106066067076081066072068070089089089078061057130124096116117102113105108072068067089066068081079075084078094092069086066078078083083076074083081132124079091069070087069072085065091074077087066050126"</definedName>
    <definedName name="ENG_BI_EXEC_CMD_ARGS_4_1_1" hidden="1">"084069070065101114130123104119118098117106100070067071085065076077066088094081070065053129128095121124099108114100066072067084070067085088071083083086084073082065082077088090073069092073126128079086073069091078068084070083066081083065054125"</definedName>
    <definedName name="ENG_BI_EXEC_CMD_ARGS_4_1_1_1" hidden="1">"115126124099112121103108114106066067076081066072068070089089089078061057130124096116117102113105108072068067089066068081079075084078094092069086066078078083083076074083081132124079091069070087069072085065091074077087066050126"</definedName>
    <definedName name="ENG_BI_EXEC_CMD_ARGS_4_1_1_1_1" hidden="1">"084069070065101114130123104119118098117106100070067071085065076077066088094081070065053129128095121124099108114100066072067084070067085088071083083086084073082065082077088090073069092073126128079086073069091078068084070083066081083065054125"</definedName>
    <definedName name="ENG_BI_EXEC_CMD_ARGS_4_1_1_1_1_1" hidden="1">"115126124099112121103108114106066067076081066072068070089089089078061057130124096116117102113105108072068067089066068081079075084078094092069086066078078083083076074083081132124079091069070087069072085065091074077087066050126"</definedName>
    <definedName name="ENG_BI_EXEC_CMD_ARGS_4_1_1_1_1_1_1" hidden="1">"084069070065101114130123104119118098117106100070067071085065076077066088094081070065053129128095121124099108114100066072067084070067085088071083083086084073082065082077088090073069092073126128079086073069091078068084070083066081083065054125"</definedName>
    <definedName name="ENG_BI_EXEC_CMD_ARGS_4_1_1_1_1_1_1_1" hidden="1">"115126124099112121103108114106066067076081066072068070089089089078061057130124096116117102113105108072068067089066068081079075084078094092069086066078078083083076074083081132124079091069070087069072085065091074077087066050126"</definedName>
    <definedName name="ENG_BI_EXEC_CMD_ARGS_4_1_1_1_1_1_1_1_1" hidden="1">"084069070065101114130123104119118098117106100070067071085065076077066088094081070065053129128095121124099108114100066072067084070067085088071083083086084073082065082077088090073069092073126128079086073069091078068084070083066081083065054125"</definedName>
    <definedName name="ENG_BI_EXEC_CMD_ARGS_4_1_2" hidden="1">"073070062105110129128095121124099108114100066072067084070067077075084093085070062057125127100112126105109105108066068072080069072076088080079082090084070086061081082079092079070083081126124084082072074082078077080069087066078087061053130"</definedName>
    <definedName name="ENG_BI_EXEC_CMD_ARGS_4_2" hidden="1">"076068080072069065106110134130096112126099109110099069072067089074067072071085090084069065058125132102113117107109106104065071072080074076076083076080079089083073087061086084080083081070084077125127084082077078082073073081066086065081088061058132"</definedName>
    <definedName name="ENG_BI_EXEC_CMD_ARGS_4_3" hidden="1">"106111126127095116122098117112100065076068081070067072071084098089069065058126124099112121103108114106066067076081066072076083076079087094083073087062078081079087077069092079126123088083069074082073073080074091065081088062050129"</definedName>
    <definedName name="ENG_BI_EXEC_CMD_ARGS_4_3_1" hidden="1">"072080069073061105115125132102113117107109106104065071072080074076068070089090081073061057130123104119118098117106100070067071085065076085079075084079086087069086066077086086084072078084073130123083087068078091069072085066083069077087066049134"</definedName>
    <definedName name="ENG_BI_EXEC_CMD_ARGS_4_3_1_1" hidden="1">"106111126127095116122098117112100065076068081070067072071084098089069065058126124099112121103108114106066067076081066072076083076079087094083073087062078081079087077069092079126123088083069074082073073080074091065081088062050129"</definedName>
    <definedName name="ENG_BI_EXEC_CMD_ARGS_4_4" hidden="1">"066102111129123099117117107115106099074068068085065071073066093098080073066054126127095116122098117112100065076068081070067080084071088087085087074083062081077083088072078090073125132080083073069086074068089074082069082084062053125"</definedName>
    <definedName name="ENG_BI_EXEC_CMD_ARGS_4_5" hidden="1">"074062102114125127100112126105109105108066068072080069072068075093089084074062054129123099117117107115106099074068068085065071081079080088078089088070083065077081084083081076084072134124080087068073087069077089065086070078084065049129"</definedName>
    <definedName name="ENG_BI_GEN_LIC" hidden="1">"0"</definedName>
    <definedName name="ENG_BI_GEN_LIC_WS" hidden="1">"True"</definedName>
    <definedName name="ENG_BI_GEN_LIC_WS_1" hidden="1">"False"</definedName>
    <definedName name="ENG_BI_GEN_LIC_WS_1_1" hidden="1">"True"</definedName>
    <definedName name="ENG_BI_GEN_LIC_WS_1_1_1" hidden="1">"False"</definedName>
    <definedName name="ENG_BI_GEN_LIC_WS_1_1_1_1" hidden="1">"True"</definedName>
    <definedName name="ENG_BI_GEN_LIC_WS_1_1_1_1_1" hidden="1">"False"</definedName>
    <definedName name="ENG_BI_GEN_LIC_WS_1_1_1_1_1_1" hidden="1">"True"</definedName>
    <definedName name="ENG_BI_GEN_LIC_WS_1_1_1_1_1_1_1" hidden="1">"False"</definedName>
    <definedName name="ENG_BI_GEN_LIC_WS_1_1_1_1_1_1_1_1" hidden="1">"True"</definedName>
    <definedName name="ENG_BI_LANG_CODE" hidden="1">"en"</definedName>
    <definedName name="ENG_BI_LBI" hidden="1">"M0TNX3SSJ9"</definedName>
    <definedName name="ENG_BI_LBI_1" hidden="1">"6LF7IPDD3U"</definedName>
    <definedName name="ENG_BI_LBI_1_1" hidden="1">"5KE6HOCC2T"</definedName>
    <definedName name="ENG_BI_LBI_1_1_1" hidden="1">"6LF7IPDD3U"</definedName>
    <definedName name="ENG_BI_LBI_1_1_1_1" hidden="1">"5KE6HOCC2T"</definedName>
    <definedName name="ENG_BI_LBI_1_1_1_1_1" hidden="1">"6LF7IPDD3U"</definedName>
    <definedName name="ENG_BI_LBI_1_1_1_1_1_1" hidden="1">"5KE6HOCC2T"</definedName>
    <definedName name="ENG_BI_LBI_1_1_1_1_1_1_1" hidden="1">"6LF7IPDD3U"</definedName>
    <definedName name="ENG_BI_LBI_1_1_1_1_1_1_1_1" hidden="1">"5KE6HOCC2T"</definedName>
    <definedName name="ENG_BI_LBI_2" hidden="1">"0E71BI55XN"</definedName>
    <definedName name="ENG_BI_LBI_2_1" hidden="1">"T70U3BZYQG"</definedName>
    <definedName name="ENG_BI_LBI_2_1_1" hidden="1">"0E71BI55XN"</definedName>
    <definedName name="ENG_BI_LBI_2_1_1_1" hidden="1">"T70U3BZYQG"</definedName>
    <definedName name="ENG_BI_LBI_2_1_1_1_1" hidden="1">"0E71BI55XN"</definedName>
    <definedName name="ENG_BI_LBI_3" hidden="1">"P3WQZ6VUMD"</definedName>
    <definedName name="ENG_BI_LBI_3_1" hidden="1">"5KD6GNCB2T"</definedName>
    <definedName name="ENG_BI_LBI_4" hidden="1">"DRKENUJI90"</definedName>
    <definedName name="ENG_BI_LBI_4_1" hidden="1">"3IB4FM990R"</definedName>
    <definedName name="ENG_BI_LBI_4_1_1" hidden="1">"DRKENUJI90"</definedName>
    <definedName name="ENG_BI_LBI_5" hidden="1">"HUOIRYMME3"</definedName>
    <definedName name="ENG_BI_LBI_5_1" hidden="1">"WB3X7F22TK"</definedName>
    <definedName name="ENG_BI_LBI_5_1_1" hidden="1">"HUOIRYMME3"</definedName>
    <definedName name="ENG_BI_PROFILE_PATH" hidden="1">"C:\ProgramData\Alchemex\AlchemexSmartReporting\MetaData\Demonstration Report Designer S300SQL 1-0-0\BICORE_profiler_20130606_122453.csv"</definedName>
    <definedName name="ENG_BI_PROFILE_PATH_1" hidden="1">"C:\ProgramData\Alchemex\AlchemexSmartReporting\MetaData\Demonstration Report Designer S300SQL 1-0-0\BICORE_profiler_20130606_122453.csv"</definedName>
    <definedName name="ENG_BI_PROFILE_PATH_1_1" hidden="1">"C:\ProgramData\Alchemex\AlchemexSmartReporting\MetaData\test\BICORE_profiler_20130508_075637.csv"</definedName>
    <definedName name="ENG_BI_PROFILE_PATH_1_1_1" hidden="1">"C:\ProgramData\Alchemex\AlchemexSmartReporting\MetaData\Demonstration Report Designer S300SQL 1-0-0\BICORE_profiler_20130606_122453.csv"</definedName>
    <definedName name="ENG_BI_PROFILE_PATH_1_1_1_1" hidden="1">"C:\ProgramData\Alchemex\AlchemexSmartReporting\MetaData\test\BICORE_profiler_20130508_075637.csv"</definedName>
    <definedName name="ENG_BI_PROFILE_PATH_1_1_1_1_1" hidden="1">"C:\ProgramData\Alchemex\AlchemexSmartReporting\MetaData\Demonstration Report Designer S300SQL 1-0-0\BICORE_profiler_20130606_122453.csv"</definedName>
    <definedName name="ENG_BI_PROFILE_PATH_1_1_1_1_1_1" hidden="1">"C:\ProgramData\Alchemex\AlchemexSmartReporting\MetaData\test\BICORE_profiler_20130508_075637.csv"</definedName>
    <definedName name="ENG_BI_REPOS_FILE" hidden="1">"\\server03b\Sage\Findata\BXDATA\SQL\alchemex.svd"</definedName>
    <definedName name="ENG_BI_REPOS_FILE_1" hidden="1">"\\server03\Sage300\Findata\BXDATA\SQL\alchemex.svd"</definedName>
    <definedName name="ENG_BI_REPOS_FILE_1_1" hidden="1">"\\server03a\Sage\Findata\BXDATA\SQL\alchemex.svd"</definedName>
    <definedName name="ENG_BI_REPOS_FILE_1_1_1" hidden="1">"\\server03\Sage300\Findata\BXDATA\SQL\alchemex.svd"</definedName>
    <definedName name="ENG_BI_REPOS_FILE_1_1_1_1" hidden="1">"\\server03a\Sage\Findata\BXDATA\SQL\alchemex.svd"</definedName>
    <definedName name="ENG_BI_REPOS_FILE_1_1_1_1_1" hidden="1">"\\server03\Sage300\Findata\BXDATA\SQL\alchemex.svd"</definedName>
    <definedName name="ENG_BI_REPOS_FILE_1_1_1_1_1_1" hidden="1">"\\server03a\Sage\Findata\BXDATA\SQL\alchemex.svd"</definedName>
    <definedName name="ENG_BI_REPOS_FILE_1_1_1_1_1_1_1" hidden="1">"\\server03\Sage300\Findata\BXDATA\SQL\alchemex.svd"</definedName>
    <definedName name="ENG_BI_REPOS_FILE_1_1_1_1_1_1_1_1" hidden="1">"\\server03a\Sage\Findata\BXDATA\SQL\alchemex.svd"</definedName>
    <definedName name="ENG_BI_REPOS_PATH" hidden="1">"\\server03b\Sage\Findata\BXDATA\SQL\"</definedName>
    <definedName name="ENG_BI_REPOS_PATH_1" hidden="1">"\\server03\Sage300\Findata\BXDATA\SQL\"</definedName>
    <definedName name="ENG_BI_REPOS_PATH_1_1" hidden="1">"\\server03a\Sage\Findata\BXDATA\SQL\"</definedName>
    <definedName name="ENG_BI_REPOS_PATH_1_1_1" hidden="1">"\\server03\Sage300\Findata\BXDATA\SQL\"</definedName>
    <definedName name="ENG_BI_REPOS_PATH_1_1_1_1" hidden="1">"\\server03a\Sage\Findata\BXDATA\SQL\"</definedName>
    <definedName name="ENG_BI_REPOS_PATH_1_1_1_1_1" hidden="1">"\\server03\Sage300\Findata\BXDATA\SQL\"</definedName>
    <definedName name="ENG_BI_REPOS_PATH_1_1_1_1_1_1" hidden="1">"\\server03a\Sage\Findata\BXDATA\SQL\"</definedName>
    <definedName name="ENG_BI_REPOS_PATH_1_1_1_1_1_1_1" hidden="1">"\\server03\Sage300\Findata\BXDATA\SQL\"</definedName>
    <definedName name="ENG_BI_REPOS_PATH_1_1_1_1_1_1_1_1" hidden="1">"\\server03a\Sage\Findata\BXDATA\SQL\"</definedName>
    <definedName name="ENG_BI_TLA" hidden="1">"168;206;84;101;94;7;20;174;27;223;37;197;229;120;163;134;240;91;52;206;193;172;196;169;73;260;173;239;214;49;214;173"</definedName>
    <definedName name="ENG_BI_TLA_1" hidden="1">"242;196;114;157;29;202;140;72;196;43;157;208;122;93;250;235;101;163;138;273;161;270;191;190;121;170;111;107;96;204;265;124"</definedName>
    <definedName name="ENG_BI_TLA_1_1" hidden="1">"209;22;204;120;58;243;178;126;233;46;139;123;152;226;17;235;182;47;138;151;121;135;176;200;251;193;165;268;277;172;103;174"</definedName>
    <definedName name="ENG_BI_TLA_1_1_1" hidden="1">"242;196;114;157;29;202;140;72;196;43;157;208;122;93;250;235;101;163;138;273;161;270;191;190;121;170;111;107;96;204;265;124"</definedName>
    <definedName name="ENG_BI_TLA_1_1_1_1" hidden="1">"209;22;204;120;58;243;178;126;233;46;139;123;152;226;17;235;182;47;138;151;121;135;176;200;251;193;165;268;277;172;103;174"</definedName>
    <definedName name="ENG_BI_TLA_1_1_1_1_1" hidden="1">"242;196;114;157;29;202;140;72;196;43;157;208;122;93;250;235;101;163;138;273;161;270;191;190;121;170;111;107;96;204;265;124"</definedName>
    <definedName name="ENG_BI_TLA_1_1_1_1_1_1" hidden="1">"209;22;204;120;58;243;178;126;233;46;139;123;152;226;17;235;182;47;138;151;121;135;176;200;251;193;165;268;277;172;103;174"</definedName>
    <definedName name="ENG_BI_TLA_1_1_1_1_1_1_1" hidden="1">"242;196;114;157;29;202;140;72;196;43;157;208;122;93;250;235;101;163;138;273;161;270;191;190;121;170;111;107;96;204;265;124"</definedName>
    <definedName name="ENG_BI_TLA_1_1_1_1_1_1_1_1" hidden="1">"209;22;204;120;58;243;178;126;233;46;139;123;152;226;17;235;182;47;138;151;121;135;176;200;251;193;165;268;277;172;103;174"</definedName>
    <definedName name="ENG_BI_TLA_1_2" hidden="1">"224;190;42;187;253;206;147;188;88;173;95;157;106;82;52;255;89;172;80;81;54;162;261;194;182;63;154;57;124;97;252;98"</definedName>
    <definedName name="ENG_BI_TLA_2" hidden="1">"35;1;24;53;224;142;75;126;192;149;115;118;212;23;89;123;151;164;243;256;174;189;209;41;56;205;60;137;150;133;68;129"</definedName>
    <definedName name="ENG_BI_TLA_3" hidden="1">"222;64;74;121;46;225;153;156;238;98;200;18;78;134;135;113;95;242;173;267;127;189;31;212;61;172;200;182;275;228;39;244"</definedName>
    <definedName name="ENG_BI_TLA_4" hidden="1">"162;88;105;8;259;113;115;145;22;153;77;82;227;37;74;45;37;71;194;196;170;235;57;239;196;94;214;146;247;176;219;253"</definedName>
    <definedName name="ENG_BI_TLA_4_1" hidden="1">"76;247;121;46;252;226;252;226;62;212;67;53;231;237;226;111;171;225;104;196;60;241;90;60;37;77;26;46;114;202;70;88"</definedName>
    <definedName name="ENG_BI_TLA_4_1_1" hidden="1">"162;88;105;8;259;113;115;145;22;153;77;82;227;37;74;45;37;71;194;196;170;235;57;239;196;94;214;146;247;176;219;253"</definedName>
    <definedName name="ENG_BI_TLA_5" hidden="1">"82;133;119;238;138;141;42;118;152;87;238;107;90;186;62;116;262;165;272;157;114;41;25;87;165;248;32;139;94;188;164;240"</definedName>
    <definedName name="ENG_BI_TLA_5_1" hidden="1">"91;46;145;23;71;6;59;51;181;104;26;220;68;212;268;195;35;106;235;145;128;93;76;203;48;202;269;40;214;203;94;191"</definedName>
    <definedName name="ENG_BI_TLA_5_1_1" hidden="1">"82;133;119;238;138;141;42;118;152;87;238;107;90;186;62;116;262;165;272;157;114;41;25;87;165;248;32;139;94;188;164;240"</definedName>
    <definedName name="ENG_BI_TLA2" hidden="1">"255;11;13;189;31;84;60;216;93;13;249;205;168;88;65;233;9;141;233;20;163;112;241;247;215;93;192;238;222;153;55;67"</definedName>
    <definedName name="ENG_BI_TLA2_1" hidden="1">"101;105;133;216;215;140;198;220;84;129;148;46;73;130;250;136;122;200;168;10;10;245;46;20;250;73;126;4;106;17;169;45"</definedName>
    <definedName name="ENG_BI_TLA2_1_1" hidden="1">"189;73;226;189;158;199;222;88;60;25;123;56;89;36;101;93;1;41;29;19;43;194;120;57;206;39;9;160;186;160;56;164"</definedName>
    <definedName name="ENG_BI_TLA2_1_1_1" hidden="1">"101;105;133;216;215;140;198;220;84;129;148;46;73;130;250;136;122;200;168;10;10;245;46;20;250;73;126;4;106;17;169;45"</definedName>
    <definedName name="ENG_BI_TLA2_1_1_1_1" hidden="1">"189;73;226;189;158;199;222;88;60;25;123;56;89;36;101;93;1;41;29;19;43;194;120;57;206;39;9;160;186;160;56;164"</definedName>
    <definedName name="ENG_BI_TLA2_1_1_1_1_1" hidden="1">"101;105;133;216;215;140;198;220;84;129;148;46;73;130;250;136;122;200;168;10;10;245;46;20;250;73;126;4;106;17;169;45"</definedName>
    <definedName name="ENG_BI_TLA2_1_1_1_1_1_1" hidden="1">"189;73;226;189;158;199;222;88;60;25;123;56;89;36;101;93;1;41;29;19;43;194;120;57;206;39;9;160;186;160;56;164"</definedName>
    <definedName name="ENG_BI_TLA2_1_1_1_1_1_1_1" hidden="1">"101;105;133;216;215;140;198;220;84;129;148;46;73;130;250;136;122;200;168;10;10;245;46;20;250;73;126;4;106;17;169;45"</definedName>
    <definedName name="ENG_BI_TLA2_1_1_1_1_1_1_1_1" hidden="1">"189;73;226;189;158;199;222;88;60;25;123;56;89;36;101;93;1;41;29;19;43;194;120;57;206;39;9;160;186;160;56;164"</definedName>
    <definedName name="ENG_BI_TLA2_1_2" hidden="1">"204;96;8;97;62;13;221;140;251;98;63;191;98;180;84;145;26;14;231;31;253;85;38;194;32;60;27;157;149;116;49;127"</definedName>
    <definedName name="ENG_BI_TLA2_2" hidden="1">"66;147;49;123;215;190;144;233;101;98;228;147;76;148;71;197;247;201;106;111;46;102;229;163;80;131;145;14;6;161;254;72"</definedName>
    <definedName name="ENG_BI_TLA2_3" hidden="1">"164;84;181;246;160;142;72;135;39;75;164;174;64;87;112;230;174;90;154;115;77;135;181;85;15;205;198;252;24;161;248;102"</definedName>
    <definedName name="ENG_BI_TLA2_4" hidden="1">"31;234;91;171;180;137;49;12;233;248;90;54;173;2;201;31;205;213;68;189;158;97;19;135;175;150;136;100;207;36;134;180"</definedName>
    <definedName name="ENG_BI_TLA2_4_1" hidden="1">"178;154;192;36;132;242;224;226;0;87;246;3;87;46;195;178;222;212;166;8;4;166;241;243;113;11;117;160;156;236;44;243"</definedName>
    <definedName name="ENG_BI_TLA2_4_1_1" hidden="1">"31;234;91;171;180;137;49;12;233;248;90;54;173;2;201;31;205;213;68;189;158;97;19;135;175;150;136;100;207;36;134;180"</definedName>
    <definedName name="ENG_BI_TLA2_5" hidden="1">"145;41;154;109;198;73;197;157;150;98;29;221;96;55;249;186;231;149;66;233;37;205;135;222;32;162;35;117;109;194;206;116"</definedName>
    <definedName name="ENG_BI_TLA2_5_1" hidden="1">"84;195;3;48;86;113;29;166;228;205;152;199;128;64;28;90;132;198;65;14;142;34;112;225;128;73;84;155;134;60;193;179"</definedName>
    <definedName name="ENG_BI_TLA2_5_1_1" hidden="1">"145;41;154;109;198;73;197;157;150;98;29;221;96;55;249;186;231;149;66;233;37;205;135;222;32;162;35;117;109;194;206;116"</definedName>
    <definedName name="GL_001">"GL Transactions||A54-SQL-GL05-2-0||1;Param_Year;SelectedPeriod||ActiveSheet"</definedName>
    <definedName name="INFO_BI_EXE_NAME" hidden="1">"BICORE.EXE"</definedName>
    <definedName name="INFO_EXE_SERVER_PATH" hidden="1">"C:\Sage\Sage\BX66A\BICORE.EXE"</definedName>
    <definedName name="INFO_EXE_SERVER_PATH_1" hidden="1">"\\server03\Sage300\Sage 300 ERP\BX64A\BICORE.EXE"</definedName>
    <definedName name="INFO_EXE_SERVER_PATH_1_1" hidden="1">"\\server03a\Sage\Sage\BX66A\BICORE.EXE"</definedName>
    <definedName name="INFO_EXE_SERVER_PATH_1_1_1" hidden="1">"\\server03\Sage300\Sage 300 ERP\BX64A\BICORE.EXE"</definedName>
    <definedName name="INFO_EXE_SERVER_PATH_1_1_1_1" hidden="1">"\\server03a\Sage\Sage\BX66A\BICORE.EXE"</definedName>
    <definedName name="INFO_EXE_SERVER_PATH_1_1_1_1_1" hidden="1">"\\server03\Sage300\Sage 300 ERP\BX64A\BICORE.EXE"</definedName>
    <definedName name="INFO_EXE_SERVER_PATH_1_1_1_1_1_1" hidden="1">"\\server03a\Sage\Sage\BX66A\BICORE.EXE"</definedName>
    <definedName name="INFO_EXE_SERVER_PATH_1_1_1_1_1_1_1" hidden="1">"\\server03\Sage300\Sage 300 ERP\BX64A\BICORE.EXE"</definedName>
    <definedName name="INFO_EXE_SERVER_PATH_1_1_1_1_1_1_1_1" hidden="1">"\\server03a\Sage\Sage\BX66A\BICORE.EXE"</definedName>
    <definedName name="INFO_INSTANCE_ID" hidden="1">"0"</definedName>
    <definedName name="INFO_INSTANCE_ID_1" hidden="1">"0"</definedName>
    <definedName name="INFO_INSTANCE_NAME" hidden="1">"AIC Tax Calc Dec 2021 Designer S300SQ_20221108_14_51_15_5151.xls"</definedName>
    <definedName name="INFO_INSTANCE_NAME_1" hidden="1">"Copy of Financial Trend Analysis 3-6 (AE-SQL)_20190909_15_00_14_000.xls"</definedName>
    <definedName name="INFO_INSTANCE_NAME_1_1" hidden="1">"AIC Detailed AR Aged Trial Balance S300 SQL (C_20210525_12_03_51_033.xls"</definedName>
    <definedName name="INFO_INSTANCE_NAME_1_1_1" hidden="1">"Copy of Financial Trend Analysis 3-6 (AE-SQL)_20190909_15_00_14_000.xls"</definedName>
    <definedName name="INFO_INSTANCE_NAME_1_1_1_1" hidden="1">"AIC Detailed AR Aged Trial Balance S300 SQL (C_20210525_12_03_51_033.xls"</definedName>
    <definedName name="INFO_INSTANCE_NAME_1_1_1_1_1" hidden="1">"Copy of Financial Trend Analysis 3-6 (AE-SQL)_20190909_15_00_14_000.xls"</definedName>
    <definedName name="INFO_INSTANCE_NAME_1_1_1_1_1_1" hidden="1">"AIC Detailed AR Aged Trial Balance S300 SQL (C_20210525_12_03_51_033.xls"</definedName>
    <definedName name="INFO_INSTANCE_NAME_1_1_1_1_1_1_1" hidden="1">"Copy of Financial Trend Analysis 3-6 (AE-SQL)_20190909_15_00_14_000.xls"</definedName>
    <definedName name="INFO_INSTANCE_NAME_1_1_1_1_1_1_1_1" hidden="1">"AIC Detailed AR Aged Trial Balance S300 SQL (C_20210525_12_03_51_033.xls"</definedName>
    <definedName name="INFO_INSTANCE_NAME_1_2" hidden="1">"AIC Financial Report Designer S300SQL 1-4_20210727_14_36_42_3636.xls"</definedName>
    <definedName name="INFO_INSTANCE_NAME_2" hidden="1">"AIC Financial Report Designer S300SQL 1-4_20210616_09_07_23_077.xls"</definedName>
    <definedName name="INFO_INSTANCE_NAME_3" hidden="1">"AIC Financial Report Designer S300SQL 1-4_20210617_20_25_48_2525.xls"</definedName>
    <definedName name="INFO_INSTANCE_NAME_4" hidden="1">"AIC Financial Report Designer S300SQL 1-4_20210719_15_41_04_4141.xls"</definedName>
    <definedName name="INFO_INSTANCE_NAME_4_1" hidden="1">"AIC EB Financial Report S300SQL 1-4_20210719_15_45_12_4545.xls"</definedName>
    <definedName name="INFO_INSTANCE_NAME_4_1_1" hidden="1">"AIC Financial Report Designer S300SQL 1-4_20210719_15_41_04_4141.xls"</definedName>
    <definedName name="INFO_INSTANCE_NAME_5" hidden="1">"AIC Financial Report Designer S300SQL 1-4_20210727_15_50_06_5050.xls"</definedName>
    <definedName name="INFO_INSTANCE_NAME_5_1" hidden="1">"AIC Financial Report Designer S300SQL 1-4_20210819_09_01_29_011.xls"</definedName>
    <definedName name="INFO_INSTANCE_NAME_5_1_1" hidden="1">"AIC Financial Report Designer S300SQL 1-4_20210727_15_50_06_5050.xls"</definedName>
    <definedName name="INFO_REPORT_CODE" hidden="1">"S300-SQL-AI31-1-3-CU"</definedName>
    <definedName name="INFO_REPORT_CODE_1" hidden="1">"AE-SQL-GL09-3-6-CUST"</definedName>
    <definedName name="INFO_REPORT_CODE_1_1" hidden="1">"S300-SQL-C133-0-3"</definedName>
    <definedName name="INFO_REPORT_CODE_1_1_1" hidden="1">"AE-SQL-GL09-3-6-CUST"</definedName>
    <definedName name="INFO_REPORT_CODE_1_1_1_1" hidden="1">"S300-SQL-C133-0-3"</definedName>
    <definedName name="INFO_REPORT_CODE_1_1_1_1_1" hidden="1">"AE-SQL-GL09-3-6-CUST"</definedName>
    <definedName name="INFO_REPORT_CODE_1_1_1_1_1_1" hidden="1">"S300-SQL-C133-0-3"</definedName>
    <definedName name="INFO_REPORT_CODE_1_1_1_1_1_1_1" hidden="1">"AE-SQL-GL09-3-6-CUST"</definedName>
    <definedName name="INFO_REPORT_CODE_1_1_1_1_1_1_1_1" hidden="1">"S300-SQL-C133-0-3"</definedName>
    <definedName name="INFO_REPORT_CODE_1_2" hidden="1">"S300-SQL-AI31-1-3-CU"</definedName>
    <definedName name="INFO_REPORT_CODE_2" hidden="1">"S300-SQL-AI31-1-3-CU"</definedName>
    <definedName name="INFO_REPORT_ID" hidden="1">"12"</definedName>
    <definedName name="INFO_REPORT_ID_1" hidden="1">"290"</definedName>
    <definedName name="INFO_REPORT_ID_1_1" hidden="1">"630"</definedName>
    <definedName name="INFO_REPORT_ID_1_1_1" hidden="1">"290"</definedName>
    <definedName name="INFO_REPORT_ID_1_1_1_1" hidden="1">"630"</definedName>
    <definedName name="INFO_REPORT_ID_1_1_1_1_1" hidden="1">"290"</definedName>
    <definedName name="INFO_REPORT_ID_1_1_1_1_1_1" hidden="1">"630"</definedName>
    <definedName name="INFO_REPORT_ID_1_1_1_1_1_1_1" hidden="1">"290"</definedName>
    <definedName name="INFO_REPORT_ID_1_1_1_1_1_1_1_1" hidden="1">"630"</definedName>
    <definedName name="INFO_REPORT_ID_1_2" hidden="1">"12"</definedName>
    <definedName name="INFO_REPORT_ID_2" hidden="1">"12"</definedName>
    <definedName name="INFO_REPORT_NAAM" hidden="1">"Financial Reports 2-0 (MAS 500)"</definedName>
    <definedName name="INFO_REPORT_NAME" hidden="1">"AIC Tax Calc Dec 2021 Designer S300SQ"</definedName>
    <definedName name="INFO_REPORT_NAME_1" hidden="1">"Copy of Financial Trend Analysis 3-6 (AE-SQL)"</definedName>
    <definedName name="INFO_REPORT_NAME_1_1" hidden="1">"AIC Detailed AR Aged Trial Balance S300 SQL (C"</definedName>
    <definedName name="INFO_REPORT_NAME_1_1_1" hidden="1">"Copy of Financial Trend Analysis 3-6 (AE-SQL)"</definedName>
    <definedName name="INFO_REPORT_NAME_1_1_1_1" hidden="1">"AIC Detailed AR Aged Trial Balance S300 SQL (C"</definedName>
    <definedName name="INFO_REPORT_NAME_1_1_1_1_1" hidden="1">"Copy of Financial Trend Analysis 3-6 (AE-SQL)"</definedName>
    <definedName name="INFO_REPORT_NAME_1_1_1_1_1_1" hidden="1">"AIC Detailed AR Aged Trial Balance S300 SQL (C"</definedName>
    <definedName name="INFO_REPORT_NAME_1_1_1_1_1_1_1" hidden="1">"Copy of Financial Trend Analysis 3-6 (AE-SQL)"</definedName>
    <definedName name="INFO_REPORT_NAME_1_1_1_1_1_1_1_1" hidden="1">"AIC Detailed AR Aged Trial Balance S300 SQL (C"</definedName>
    <definedName name="INFO_REPORT_NAME_1_2" hidden="1">"AIC Financial Report Designer S300SQL 1-4"</definedName>
    <definedName name="INFO_REPORT_NAME_2" hidden="1">"AIC Financial Report Designer S300SQL 1-4"</definedName>
    <definedName name="INFO_REPORT_NAME_3" hidden="1">"AIC EB Financial Report S300SQL 1-4"</definedName>
    <definedName name="INFO_REPORT_NAME_4" hidden="1">"AIC Tax Calc Dec 2021 Designer S300SQ"</definedName>
    <definedName name="INFO_RUN_USER" hidden="1">""</definedName>
    <definedName name="INFO_RUN_WORKSTATION" hidden="1">"SERVER41"</definedName>
    <definedName name="INFO_RUN_WORKSTATION_1" hidden="1">"LIFE-LAP-003"</definedName>
    <definedName name="INFO_RUN_WORKSTATION_1_1" hidden="1">"SERVER28"</definedName>
    <definedName name="INFO_RUN_WORKSTATION_1_1_1" hidden="1">"LIFE-LAP-003"</definedName>
    <definedName name="INFO_RUN_WORKSTATION_1_1_1_1" hidden="1">"SERVER28"</definedName>
    <definedName name="INFO_RUN_WORKSTATION_1_1_1_1_1" hidden="1">"LIFE-LAP-003"</definedName>
    <definedName name="INFO_RUN_WORKSTATION_1_1_1_1_1_1" hidden="1">"SERVER28"</definedName>
    <definedName name="INFO_RUN_WORKSTATION_1_1_1_1_1_1_1" hidden="1">"LIFE-LAP-003"</definedName>
    <definedName name="INFO_RUN_WORKSTATION_1_1_1_1_1_1_1_1" hidden="1">"SERVER28"</definedName>
    <definedName name="IsPriorYear">#REF!</definedName>
    <definedName name="LASTYR01">#REF!</definedName>
    <definedName name="LASTYR02">#REF!</definedName>
    <definedName name="LASTYR03">#REF!</definedName>
    <definedName name="LASTYR04">#REF!</definedName>
    <definedName name="LASTYR05">#REF!</definedName>
    <definedName name="LASTYR06">#REF!</definedName>
    <definedName name="LASTYR07">#REF!</definedName>
    <definedName name="LASTYR08">#REF!</definedName>
    <definedName name="LASTYR09">#REF!</definedName>
    <definedName name="LASTYR10">#REF!</definedName>
    <definedName name="LASTYR11">#REF!</definedName>
    <definedName name="LASTYR12">#REF!</definedName>
    <definedName name="MonthNames">#REF!</definedName>
    <definedName name="ParamAccount">#REF!</definedName>
    <definedName name="ParamAccountRowMatch">#REF!</definedName>
    <definedName name="Periods">#REF!</definedName>
    <definedName name="PeriodsInYear" localSheetId="0">Data!$H$6</definedName>
    <definedName name="PeriodsInYear">[2]Workings1!#REF!</definedName>
    <definedName name="_xlnm.Print_Area" localSheetId="0">Data!$E$113:$BG$1058</definedName>
    <definedName name="_xlnm.Print_Titles" localSheetId="0">Data!$115:$117</definedName>
    <definedName name="PrintArea" localSheetId="0">Data!$E$113:$BG$1058</definedName>
    <definedName name="Prior">#REF!</definedName>
    <definedName name="Report" localSheetId="0">Data!$A$113:$BG$1058</definedName>
    <definedName name="rptacctgroupend" localSheetId="0">"ZZZZZZZZZZZZ"</definedName>
    <definedName name="rptacctgroupselect" localSheetId="0">0</definedName>
    <definedName name="rptacctgroupstart" localSheetId="0">" "</definedName>
    <definedName name="rptacctidend" localSheetId="0">"ZZZZZZZZZZZZZZZZZZZZZZZZZZZZZZZZZZZZZZZZZZZZZ"</definedName>
    <definedName name="rptacctidstart" localSheetId="0">"                                             "</definedName>
    <definedName name="rptcurr1" localSheetId="0">"    "</definedName>
    <definedName name="rptcurr10" localSheetId="0">" "</definedName>
    <definedName name="rptcurr2" localSheetId="0">"   "</definedName>
    <definedName name="rptcurr3" localSheetId="0">"   "</definedName>
    <definedName name="rptcurr4" localSheetId="0">"    "</definedName>
    <definedName name="rptcurr5" localSheetId="0">" "</definedName>
    <definedName name="rptcurr6" localSheetId="0">" "</definedName>
    <definedName name="rptcurr7" localSheetId="0">" "</definedName>
    <definedName name="rptcurr8" localSheetId="0">" "</definedName>
    <definedName name="rptcurr9" localSheetId="0">" "</definedName>
    <definedName name="rptorderby" localSheetId="0">2</definedName>
    <definedName name="rptorderbysegid" localSheetId="0">1</definedName>
    <definedName name="rptperiod" localSheetId="0">12</definedName>
    <definedName name="rptprovtype" localSheetId="0">1</definedName>
    <definedName name="rptrange1" localSheetId="0">"ACCTGRPCOD &lt;= ""ZZZZZZZZZZZZ"""</definedName>
    <definedName name="rptsegend1" localSheetId="0">"ZZZZ"</definedName>
    <definedName name="rptsegend10" localSheetId="0">" "</definedName>
    <definedName name="rptsegend2" localSheetId="0">"ZZZ"</definedName>
    <definedName name="rptsegend3" localSheetId="0">"ZZZ"</definedName>
    <definedName name="rptsegend4" localSheetId="0">"ZZZZ"</definedName>
    <definedName name="rptsegend5" localSheetId="0">" "</definedName>
    <definedName name="rptsegend6" localSheetId="0">" "</definedName>
    <definedName name="rptsegend7" localSheetId="0">" "</definedName>
    <definedName name="rptsegend8" localSheetId="0">" "</definedName>
    <definedName name="rptsegend9" localSheetId="0">" "</definedName>
    <definedName name="rptsegoption1" localSheetId="0">1</definedName>
    <definedName name="rptsegoption10" localSheetId="0">0</definedName>
    <definedName name="rptsegoption2" localSheetId="0">1</definedName>
    <definedName name="rptsegoption3" localSheetId="0">1</definedName>
    <definedName name="rptsegoption4" localSheetId="0">1</definedName>
    <definedName name="rptsegoption5" localSheetId="0">0</definedName>
    <definedName name="rptsegoption6" localSheetId="0">0</definedName>
    <definedName name="rptsegoption7" localSheetId="0">0</definedName>
    <definedName name="rptsegoption8" localSheetId="0">0</definedName>
    <definedName name="rptsegoption9" localSheetId="0">0</definedName>
    <definedName name="rptsegstart1" localSheetId="0">" "</definedName>
    <definedName name="rptsegstart10" localSheetId="0">" "</definedName>
    <definedName name="rptsegstart2" localSheetId="0">"   "</definedName>
    <definedName name="rptsegstart3" localSheetId="0">"   "</definedName>
    <definedName name="rptsegstart4" localSheetId="0">"    "</definedName>
    <definedName name="rptsegstart5" localSheetId="0">" "</definedName>
    <definedName name="rptsegstart6" localSheetId="0">" "</definedName>
    <definedName name="rptsegstart7" localSheetId="0">" "</definedName>
    <definedName name="rptsegstart8" localSheetId="0">" "</definedName>
    <definedName name="rptsegstart9" localSheetId="0">" "</definedName>
    <definedName name="rptsortgroupend" localSheetId="0">"ZZZZZZZZZZZZ"</definedName>
    <definedName name="rptsortgroupstart" localSheetId="0">" "</definedName>
    <definedName name="rptyear" localSheetId="0">2024</definedName>
    <definedName name="SIGNCONT">#REF!</definedName>
    <definedName name="Spec" localSheetId="0">Data!$A$1:$BG$110</definedName>
    <definedName name="spec">[2]Workings1!#REF!</definedName>
    <definedName name="SV_AUTO_CONN_CATALOG" hidden="1">"ALLINS_06"</definedName>
    <definedName name="SV_AUTO_CONN_SERVER" hidden="1">"server03B"</definedName>
    <definedName name="SV_AUTO_CONN_SERVER_1" hidden="1">"server03"</definedName>
    <definedName name="SV_AUTO_CONN_SERVER_1_1" hidden="1">"server03a"</definedName>
    <definedName name="SV_AUTO_CONN_SERVER_1_1_1" hidden="1">"server03"</definedName>
    <definedName name="SV_AUTO_CONN_SERVER_1_1_1_1" hidden="1">"server03a"</definedName>
    <definedName name="SV_AUTO_CONN_SERVER_1_1_1_1_1" hidden="1">"server03"</definedName>
    <definedName name="SV_AUTO_CONN_SERVER_1_1_1_1_1_1" hidden="1">"server03a"</definedName>
    <definedName name="SV_AUTO_CONN_SERVER_1_1_1_1_1_1_1" hidden="1">"server03"</definedName>
    <definedName name="SV_AUTO_CONN_SERVER_1_1_1_1_1_1_1_1" hidden="1">"server03a"</definedName>
    <definedName name="SV_DBTYPE">"5"</definedName>
    <definedName name="SV_ENCPT_AUTO_CONN_PASSWORD" hidden="1">"083096084083070076034111067099120055085116042066101"</definedName>
    <definedName name="SV_ENCPT_AUTO_CONN_PASSWORD_1" hidden="1">"083096084083070089082077066065112110049119106101"</definedName>
    <definedName name="SV_ENCPT_AUTO_CONN_PASSWORD_1_1" hidden="1">"083096084083070076034111067099120055085116042066101"</definedName>
    <definedName name="SV_ENCPT_AUTO_CONN_PASSWORD_1_1_1" hidden="1">"083096084083070089082077066065112110049119106101"</definedName>
    <definedName name="SV_ENCPT_AUTO_CONN_PASSWORD_1_1_1_1" hidden="1">"083096084083070076034111067099120055085116042066101"</definedName>
    <definedName name="SV_ENCPT_AUTO_CONN_PASSWORD_1_1_1_1_1" hidden="1">"083096084083070089082077066065112110049119106101"</definedName>
    <definedName name="SV_ENCPT_AUTO_CONN_PASSWORD_1_1_1_1_1_1" hidden="1">"083096084083070076034111067099120055085116042066101"</definedName>
    <definedName name="SV_ENCPT_AUTO_CONN_PASSWORD_1_1_1_1_1_1_1" hidden="1">"083096084083070089082077066065112110049119106101"</definedName>
    <definedName name="SV_ENCPT_AUTO_CONN_PASSWORD_1_1_1_1_1_1_1_1" hidden="1">"083096084083070076034111067099120055085116042066101"</definedName>
    <definedName name="SV_ENCPT_AUTO_CONN_USER" hidden="1">"095094088070084121098"</definedName>
    <definedName name="SV_ENCPT_LOGON_PWD" hidden="1">"078104085088070"</definedName>
    <definedName name="SV_ENCPT_LOGON_USER" hidden="1">"095094088070084083078080085072073085072"</definedName>
    <definedName name="SV_PAS_PastelCompanyPath" hidden="1">"Z:\ALCGROUP"</definedName>
    <definedName name="SV_PAS_PastelDatabase" hidden="1">"PAS11ALCGROUP"</definedName>
    <definedName name="SV_PAS_PervasiveServer" hidden="1">"ALCHEMEX-SRV64"</definedName>
    <definedName name="SV_REPORT_CODE">"S300-SQL-AI31-1-3-CU"</definedName>
    <definedName name="SV_REPORT_CODE_1">"AE-SQL-GL09-3-6-CUST"</definedName>
    <definedName name="SV_REPORT_CODE_1_1">"S300-SQL-C133-0-3"</definedName>
    <definedName name="SV_REPORT_CODE_1_1_1">"AE-SQL-GL09-3-6-CUST"</definedName>
    <definedName name="SV_REPORT_CODE_1_1_1_1">"S300-SQL-C133-0-3"</definedName>
    <definedName name="SV_REPORT_CODE_1_1_1_1_1">"AE-SQL-GL09-3-6-CUST"</definedName>
    <definedName name="SV_REPORT_CODE_1_1_1_1_1_1">"S300-SQL-C133-0-3"</definedName>
    <definedName name="SV_REPORT_CODE_1_1_1_1_1_1_1">"AE-SQL-GL09-3-6-CUST"</definedName>
    <definedName name="SV_REPORT_CODE_1_1_1_1_1_1_1_1">"S300-SQL-C133-0-3"</definedName>
    <definedName name="SV_REPORT_CODE_1_2">"S300-SQL-AI31-1-3-CU"</definedName>
    <definedName name="SV_REPORT_CODE_2">"S300-SQL-AI31-1-3-CU"</definedName>
    <definedName name="SV_REPORT_ID">"12"</definedName>
    <definedName name="SV_REPORT_ID_1">"290"</definedName>
    <definedName name="SV_REPORT_ID_1_1">"630"</definedName>
    <definedName name="SV_REPORT_ID_1_1_1">"290"</definedName>
    <definedName name="SV_REPORT_ID_1_1_1_1">"630"</definedName>
    <definedName name="SV_REPORT_ID_1_1_1_1_1">"290"</definedName>
    <definedName name="SV_REPORT_ID_1_1_1_1_1_1">"630"</definedName>
    <definedName name="SV_REPORT_ID_1_1_1_1_1_1_1">"290"</definedName>
    <definedName name="SV_REPORT_ID_1_1_1_1_1_1_1_1">"630"</definedName>
    <definedName name="SV_REPORT_ID_1_2">"12"</definedName>
    <definedName name="SV_REPORT_ID_2">"12"</definedName>
    <definedName name="SV_REPORT_NAME">"AIC Tax Calc Dec 2021 Designer S300SQ"</definedName>
    <definedName name="SV_REPORT_NAME_1">"Copy of Financial Trend Analysis 3-6 (AE-SQL)"</definedName>
    <definedName name="SV_REPORT_NAME_1_1">"AIC Detailed AR Aged Trial Balance S300 SQL (C"</definedName>
    <definedName name="SV_REPORT_NAME_1_1_1">"Copy of Financial Trend Analysis 3-6 (AE-SQL)"</definedName>
    <definedName name="SV_REPORT_NAME_1_1_1_1">"AIC Detailed AR Aged Trial Balance S300 SQL (C"</definedName>
    <definedName name="SV_REPORT_NAME_1_1_1_1_1">"Copy of Financial Trend Analysis 3-6 (AE-SQL)"</definedName>
    <definedName name="SV_REPORT_NAME_1_1_1_1_1_1">"AIC Detailed AR Aged Trial Balance S300 SQL (C"</definedName>
    <definedName name="SV_REPORT_NAME_1_1_1_1_1_1_1">"Copy of Financial Trend Analysis 3-6 (AE-SQL)"</definedName>
    <definedName name="SV_REPORT_NAME_1_1_1_1_1_1_1_1">"AIC Detailed AR Aged Trial Balance S300 SQL (C"</definedName>
    <definedName name="SV_REPORT_NAME_1_2">"AIC Financial Report Designer S300SQL 1-4"</definedName>
    <definedName name="SV_REPORT_NAME_2">"AIC Financial Report Designer S300SQL 1-4"</definedName>
    <definedName name="SV_REPORT_NAME_3">"AIC EB Financial Report S300SQL 1-4"</definedName>
    <definedName name="SV_REPOSCODE">""</definedName>
    <definedName name="SV_SOLUTION_ID">"33"</definedName>
    <definedName name="SV_TENANT_CODE">"ALL06"</definedName>
    <definedName name="w" hidden="1">"test_20130508_07_56_32_5656.xls"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107" i="2" l="1"/>
  <c r="BF107" i="2" s="1"/>
  <c r="BD107" i="2"/>
  <c r="BG107" i="2" s="1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5" i="2"/>
  <c r="E105" i="2"/>
  <c r="B105" i="2"/>
  <c r="BF101" i="2"/>
  <c r="BE101" i="2"/>
  <c r="BD101" i="2"/>
  <c r="BG101" i="2" s="1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99" i="2"/>
  <c r="E99" i="2"/>
  <c r="B99" i="2"/>
  <c r="BE95" i="2"/>
  <c r="BF95" i="2" s="1"/>
  <c r="BD95" i="2"/>
  <c r="BG95" i="2" s="1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3" i="2"/>
  <c r="E93" i="2"/>
  <c r="B93" i="2"/>
  <c r="BE89" i="2"/>
  <c r="BF89" i="2" s="1"/>
  <c r="BD89" i="2"/>
  <c r="BG89" i="2" s="1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7" i="2"/>
  <c r="E87" i="2"/>
  <c r="B87" i="2"/>
  <c r="BF85" i="2"/>
  <c r="BE85" i="2"/>
  <c r="BD85" i="2"/>
  <c r="BG85" i="2" s="1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3" i="2"/>
  <c r="E83" i="2"/>
  <c r="B83" i="2"/>
  <c r="BG81" i="2"/>
  <c r="BE81" i="2"/>
  <c r="BF81" i="2" s="1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79" i="2"/>
  <c r="E79" i="2"/>
  <c r="B79" i="2"/>
  <c r="BE77" i="2"/>
  <c r="BF77" i="2" s="1"/>
  <c r="BD77" i="2"/>
  <c r="BG77" i="2" s="1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5" i="2"/>
  <c r="E75" i="2"/>
  <c r="B75" i="2"/>
  <c r="BF73" i="2"/>
  <c r="BE73" i="2"/>
  <c r="BD73" i="2"/>
  <c r="BG73" i="2" s="1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1" i="2"/>
  <c r="E71" i="2"/>
  <c r="B71" i="2"/>
  <c r="AR69" i="2"/>
  <c r="AR91" i="2" s="1"/>
  <c r="AR97" i="2" s="1"/>
  <c r="AR103" i="2" s="1"/>
  <c r="AR109" i="2" s="1"/>
  <c r="BG67" i="2"/>
  <c r="BE67" i="2"/>
  <c r="BF67" i="2" s="1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5" i="2"/>
  <c r="E65" i="2"/>
  <c r="B65" i="2"/>
  <c r="BG63" i="2"/>
  <c r="BE63" i="2"/>
  <c r="BF63" i="2" s="1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1" i="2"/>
  <c r="E61" i="2"/>
  <c r="B61" i="2"/>
  <c r="BE59" i="2"/>
  <c r="BF59" i="2" s="1"/>
  <c r="BD59" i="2"/>
  <c r="BG59" i="2" s="1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7" i="2"/>
  <c r="E57" i="2"/>
  <c r="B57" i="2"/>
  <c r="BE55" i="2"/>
  <c r="BF55" i="2" s="1"/>
  <c r="BD55" i="2"/>
  <c r="BG55" i="2" s="1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3" i="2"/>
  <c r="E53" i="2"/>
  <c r="B53" i="2"/>
  <c r="BG51" i="2"/>
  <c r="BE51" i="2"/>
  <c r="BF51" i="2" s="1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49" i="2"/>
  <c r="E49" i="2"/>
  <c r="B49" i="2"/>
  <c r="BE47" i="2"/>
  <c r="BF47" i="2" s="1"/>
  <c r="BD47" i="2"/>
  <c r="BG47" i="2" s="1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5" i="2"/>
  <c r="E45" i="2"/>
  <c r="B45" i="2"/>
  <c r="BE43" i="2"/>
  <c r="BF43" i="2" s="1"/>
  <c r="BD43" i="2"/>
  <c r="BG43" i="2" s="1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1" i="2"/>
  <c r="E41" i="2"/>
  <c r="B41" i="2"/>
  <c r="X39" i="2"/>
  <c r="L39" i="2"/>
  <c r="I39" i="2"/>
  <c r="I69" i="2" s="1"/>
  <c r="I91" i="2" s="1"/>
  <c r="I97" i="2" s="1"/>
  <c r="I103" i="2" s="1"/>
  <c r="I109" i="2" s="1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5" i="2"/>
  <c r="E35" i="2"/>
  <c r="B35" i="2"/>
  <c r="AW33" i="2"/>
  <c r="AW39" i="2" s="1"/>
  <c r="AT33" i="2"/>
  <c r="AT39" i="2" s="1"/>
  <c r="AT69" i="2" s="1"/>
  <c r="AT91" i="2" s="1"/>
  <c r="AT97" i="2" s="1"/>
  <c r="AT103" i="2" s="1"/>
  <c r="AT109" i="2" s="1"/>
  <c r="AK33" i="2"/>
  <c r="AK39" i="2" s="1"/>
  <c r="AK69" i="2" s="1"/>
  <c r="AK91" i="2" s="1"/>
  <c r="AK97" i="2" s="1"/>
  <c r="AK103" i="2" s="1"/>
  <c r="AK109" i="2" s="1"/>
  <c r="AH33" i="2"/>
  <c r="AH39" i="2" s="1"/>
  <c r="AH69" i="2" s="1"/>
  <c r="AH91" i="2" s="1"/>
  <c r="AH97" i="2" s="1"/>
  <c r="AH103" i="2" s="1"/>
  <c r="AH109" i="2" s="1"/>
  <c r="Y33" i="2"/>
  <c r="Y39" i="2" s="1"/>
  <c r="M33" i="2"/>
  <c r="M39" i="2" s="1"/>
  <c r="BE31" i="2"/>
  <c r="BF31" i="2" s="1"/>
  <c r="BD31" i="2"/>
  <c r="BG31" i="2" s="1"/>
  <c r="BC31" i="2"/>
  <c r="BB31" i="2"/>
  <c r="BB33" i="2" s="1"/>
  <c r="BB39" i="2" s="1"/>
  <c r="BB69" i="2" s="1"/>
  <c r="BB91" i="2" s="1"/>
  <c r="BB97" i="2" s="1"/>
  <c r="BB103" i="2" s="1"/>
  <c r="BB109" i="2" s="1"/>
  <c r="BA31" i="2"/>
  <c r="AZ31" i="2"/>
  <c r="AY31" i="2"/>
  <c r="AX31" i="2"/>
  <c r="AW31" i="2"/>
  <c r="AV31" i="2"/>
  <c r="AU31" i="2"/>
  <c r="AT31" i="2"/>
  <c r="AS31" i="2"/>
  <c r="AR31" i="2"/>
  <c r="AQ31" i="2"/>
  <c r="AP31" i="2"/>
  <c r="AP33" i="2" s="1"/>
  <c r="AP39" i="2" s="1"/>
  <c r="AP69" i="2" s="1"/>
  <c r="AP91" i="2" s="1"/>
  <c r="AP97" i="2" s="1"/>
  <c r="AP103" i="2" s="1"/>
  <c r="AP109" i="2" s="1"/>
  <c r="AO31" i="2"/>
  <c r="AN31" i="2"/>
  <c r="AM31" i="2"/>
  <c r="AL31" i="2"/>
  <c r="AK31" i="2"/>
  <c r="AJ31" i="2"/>
  <c r="AI31" i="2"/>
  <c r="AH31" i="2"/>
  <c r="AG31" i="2"/>
  <c r="AF31" i="2"/>
  <c r="AE31" i="2"/>
  <c r="AD31" i="2"/>
  <c r="AD33" i="2" s="1"/>
  <c r="AD39" i="2" s="1"/>
  <c r="AD69" i="2" s="1"/>
  <c r="AD91" i="2" s="1"/>
  <c r="AD97" i="2" s="1"/>
  <c r="AD103" i="2" s="1"/>
  <c r="AD109" i="2" s="1"/>
  <c r="AC31" i="2"/>
  <c r="AB31" i="2"/>
  <c r="AA31" i="2"/>
  <c r="Z31" i="2"/>
  <c r="Y31" i="2"/>
  <c r="X31" i="2"/>
  <c r="W31" i="2"/>
  <c r="V31" i="2"/>
  <c r="U31" i="2"/>
  <c r="T31" i="2"/>
  <c r="S31" i="2"/>
  <c r="R31" i="2"/>
  <c r="R33" i="2" s="1"/>
  <c r="R39" i="2" s="1"/>
  <c r="R69" i="2" s="1"/>
  <c r="R91" i="2" s="1"/>
  <c r="R97" i="2" s="1"/>
  <c r="R103" i="2" s="1"/>
  <c r="R109" i="2" s="1"/>
  <c r="Q31" i="2"/>
  <c r="P31" i="2"/>
  <c r="O31" i="2"/>
  <c r="N31" i="2"/>
  <c r="M31" i="2"/>
  <c r="L31" i="2"/>
  <c r="K31" i="2"/>
  <c r="J31" i="2"/>
  <c r="I31" i="2"/>
  <c r="H31" i="2"/>
  <c r="G31" i="2"/>
  <c r="F29" i="2"/>
  <c r="E29" i="2"/>
  <c r="B29" i="2"/>
  <c r="BG27" i="2"/>
  <c r="BF27" i="2"/>
  <c r="BE27" i="2"/>
  <c r="BD27" i="2"/>
  <c r="BC27" i="2"/>
  <c r="BB27" i="2"/>
  <c r="BA27" i="2"/>
  <c r="AZ27" i="2"/>
  <c r="AY27" i="2"/>
  <c r="AX27" i="2"/>
  <c r="AX33" i="2" s="1"/>
  <c r="AX39" i="2" s="1"/>
  <c r="AX69" i="2" s="1"/>
  <c r="AX91" i="2" s="1"/>
  <c r="AX97" i="2" s="1"/>
  <c r="AX103" i="2" s="1"/>
  <c r="AX109" i="2" s="1"/>
  <c r="AW27" i="2"/>
  <c r="AV27" i="2"/>
  <c r="AU27" i="2"/>
  <c r="AT27" i="2"/>
  <c r="AS27" i="2"/>
  <c r="AR27" i="2"/>
  <c r="AQ27" i="2"/>
  <c r="AP27" i="2"/>
  <c r="AO27" i="2"/>
  <c r="AN27" i="2"/>
  <c r="AM27" i="2"/>
  <c r="AL27" i="2"/>
  <c r="AL33" i="2" s="1"/>
  <c r="AL39" i="2" s="1"/>
  <c r="AL69" i="2" s="1"/>
  <c r="AL91" i="2" s="1"/>
  <c r="AL97" i="2" s="1"/>
  <c r="AL103" i="2" s="1"/>
  <c r="AL109" i="2" s="1"/>
  <c r="AK27" i="2"/>
  <c r="AJ27" i="2"/>
  <c r="AI27" i="2"/>
  <c r="AH27" i="2"/>
  <c r="AG27" i="2"/>
  <c r="AF27" i="2"/>
  <c r="AE27" i="2"/>
  <c r="AD27" i="2"/>
  <c r="AC27" i="2"/>
  <c r="AB27" i="2"/>
  <c r="AA27" i="2"/>
  <c r="Z27" i="2"/>
  <c r="Z33" i="2" s="1"/>
  <c r="Z39" i="2" s="1"/>
  <c r="Z69" i="2" s="1"/>
  <c r="Z91" i="2" s="1"/>
  <c r="Z97" i="2" s="1"/>
  <c r="Z103" i="2" s="1"/>
  <c r="Z109" i="2" s="1"/>
  <c r="Y27" i="2"/>
  <c r="X27" i="2"/>
  <c r="W27" i="2"/>
  <c r="V27" i="2"/>
  <c r="U27" i="2"/>
  <c r="T27" i="2"/>
  <c r="S27" i="2"/>
  <c r="R27" i="2"/>
  <c r="Q27" i="2"/>
  <c r="P27" i="2"/>
  <c r="O27" i="2"/>
  <c r="N27" i="2"/>
  <c r="N33" i="2" s="1"/>
  <c r="N39" i="2" s="1"/>
  <c r="N69" i="2" s="1"/>
  <c r="N91" i="2" s="1"/>
  <c r="N97" i="2" s="1"/>
  <c r="N103" i="2" s="1"/>
  <c r="N109" i="2" s="1"/>
  <c r="M27" i="2"/>
  <c r="L27" i="2"/>
  <c r="K27" i="2"/>
  <c r="J27" i="2"/>
  <c r="I27" i="2"/>
  <c r="H27" i="2"/>
  <c r="G27" i="2"/>
  <c r="F25" i="2"/>
  <c r="E25" i="2"/>
  <c r="B25" i="2"/>
  <c r="BG23" i="2"/>
  <c r="BF23" i="2"/>
  <c r="BE23" i="2"/>
  <c r="BE33" i="2" s="1"/>
  <c r="BE39" i="2" s="1"/>
  <c r="BD23" i="2"/>
  <c r="BD33" i="2" s="1"/>
  <c r="BC23" i="2"/>
  <c r="BC33" i="2" s="1"/>
  <c r="BC39" i="2" s="1"/>
  <c r="BC69" i="2" s="1"/>
  <c r="BC91" i="2" s="1"/>
  <c r="BC97" i="2" s="1"/>
  <c r="BC103" i="2" s="1"/>
  <c r="BC109" i="2" s="1"/>
  <c r="BB23" i="2"/>
  <c r="BA23" i="2"/>
  <c r="BA33" i="2" s="1"/>
  <c r="BA39" i="2" s="1"/>
  <c r="AZ23" i="2"/>
  <c r="AZ33" i="2" s="1"/>
  <c r="AZ39" i="2" s="1"/>
  <c r="AY23" i="2"/>
  <c r="AX23" i="2"/>
  <c r="AW23" i="2"/>
  <c r="AV23" i="2"/>
  <c r="AV33" i="2" s="1"/>
  <c r="AV39" i="2" s="1"/>
  <c r="AV69" i="2" s="1"/>
  <c r="AV91" i="2" s="1"/>
  <c r="AV97" i="2" s="1"/>
  <c r="AV103" i="2" s="1"/>
  <c r="AV109" i="2" s="1"/>
  <c r="AU23" i="2"/>
  <c r="AT23" i="2"/>
  <c r="AS23" i="2"/>
  <c r="AS33" i="2" s="1"/>
  <c r="AS39" i="2" s="1"/>
  <c r="AS69" i="2" s="1"/>
  <c r="AS91" i="2" s="1"/>
  <c r="AS97" i="2" s="1"/>
  <c r="AS103" i="2" s="1"/>
  <c r="AS109" i="2" s="1"/>
  <c r="AR23" i="2"/>
  <c r="AR33" i="2" s="1"/>
  <c r="AR39" i="2" s="1"/>
  <c r="AQ23" i="2"/>
  <c r="AQ33" i="2" s="1"/>
  <c r="AQ39" i="2" s="1"/>
  <c r="AQ69" i="2" s="1"/>
  <c r="AQ91" i="2" s="1"/>
  <c r="AQ97" i="2" s="1"/>
  <c r="AQ103" i="2" s="1"/>
  <c r="AQ109" i="2" s="1"/>
  <c r="AP23" i="2"/>
  <c r="AO23" i="2"/>
  <c r="AO33" i="2" s="1"/>
  <c r="AO39" i="2" s="1"/>
  <c r="AN23" i="2"/>
  <c r="AN33" i="2" s="1"/>
  <c r="AN39" i="2" s="1"/>
  <c r="AM23" i="2"/>
  <c r="AL23" i="2"/>
  <c r="AK23" i="2"/>
  <c r="AJ23" i="2"/>
  <c r="AJ33" i="2" s="1"/>
  <c r="AJ39" i="2" s="1"/>
  <c r="AJ69" i="2" s="1"/>
  <c r="AJ91" i="2" s="1"/>
  <c r="AJ97" i="2" s="1"/>
  <c r="AJ103" i="2" s="1"/>
  <c r="AJ109" i="2" s="1"/>
  <c r="AI23" i="2"/>
  <c r="AH23" i="2"/>
  <c r="AG23" i="2"/>
  <c r="AG33" i="2" s="1"/>
  <c r="AG39" i="2" s="1"/>
  <c r="AG69" i="2" s="1"/>
  <c r="AG91" i="2" s="1"/>
  <c r="AG97" i="2" s="1"/>
  <c r="AG103" i="2" s="1"/>
  <c r="AG109" i="2" s="1"/>
  <c r="AF23" i="2"/>
  <c r="AF33" i="2" s="1"/>
  <c r="AF39" i="2" s="1"/>
  <c r="AF69" i="2" s="1"/>
  <c r="AF91" i="2" s="1"/>
  <c r="AF97" i="2" s="1"/>
  <c r="AF103" i="2" s="1"/>
  <c r="AF109" i="2" s="1"/>
  <c r="AE23" i="2"/>
  <c r="AE33" i="2" s="1"/>
  <c r="AE39" i="2" s="1"/>
  <c r="AE69" i="2" s="1"/>
  <c r="AE91" i="2" s="1"/>
  <c r="AE97" i="2" s="1"/>
  <c r="AE103" i="2" s="1"/>
  <c r="AE109" i="2" s="1"/>
  <c r="AD23" i="2"/>
  <c r="AC23" i="2"/>
  <c r="AC33" i="2" s="1"/>
  <c r="AC39" i="2" s="1"/>
  <c r="AB23" i="2"/>
  <c r="AB33" i="2" s="1"/>
  <c r="AB39" i="2" s="1"/>
  <c r="AA23" i="2"/>
  <c r="Z23" i="2"/>
  <c r="Y23" i="2"/>
  <c r="X23" i="2"/>
  <c r="X33" i="2" s="1"/>
  <c r="W23" i="2"/>
  <c r="V23" i="2"/>
  <c r="V33" i="2" s="1"/>
  <c r="V39" i="2" s="1"/>
  <c r="V69" i="2" s="1"/>
  <c r="V91" i="2" s="1"/>
  <c r="V97" i="2" s="1"/>
  <c r="V103" i="2" s="1"/>
  <c r="V109" i="2" s="1"/>
  <c r="U23" i="2"/>
  <c r="U33" i="2" s="1"/>
  <c r="U39" i="2" s="1"/>
  <c r="U69" i="2" s="1"/>
  <c r="U91" i="2" s="1"/>
  <c r="U97" i="2" s="1"/>
  <c r="U103" i="2" s="1"/>
  <c r="U109" i="2" s="1"/>
  <c r="T23" i="2"/>
  <c r="T33" i="2" s="1"/>
  <c r="T39" i="2" s="1"/>
  <c r="T69" i="2" s="1"/>
  <c r="T91" i="2" s="1"/>
  <c r="T97" i="2" s="1"/>
  <c r="T103" i="2" s="1"/>
  <c r="T109" i="2" s="1"/>
  <c r="S23" i="2"/>
  <c r="S33" i="2" s="1"/>
  <c r="S39" i="2" s="1"/>
  <c r="S69" i="2" s="1"/>
  <c r="S91" i="2" s="1"/>
  <c r="S97" i="2" s="1"/>
  <c r="S103" i="2" s="1"/>
  <c r="S109" i="2" s="1"/>
  <c r="R23" i="2"/>
  <c r="Q23" i="2"/>
  <c r="Q33" i="2" s="1"/>
  <c r="Q39" i="2" s="1"/>
  <c r="P23" i="2"/>
  <c r="P33" i="2" s="1"/>
  <c r="P39" i="2" s="1"/>
  <c r="O23" i="2"/>
  <c r="N23" i="2"/>
  <c r="M23" i="2"/>
  <c r="L23" i="2"/>
  <c r="L33" i="2" s="1"/>
  <c r="K23" i="2"/>
  <c r="J23" i="2"/>
  <c r="J33" i="2" s="1"/>
  <c r="J39" i="2" s="1"/>
  <c r="J69" i="2" s="1"/>
  <c r="J91" i="2" s="1"/>
  <c r="J97" i="2" s="1"/>
  <c r="J103" i="2" s="1"/>
  <c r="J109" i="2" s="1"/>
  <c r="I23" i="2"/>
  <c r="I33" i="2" s="1"/>
  <c r="H23" i="2"/>
  <c r="H33" i="2" s="1"/>
  <c r="H39" i="2" s="1"/>
  <c r="H69" i="2" s="1"/>
  <c r="H91" i="2" s="1"/>
  <c r="H97" i="2" s="1"/>
  <c r="H103" i="2" s="1"/>
  <c r="H109" i="2" s="1"/>
  <c r="G23" i="2"/>
  <c r="G33" i="2" s="1"/>
  <c r="G39" i="2" s="1"/>
  <c r="G69" i="2" s="1"/>
  <c r="G91" i="2" s="1"/>
  <c r="G97" i="2" s="1"/>
  <c r="G103" i="2" s="1"/>
  <c r="G109" i="2" s="1"/>
  <c r="F21" i="2"/>
  <c r="E21" i="2"/>
  <c r="B21" i="2"/>
  <c r="BE18" i="2"/>
  <c r="BF18" i="2" s="1"/>
  <c r="BD18" i="2"/>
  <c r="BG18" i="2" s="1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BG16" i="2"/>
  <c r="BF16" i="2"/>
  <c r="BE16" i="2"/>
  <c r="BD16" i="2"/>
  <c r="BC16" i="2"/>
  <c r="AY14" i="2"/>
  <c r="AX14" i="2"/>
  <c r="AW14" i="2"/>
  <c r="AV14" i="2"/>
  <c r="AU14" i="2"/>
  <c r="AT14" i="2"/>
  <c r="AS14" i="2"/>
  <c r="AR14" i="2"/>
  <c r="AQ14" i="2"/>
  <c r="AM14" i="2"/>
  <c r="AL14" i="2"/>
  <c r="AK14" i="2"/>
  <c r="AJ14" i="2"/>
  <c r="AI14" i="2"/>
  <c r="AH14" i="2"/>
  <c r="AG14" i="2"/>
  <c r="AF14" i="2"/>
  <c r="AE14" i="2"/>
  <c r="AA14" i="2"/>
  <c r="Z14" i="2"/>
  <c r="Y14" i="2"/>
  <c r="X14" i="2"/>
  <c r="W14" i="2"/>
  <c r="V14" i="2"/>
  <c r="U14" i="2"/>
  <c r="T14" i="2"/>
  <c r="S14" i="2"/>
  <c r="O14" i="2"/>
  <c r="N14" i="2"/>
  <c r="M14" i="2"/>
  <c r="L14" i="2"/>
  <c r="K14" i="2"/>
  <c r="J14" i="2"/>
  <c r="I14" i="2"/>
  <c r="H14" i="2"/>
  <c r="G14" i="2"/>
  <c r="H6" i="2"/>
  <c r="BE69" i="2" l="1"/>
  <c r="BF39" i="2"/>
  <c r="AW69" i="2"/>
  <c r="AW91" i="2" s="1"/>
  <c r="AW97" i="2" s="1"/>
  <c r="AW103" i="2" s="1"/>
  <c r="AW109" i="2" s="1"/>
  <c r="X69" i="2"/>
  <c r="X91" i="2" s="1"/>
  <c r="X97" i="2" s="1"/>
  <c r="X103" i="2" s="1"/>
  <c r="X109" i="2" s="1"/>
  <c r="AI33" i="2"/>
  <c r="AI39" i="2" s="1"/>
  <c r="AI69" i="2" s="1"/>
  <c r="AI91" i="2" s="1"/>
  <c r="AI97" i="2" s="1"/>
  <c r="AI103" i="2" s="1"/>
  <c r="AI109" i="2" s="1"/>
  <c r="AA33" i="2"/>
  <c r="AA39" i="2" s="1"/>
  <c r="AA69" i="2" s="1"/>
  <c r="AA91" i="2" s="1"/>
  <c r="AA97" i="2" s="1"/>
  <c r="AA103" i="2" s="1"/>
  <c r="AA109" i="2" s="1"/>
  <c r="BF33" i="2"/>
  <c r="W33" i="2"/>
  <c r="W39" i="2" s="1"/>
  <c r="W69" i="2" s="1"/>
  <c r="W91" i="2" s="1"/>
  <c r="W97" i="2" s="1"/>
  <c r="W103" i="2" s="1"/>
  <c r="W109" i="2" s="1"/>
  <c r="O33" i="2"/>
  <c r="O39" i="2" s="1"/>
  <c r="O69" i="2" s="1"/>
  <c r="O91" i="2" s="1"/>
  <c r="O97" i="2" s="1"/>
  <c r="O103" i="2" s="1"/>
  <c r="O109" i="2" s="1"/>
  <c r="AY33" i="2"/>
  <c r="AY39" i="2" s="1"/>
  <c r="AY69" i="2" s="1"/>
  <c r="AY91" i="2" s="1"/>
  <c r="AY97" i="2" s="1"/>
  <c r="AY103" i="2" s="1"/>
  <c r="AY109" i="2" s="1"/>
  <c r="BG33" i="2"/>
  <c r="BD39" i="2"/>
  <c r="K33" i="2"/>
  <c r="K39" i="2" s="1"/>
  <c r="K69" i="2" s="1"/>
  <c r="K91" i="2" s="1"/>
  <c r="K97" i="2" s="1"/>
  <c r="K103" i="2" s="1"/>
  <c r="K109" i="2" s="1"/>
  <c r="AU33" i="2"/>
  <c r="AU39" i="2" s="1"/>
  <c r="AU69" i="2" s="1"/>
  <c r="AU91" i="2" s="1"/>
  <c r="AU97" i="2" s="1"/>
  <c r="AU103" i="2" s="1"/>
  <c r="AU109" i="2" s="1"/>
  <c r="AM33" i="2"/>
  <c r="AM39" i="2" s="1"/>
  <c r="AM69" i="2" s="1"/>
  <c r="AM91" i="2" s="1"/>
  <c r="AM97" i="2" s="1"/>
  <c r="AM103" i="2" s="1"/>
  <c r="AM109" i="2" s="1"/>
  <c r="M69" i="2"/>
  <c r="M91" i="2" s="1"/>
  <c r="M97" i="2" s="1"/>
  <c r="M103" i="2" s="1"/>
  <c r="M109" i="2" s="1"/>
  <c r="L69" i="2"/>
  <c r="L91" i="2" s="1"/>
  <c r="L97" i="2" s="1"/>
  <c r="L103" i="2" s="1"/>
  <c r="L109" i="2" s="1"/>
  <c r="AB69" i="2"/>
  <c r="AB91" i="2" s="1"/>
  <c r="AB97" i="2" s="1"/>
  <c r="AB103" i="2" s="1"/>
  <c r="AB109" i="2" s="1"/>
  <c r="AZ69" i="2"/>
  <c r="AZ91" i="2" s="1"/>
  <c r="AZ97" i="2" s="1"/>
  <c r="AZ103" i="2" s="1"/>
  <c r="AZ109" i="2" s="1"/>
  <c r="P69" i="2"/>
  <c r="P91" i="2" s="1"/>
  <c r="P97" i="2" s="1"/>
  <c r="P103" i="2" s="1"/>
  <c r="P109" i="2" s="1"/>
  <c r="AN69" i="2"/>
  <c r="AN91" i="2" s="1"/>
  <c r="AN97" i="2" s="1"/>
  <c r="AN103" i="2" s="1"/>
  <c r="AN109" i="2" s="1"/>
  <c r="Q69" i="2"/>
  <c r="Q91" i="2" s="1"/>
  <c r="Q97" i="2" s="1"/>
  <c r="Q103" i="2" s="1"/>
  <c r="Q109" i="2" s="1"/>
  <c r="AC69" i="2"/>
  <c r="AC91" i="2" s="1"/>
  <c r="AC97" i="2" s="1"/>
  <c r="AC103" i="2" s="1"/>
  <c r="AC109" i="2" s="1"/>
  <c r="AO69" i="2"/>
  <c r="AO91" i="2" s="1"/>
  <c r="AO97" i="2" s="1"/>
  <c r="AO103" i="2" s="1"/>
  <c r="AO109" i="2" s="1"/>
  <c r="BA69" i="2"/>
  <c r="BA91" i="2" s="1"/>
  <c r="BA97" i="2" s="1"/>
  <c r="BA103" i="2" s="1"/>
  <c r="BA109" i="2" s="1"/>
  <c r="Y69" i="2"/>
  <c r="Y91" i="2" s="1"/>
  <c r="Y97" i="2" s="1"/>
  <c r="Y103" i="2" s="1"/>
  <c r="Y109" i="2" s="1"/>
  <c r="BF69" i="2" l="1"/>
  <c r="BE91" i="2"/>
  <c r="BG39" i="2"/>
  <c r="BD69" i="2"/>
  <c r="BE97" i="2" l="1"/>
  <c r="BF91" i="2"/>
  <c r="BD91" i="2"/>
  <c r="BG69" i="2"/>
  <c r="BG91" i="2" l="1"/>
  <c r="BD97" i="2"/>
  <c r="BE103" i="2"/>
  <c r="BF97" i="2"/>
  <c r="BF103" i="2" l="1"/>
  <c r="BE109" i="2"/>
  <c r="BF109" i="2" s="1"/>
  <c r="BG97" i="2"/>
  <c r="BD103" i="2"/>
  <c r="BG103" i="2" l="1"/>
  <c r="BD109" i="2"/>
  <c r="BG109" i="2" s="1"/>
</calcChain>
</file>

<file path=xl/sharedStrings.xml><?xml version="1.0" encoding="utf-8"?>
<sst xmlns="http://schemas.openxmlformats.org/spreadsheetml/2006/main" count="2347" uniqueCount="742">
  <si>
    <t>.. Specification name: Management Accounts</t>
  </si>
  <si>
    <t xml:space="preserve">.. </t>
  </si>
  <si>
    <t>.. This specification file will produce the Management accounts</t>
  </si>
  <si>
    <t>.. showing net period current year to date results and prior year</t>
  </si>
  <si>
    <t>..</t>
  </si>
  <si>
    <t>.. Setup a constant for the number of periods in the current year in cell G6</t>
  </si>
  <si>
    <t>\T</t>
  </si>
  <si>
    <t>YTD Balance</t>
  </si>
  <si>
    <t>Actual This Year</t>
  </si>
  <si>
    <t>Actual Prior Year</t>
  </si>
  <si>
    <t>Budget This Year</t>
  </si>
  <si>
    <t>Actual vs Budget</t>
  </si>
  <si>
    <t>Actual vs Prior</t>
  </si>
  <si>
    <t>Period 1</t>
  </si>
  <si>
    <t>Period 2</t>
  </si>
  <si>
    <t>Period 3</t>
  </si>
  <si>
    <t>Q1</t>
  </si>
  <si>
    <t>Period 4</t>
  </si>
  <si>
    <t>Period 5</t>
  </si>
  <si>
    <t>Period 6</t>
  </si>
  <si>
    <t>Q2</t>
  </si>
  <si>
    <t>Period 7</t>
  </si>
  <si>
    <t>Period 8</t>
  </si>
  <si>
    <t>Period 9</t>
  </si>
  <si>
    <t>Q3</t>
  </si>
  <si>
    <t>Period 10</t>
  </si>
  <si>
    <t>Period 11</t>
  </si>
  <si>
    <t>Period 12</t>
  </si>
  <si>
    <t>Q4</t>
  </si>
  <si>
    <t>\\ACCTID</t>
  </si>
  <si>
    <t>Account No</t>
  </si>
  <si>
    <t>Account Description</t>
  </si>
  <si>
    <t>LSL '000</t>
  </si>
  <si>
    <t>%%</t>
  </si>
  <si>
    <t>Z</t>
  </si>
  <si>
    <t>\-</t>
  </si>
  <si>
    <t>\</t>
  </si>
  <si>
    <t>Gross Written Premiums</t>
  </si>
  <si>
    <t>Reinsurance Premium Ceded</t>
  </si>
  <si>
    <t>Excess of Loss Reinsurance</t>
  </si>
  <si>
    <t>Net Premium Income</t>
  </si>
  <si>
    <t>Other Underwriting Income</t>
  </si>
  <si>
    <t>Total Underwriting Income</t>
  </si>
  <si>
    <t>7101%%,7110%%</t>
  </si>
  <si>
    <t>Administration income</t>
  </si>
  <si>
    <t>Commission Expenses</t>
  </si>
  <si>
    <t>Gross Benefits and Claims Incurred</t>
  </si>
  <si>
    <t>Claims Ceded to Reinsurers</t>
  </si>
  <si>
    <t>Net Change in Insurance Contracts</t>
  </si>
  <si>
    <t>Attributable Staff Costs</t>
  </si>
  <si>
    <t>Attributable Operating and Administrative Expenses</t>
  </si>
  <si>
    <t>Underwriting Profit/(Loss)</t>
  </si>
  <si>
    <t>9711%%,6508%%,7109%%,6512%%</t>
  </si>
  <si>
    <t>Other Income</t>
  </si>
  <si>
    <t>Interest Income</t>
  </si>
  <si>
    <t>Dividends Received</t>
  </si>
  <si>
    <t>Fair Value Gains and Losses</t>
  </si>
  <si>
    <t>Foreign Exchange Gains or Losses</t>
  </si>
  <si>
    <t>Profit/(Loss)  Before Operating Overheads</t>
  </si>
  <si>
    <t>Management Fee</t>
  </si>
  <si>
    <t>Profit Before Finance Costs &amp; Taxation</t>
  </si>
  <si>
    <t>Finance Costs</t>
  </si>
  <si>
    <t>Profit Before Taxation</t>
  </si>
  <si>
    <t>Income Tax Expense</t>
  </si>
  <si>
    <t>Net Income/(Loss)</t>
  </si>
  <si>
    <t>January 2024</t>
  </si>
  <si>
    <t>January 2023</t>
  </si>
  <si>
    <t>February 2024</t>
  </si>
  <si>
    <t>February 2023</t>
  </si>
  <si>
    <t>March 2024</t>
  </si>
  <si>
    <t>March 2023</t>
  </si>
  <si>
    <t>April 2024</t>
  </si>
  <si>
    <t>April 2023</t>
  </si>
  <si>
    <t>May 2024</t>
  </si>
  <si>
    <t>May 2023</t>
  </si>
  <si>
    <t>June 2024</t>
  </si>
  <si>
    <t>June 2023</t>
  </si>
  <si>
    <t>July 2024</t>
  </si>
  <si>
    <t>July 2023</t>
  </si>
  <si>
    <t>August 2024</t>
  </si>
  <si>
    <t>August 2023</t>
  </si>
  <si>
    <t>September 2024</t>
  </si>
  <si>
    <t>September 2023</t>
  </si>
  <si>
    <t>October 2024</t>
  </si>
  <si>
    <t>October 2023</t>
  </si>
  <si>
    <t>November 2024</t>
  </si>
  <si>
    <t>November 2023</t>
  </si>
  <si>
    <t>December 2024</t>
  </si>
  <si>
    <t>December 2023</t>
  </si>
  <si>
    <t>2024</t>
  </si>
  <si>
    <t>6001-001-400</t>
  </si>
  <si>
    <t>Premium - Kobo Anela</t>
  </si>
  <si>
    <t>6001-002-400</t>
  </si>
  <si>
    <t>Premium - LCS</t>
  </si>
  <si>
    <t>6001-003-400</t>
  </si>
  <si>
    <t>Premium - Lioli</t>
  </si>
  <si>
    <t>6001-004-400</t>
  </si>
  <si>
    <t>Premium - Mate</t>
  </si>
  <si>
    <t>6001-005-400</t>
  </si>
  <si>
    <t>Premium - Matlama</t>
  </si>
  <si>
    <t>6001-006-400</t>
  </si>
  <si>
    <t>Premium - Matseliso (Old)</t>
  </si>
  <si>
    <t>6001-007-400</t>
  </si>
  <si>
    <t>Premium - Matseliso (New)</t>
  </si>
  <si>
    <t>6001-008-400</t>
  </si>
  <si>
    <t>Premium - Mohahlaula</t>
  </si>
  <si>
    <t>6001-009-400</t>
  </si>
  <si>
    <t>Premium - Molemo</t>
  </si>
  <si>
    <t>6001-010-400</t>
  </si>
  <si>
    <t>Premium - Tse Putsoa</t>
  </si>
  <si>
    <t>6001-011-400</t>
  </si>
  <si>
    <t>Premium - U Mang</t>
  </si>
  <si>
    <t>6001-012-400</t>
  </si>
  <si>
    <t>Premium - Prosperity</t>
  </si>
  <si>
    <t>6001-013-400</t>
  </si>
  <si>
    <t>Premium - Nala</t>
  </si>
  <si>
    <t>6001-014-400</t>
  </si>
  <si>
    <t>Premium - Molleloa</t>
  </si>
  <si>
    <t>6001-019-400</t>
  </si>
  <si>
    <t>Discontinued Products-Lifesure,Educator,Futura,Golden,Maste</t>
  </si>
  <si>
    <t>6001-022-400</t>
  </si>
  <si>
    <t>Premium - Linare</t>
  </si>
  <si>
    <t>6001-023-400</t>
  </si>
  <si>
    <t>Premium - Bolibeng (Old)</t>
  </si>
  <si>
    <t>6001-024-400</t>
  </si>
  <si>
    <t>Premium - Bolibeng (New)</t>
  </si>
  <si>
    <t>6001-025-400</t>
  </si>
  <si>
    <t>Premium - Thari Funeral Plan</t>
  </si>
  <si>
    <t>6001-026-400</t>
  </si>
  <si>
    <t>Premium - Vodacom Mpesa Loyalty Premiums</t>
  </si>
  <si>
    <t>6001-028-400</t>
  </si>
  <si>
    <t>Premium - Life Cover Plus</t>
  </si>
  <si>
    <t>6001-029-400</t>
  </si>
  <si>
    <t>Premium - Stand Alone Riders</t>
  </si>
  <si>
    <t>6001-033-400</t>
  </si>
  <si>
    <t>Premium - Vererans &amp; Minors Scheme</t>
  </si>
  <si>
    <t>6001-034-400</t>
  </si>
  <si>
    <t>Premium - Vodacom Funeral Policy</t>
  </si>
  <si>
    <t>6001-035-400</t>
  </si>
  <si>
    <t>Premium - Khetsi Insurance Combo</t>
  </si>
  <si>
    <t>6001-036-400</t>
  </si>
  <si>
    <t>Premium - Mate Credit Life</t>
  </si>
  <si>
    <t>6001-037-400</t>
  </si>
  <si>
    <t>Premium – Matseliso Non-Everest</t>
  </si>
  <si>
    <t>6001-038-400</t>
  </si>
  <si>
    <t>Premium – Matseliso Non Everest Schemes</t>
  </si>
  <si>
    <t>6001-039-400</t>
  </si>
  <si>
    <t>Premium – Sekhele</t>
  </si>
  <si>
    <t>6001-040-400</t>
  </si>
  <si>
    <t>Premium – Mahlaseli</t>
  </si>
  <si>
    <t>6001-042-400</t>
  </si>
  <si>
    <t>Premium – Umang Legacy</t>
  </si>
  <si>
    <t>6001-043-400</t>
  </si>
  <si>
    <t>Premium – Lehae Funeral</t>
  </si>
  <si>
    <t>6002-001-400</t>
  </si>
  <si>
    <t>Mate Stockvel</t>
  </si>
  <si>
    <t>6002-002-400</t>
  </si>
  <si>
    <t>Top-UP Cover- Old Funeral</t>
  </si>
  <si>
    <t>6011-017-400</t>
  </si>
  <si>
    <t>Regular Premiums - Personal Loans</t>
  </si>
  <si>
    <t>6011-018-400</t>
  </si>
  <si>
    <t>Regular Premiums - Mortgage Loans</t>
  </si>
  <si>
    <t>6100-017-400</t>
  </si>
  <si>
    <t>RI Premium Outwards - Personal Loan Protection Plan</t>
  </si>
  <si>
    <t>6100-018-400</t>
  </si>
  <si>
    <t>RI Premium Outwards - Mortgage Loans</t>
  </si>
  <si>
    <t>6100-028-400</t>
  </si>
  <si>
    <t>RI Premium Outwards - Life Cover Plus</t>
  </si>
  <si>
    <t>6100-034-400</t>
  </si>
  <si>
    <t>RI Premium Outwards - Vodacom Funeral Policy</t>
  </si>
  <si>
    <t>6101-022-400</t>
  </si>
  <si>
    <t>RI Premium Outwards - XOL</t>
  </si>
  <si>
    <t>6403-017-400</t>
  </si>
  <si>
    <t>Admin Fee - Credit Life</t>
  </si>
  <si>
    <t>6403-019-400</t>
  </si>
  <si>
    <t>Admin Fee - Lifesure</t>
  </si>
  <si>
    <t>6404-019-400</t>
  </si>
  <si>
    <t>Admin Fee - Funeral Policiy Premium Refund</t>
  </si>
  <si>
    <t>6408-018-400</t>
  </si>
  <si>
    <t>Investment Management Fee - Retail Invvesttment</t>
  </si>
  <si>
    <t>6420-018-400</t>
  </si>
  <si>
    <t>RI Commission Mortgage Loans</t>
  </si>
  <si>
    <t>7101-600</t>
  </si>
  <si>
    <t>Other Operating Income</t>
  </si>
  <si>
    <t>9101-600</t>
  </si>
  <si>
    <t>Funeral Policies Commission Expense</t>
  </si>
  <si>
    <t>9102-600</t>
  </si>
  <si>
    <t>Credit Life Commission Expense</t>
  </si>
  <si>
    <t>9108-600</t>
  </si>
  <si>
    <t>Mortgage Life Commission</t>
  </si>
  <si>
    <t>9109-600</t>
  </si>
  <si>
    <t>Matseliso Funeral Commission</t>
  </si>
  <si>
    <t>9112-600</t>
  </si>
  <si>
    <t>Stand Alone Riders</t>
  </si>
  <si>
    <t>9113-600</t>
  </si>
  <si>
    <t>Mate Power Commission (with micro investments)</t>
  </si>
  <si>
    <t>9114-600</t>
  </si>
  <si>
    <t>Educator Savings Commision</t>
  </si>
  <si>
    <t>9115-600</t>
  </si>
  <si>
    <t>Veterans &amp; Minors Commission</t>
  </si>
  <si>
    <t>9116-600</t>
  </si>
  <si>
    <t>Vodacom Funeral Policy Commission</t>
  </si>
  <si>
    <t>9117-600</t>
  </si>
  <si>
    <t>Khetsi Insurance Combo Commission</t>
  </si>
  <si>
    <t>9118-600</t>
  </si>
  <si>
    <t>Mate Credit Life Commission</t>
  </si>
  <si>
    <t>9119-600</t>
  </si>
  <si>
    <t>Emergency Fund Commission</t>
  </si>
  <si>
    <t>9202-600</t>
  </si>
  <si>
    <t>Administration Fees - Credit Life</t>
  </si>
  <si>
    <t>9204-400</t>
  </si>
  <si>
    <t>Commission Soccer Teams</t>
  </si>
  <si>
    <t>9204-600</t>
  </si>
  <si>
    <t>9205-400</t>
  </si>
  <si>
    <t>U-MangCSI Provision</t>
  </si>
  <si>
    <t>9206-400</t>
  </si>
  <si>
    <t>Commission Thari</t>
  </si>
  <si>
    <t>9209-600</t>
  </si>
  <si>
    <t>Life Cover Plus Commission</t>
  </si>
  <si>
    <t>8001-001-400</t>
  </si>
  <si>
    <t>Kobo Anela Funeral Claims</t>
  </si>
  <si>
    <t>8002-002-400</t>
  </si>
  <si>
    <t>LCS Funeral Claims</t>
  </si>
  <si>
    <t>8003-003-200</t>
  </si>
  <si>
    <t>Lioli Funeral  - Ex-gratia</t>
  </si>
  <si>
    <t>8003-003-400</t>
  </si>
  <si>
    <t>Lioli Funeral Claims</t>
  </si>
  <si>
    <t>8004-004-400</t>
  </si>
  <si>
    <t>Mate Funeral Claims</t>
  </si>
  <si>
    <t>8005-005-400</t>
  </si>
  <si>
    <t>Matlama Funeral Claims</t>
  </si>
  <si>
    <t>8006-006-400</t>
  </si>
  <si>
    <t>Matseliso(Old) Funeral Claims</t>
  </si>
  <si>
    <t>8007-007-400</t>
  </si>
  <si>
    <t>Matseliso(New) Funeral Claims</t>
  </si>
  <si>
    <t>8008-008-400</t>
  </si>
  <si>
    <t>Mohahlaula Funeral Claims</t>
  </si>
  <si>
    <t>8009-009-200</t>
  </si>
  <si>
    <t>Molemo Funeral Claims - Ex-gratia</t>
  </si>
  <si>
    <t>8009-009-400</t>
  </si>
  <si>
    <t>Molemo Funeral Claims</t>
  </si>
  <si>
    <t>8010-010-400</t>
  </si>
  <si>
    <t>Tse Putsoa Funeral Claims</t>
  </si>
  <si>
    <t>8011-011-200</t>
  </si>
  <si>
    <t>U Mang Funeral Claims - Ex-gratia</t>
  </si>
  <si>
    <t>8011-011-400</t>
  </si>
  <si>
    <t>U Mang Funeral Claims</t>
  </si>
  <si>
    <t>8012-012-400</t>
  </si>
  <si>
    <t>Prosperity Funeral Claims</t>
  </si>
  <si>
    <t>8013-011-400</t>
  </si>
  <si>
    <t>Nala Funeral Claims</t>
  </si>
  <si>
    <t>8019-019-400</t>
  </si>
  <si>
    <t>Discontinued Products Claims - Lifesure, Old Prosperity, Edu</t>
  </si>
  <si>
    <t>8020-011-400</t>
  </si>
  <si>
    <t>Vodacom Loyalty - Claims</t>
  </si>
  <si>
    <t>8022-022-400</t>
  </si>
  <si>
    <t>Linare Funeral Claims</t>
  </si>
  <si>
    <t>8023-023-400</t>
  </si>
  <si>
    <t>Bolibeng(Old) Funeral Claims</t>
  </si>
  <si>
    <t>8024-024-400</t>
  </si>
  <si>
    <t>Bolibeng(New) Funeral Claims</t>
  </si>
  <si>
    <t>8024-027-400</t>
  </si>
  <si>
    <t>Lesotho Funeral Service Claims</t>
  </si>
  <si>
    <t>8024-028-400</t>
  </si>
  <si>
    <t>Thari Funeral Claims</t>
  </si>
  <si>
    <t>8024-029-400</t>
  </si>
  <si>
    <t>Stand Alone Rider claims</t>
  </si>
  <si>
    <t>8024-030-400</t>
  </si>
  <si>
    <t>Mate Power Claims (with micro investments)</t>
  </si>
  <si>
    <t>8024-031-400</t>
  </si>
  <si>
    <t>Top - Up Cover - Old Funeral Claims</t>
  </si>
  <si>
    <t>8024-033-400</t>
  </si>
  <si>
    <t>Veterancs &amp; Minors Schemes Claims</t>
  </si>
  <si>
    <t>8024-034-400</t>
  </si>
  <si>
    <t>Vodacom Funeral Policy Claims</t>
  </si>
  <si>
    <t>8024-035-400</t>
  </si>
  <si>
    <t>Khetsi Insurance Combo Claims</t>
  </si>
  <si>
    <t>8024-036-400</t>
  </si>
  <si>
    <t>Mate Credit Life Claims</t>
  </si>
  <si>
    <t>8024-037-400</t>
  </si>
  <si>
    <t>Matseliso Non Everest Claims</t>
  </si>
  <si>
    <t>8024-039-400</t>
  </si>
  <si>
    <t>Sekhele Funeral Claims</t>
  </si>
  <si>
    <t>8024-040-400</t>
  </si>
  <si>
    <t>Mahlaseli Funeral Claims</t>
  </si>
  <si>
    <t>8101-017-400</t>
  </si>
  <si>
    <t>Personal Loan Protection Plan - Credit Life Claims</t>
  </si>
  <si>
    <t>8102-017-200</t>
  </si>
  <si>
    <t>Personal Loan Protection Plan-Cr Life Claims - Retrenchments</t>
  </si>
  <si>
    <t>8102-017-400</t>
  </si>
  <si>
    <t>Personal Loan Protection Plan - SLB Cashback Claims</t>
  </si>
  <si>
    <t>8201-018-200</t>
  </si>
  <si>
    <t>Home Loan Protection Plan - Mortgage Life Claims - Ex-gratia</t>
  </si>
  <si>
    <t>8201-018-400</t>
  </si>
  <si>
    <t>Home Loan Protection Plan - Mortgage Life Claims</t>
  </si>
  <si>
    <t>8202-200</t>
  </si>
  <si>
    <t>Life Cover Plus Claims</t>
  </si>
  <si>
    <t>8601-200</t>
  </si>
  <si>
    <t>Surrenders and Maturity - Lifesure</t>
  </si>
  <si>
    <t>8902-200</t>
  </si>
  <si>
    <t>Ceded Claims - Mortgage Loans</t>
  </si>
  <si>
    <t>8905-200</t>
  </si>
  <si>
    <t>PLPP Claims Ceded - Orchard Insurance</t>
  </si>
  <si>
    <t>8906-200</t>
  </si>
  <si>
    <t>Vodacom Funeral Policy Claims Ceded</t>
  </si>
  <si>
    <t>8907-200</t>
  </si>
  <si>
    <t>Life Cover Plus Claims Ceded</t>
  </si>
  <si>
    <t>9001-400</t>
  </si>
  <si>
    <t>Net Change in Insurance Contracts - Credit &amp; Mortgage Life</t>
  </si>
  <si>
    <t>9002-400</t>
  </si>
  <si>
    <t>Net Change in Insurance Contracts - Funeral Insurance</t>
  </si>
  <si>
    <t>9003-400</t>
  </si>
  <si>
    <t>Net  Change in Insurance Contracts - Matseliso Funeral</t>
  </si>
  <si>
    <t>9006-400</t>
  </si>
  <si>
    <t>Net Change in Insurance Contracts - Investment Products</t>
  </si>
  <si>
    <t>9401-200</t>
  </si>
  <si>
    <t>Employee Costs_Education &amp; Training</t>
  </si>
  <si>
    <t>9401-300</t>
  </si>
  <si>
    <t>9401-301</t>
  </si>
  <si>
    <t>9401-400</t>
  </si>
  <si>
    <t>9401-500</t>
  </si>
  <si>
    <t>9401-600</t>
  </si>
  <si>
    <t>9401-700</t>
  </si>
  <si>
    <t>9401-800</t>
  </si>
  <si>
    <t>9401-900</t>
  </si>
  <si>
    <t>9403-200</t>
  </si>
  <si>
    <t>Employee Costs_Medical Aid Contributions</t>
  </si>
  <si>
    <t>9403-300</t>
  </si>
  <si>
    <t>9403-400</t>
  </si>
  <si>
    <t>9403-500</t>
  </si>
  <si>
    <t>9403-600</t>
  </si>
  <si>
    <t>9403-700</t>
  </si>
  <si>
    <t>9403-800</t>
  </si>
  <si>
    <t>9404-200</t>
  </si>
  <si>
    <t>Employee Costs_Pension Fund Contributions</t>
  </si>
  <si>
    <t>9404-300</t>
  </si>
  <si>
    <t>9404-400</t>
  </si>
  <si>
    <t>9404-500</t>
  </si>
  <si>
    <t>9404-600</t>
  </si>
  <si>
    <t>9404-700</t>
  </si>
  <si>
    <t>9404-800</t>
  </si>
  <si>
    <t>9405-200</t>
  </si>
  <si>
    <t>Employee Costs_Staff Bonus</t>
  </si>
  <si>
    <t>9405-300</t>
  </si>
  <si>
    <t>9405-400</t>
  </si>
  <si>
    <t>9405-500</t>
  </si>
  <si>
    <t>9405-600</t>
  </si>
  <si>
    <t>9405-700</t>
  </si>
  <si>
    <t>9405-800</t>
  </si>
  <si>
    <t>9405-900</t>
  </si>
  <si>
    <t>9406-200</t>
  </si>
  <si>
    <t>Employee Costs_Salaries</t>
  </si>
  <si>
    <t>9406-300</t>
  </si>
  <si>
    <t>9406-400</t>
  </si>
  <si>
    <t>9406-500</t>
  </si>
  <si>
    <t>9406-600</t>
  </si>
  <si>
    <t>9406-700</t>
  </si>
  <si>
    <t>9406-800</t>
  </si>
  <si>
    <t>9406-900</t>
  </si>
  <si>
    <t>9408-600</t>
  </si>
  <si>
    <t>Employee Costs_Leave Pay</t>
  </si>
  <si>
    <t>9409-200</t>
  </si>
  <si>
    <t>Employee Costs_Employee Benefits</t>
  </si>
  <si>
    <t>9409-300</t>
  </si>
  <si>
    <t>9409-400</t>
  </si>
  <si>
    <t>9409-500</t>
  </si>
  <si>
    <t>9409-600</t>
  </si>
  <si>
    <t>9409-700</t>
  </si>
  <si>
    <t>9409-800</t>
  </si>
  <si>
    <t>9409-900</t>
  </si>
  <si>
    <t>9411-200</t>
  </si>
  <si>
    <t>Employee Costs_Staff Uniform</t>
  </si>
  <si>
    <t>9411-300</t>
  </si>
  <si>
    <t>9411-400</t>
  </si>
  <si>
    <t>9411-500</t>
  </si>
  <si>
    <t>9411-600</t>
  </si>
  <si>
    <t>9411-700</t>
  </si>
  <si>
    <t>9411-800</t>
  </si>
  <si>
    <t>9413-600</t>
  </si>
  <si>
    <t>Employee Costs_Recruitment Fees</t>
  </si>
  <si>
    <t>9414-200</t>
  </si>
  <si>
    <t>Employee Costs_Overtime Pay</t>
  </si>
  <si>
    <t>9414-300</t>
  </si>
  <si>
    <t>9414-400</t>
  </si>
  <si>
    <t>9414-500</t>
  </si>
  <si>
    <t>9414-600</t>
  </si>
  <si>
    <t>9414-700</t>
  </si>
  <si>
    <t>9414-800</t>
  </si>
  <si>
    <t>9415-500</t>
  </si>
  <si>
    <t>Employee Costs_Casual Casheirs</t>
  </si>
  <si>
    <t>9415-900</t>
  </si>
  <si>
    <t>9416-900</t>
  </si>
  <si>
    <t>Employee Costs_Temp Salaries</t>
  </si>
  <si>
    <t>9417-400</t>
  </si>
  <si>
    <t>Sales Consultants Incentives</t>
  </si>
  <si>
    <t>9417-600</t>
  </si>
  <si>
    <t>Severance Pay</t>
  </si>
  <si>
    <t>9417-800</t>
  </si>
  <si>
    <t>9418-200</t>
  </si>
  <si>
    <t>Employee Costs_Reward &amp; Recognition</t>
  </si>
  <si>
    <t>9418-300</t>
  </si>
  <si>
    <t>9418-301</t>
  </si>
  <si>
    <t>9418-400</t>
  </si>
  <si>
    <t>9418-500</t>
  </si>
  <si>
    <t>Employee Costs - Reward &amp; Recognition</t>
  </si>
  <si>
    <t>9418-600</t>
  </si>
  <si>
    <t>9418-700</t>
  </si>
  <si>
    <t>9418-800</t>
  </si>
  <si>
    <t>9418-900</t>
  </si>
  <si>
    <t>9453-200</t>
  </si>
  <si>
    <t>Canteen Costs - life</t>
  </si>
  <si>
    <t>9453-300</t>
  </si>
  <si>
    <t>9453-400</t>
  </si>
  <si>
    <t>9453-500</t>
  </si>
  <si>
    <t>9453-600</t>
  </si>
  <si>
    <t>9453-700</t>
  </si>
  <si>
    <t>9453-800</t>
  </si>
  <si>
    <t>9453-900</t>
  </si>
  <si>
    <t>9211-300</t>
  </si>
  <si>
    <t>Bank Charges</t>
  </si>
  <si>
    <t>9211-400</t>
  </si>
  <si>
    <t>9211-500</t>
  </si>
  <si>
    <t>9211-600</t>
  </si>
  <si>
    <t>9211-700</t>
  </si>
  <si>
    <t>9211-800</t>
  </si>
  <si>
    <t>9211-900</t>
  </si>
  <si>
    <t>9216-600</t>
  </si>
  <si>
    <t>Administration Fees Investments</t>
  </si>
  <si>
    <t>9221-200</t>
  </si>
  <si>
    <t>Cleaning Services</t>
  </si>
  <si>
    <t>9221-300</t>
  </si>
  <si>
    <t>9221-301</t>
  </si>
  <si>
    <t>9221-400</t>
  </si>
  <si>
    <t>9221-500</t>
  </si>
  <si>
    <t>9221-600</t>
  </si>
  <si>
    <t>9221-700</t>
  </si>
  <si>
    <t>9221-800</t>
  </si>
  <si>
    <t>9221-900</t>
  </si>
  <si>
    <t>9232-200</t>
  </si>
  <si>
    <t>Computer Software Licenses</t>
  </si>
  <si>
    <t>9232-600</t>
  </si>
  <si>
    <t>9232-800</t>
  </si>
  <si>
    <t>9232-900</t>
  </si>
  <si>
    <t>9234-800</t>
  </si>
  <si>
    <t>Computer Hardware &amp; Software Support</t>
  </si>
  <si>
    <t>9235-800</t>
  </si>
  <si>
    <t>Computer Maintenance</t>
  </si>
  <si>
    <t>9236-800</t>
  </si>
  <si>
    <t>IT Consumables</t>
  </si>
  <si>
    <t>9237-800</t>
  </si>
  <si>
    <t>IT Disaster Recovery Costs</t>
  </si>
  <si>
    <t>9241-600</t>
  </si>
  <si>
    <t>Cash collection costs - Life</t>
  </si>
  <si>
    <t>9241-900</t>
  </si>
  <si>
    <t>9253-500</t>
  </si>
  <si>
    <t>Postage &amp; Courier</t>
  </si>
  <si>
    <t>9253-600</t>
  </si>
  <si>
    <t>9253-700</t>
  </si>
  <si>
    <t>9301-600</t>
  </si>
  <si>
    <t>Depreciation_Buildings</t>
  </si>
  <si>
    <t>9302-600</t>
  </si>
  <si>
    <t>Depreciation_Fixtures &amp; Fittings</t>
  </si>
  <si>
    <t>9304-600</t>
  </si>
  <si>
    <t>Depreciation_Computer Hardware</t>
  </si>
  <si>
    <t>9305-600</t>
  </si>
  <si>
    <t>Depreciation_Motor Vehicles</t>
  </si>
  <si>
    <t>9306-600</t>
  </si>
  <si>
    <t>Depreciation_Office Equipment</t>
  </si>
  <si>
    <t>9307-600</t>
  </si>
  <si>
    <t>Depreciation_Software</t>
  </si>
  <si>
    <t>9308-600</t>
  </si>
  <si>
    <t>Depreciation_Leasehold Improve</t>
  </si>
  <si>
    <t>9309-600</t>
  </si>
  <si>
    <t>Depreciation_Signage</t>
  </si>
  <si>
    <t>9310-600</t>
  </si>
  <si>
    <t>Depreciation_Right of Use Asset</t>
  </si>
  <si>
    <t>9311-600</t>
  </si>
  <si>
    <t>Amortisation_IFRS 17 Costs</t>
  </si>
  <si>
    <t>9451-200</t>
  </si>
  <si>
    <t>Entertainment - Clients</t>
  </si>
  <si>
    <t>9451-301</t>
  </si>
  <si>
    <t>9451-400</t>
  </si>
  <si>
    <t>9451-500</t>
  </si>
  <si>
    <t>9451-900</t>
  </si>
  <si>
    <t>9452-200</t>
  </si>
  <si>
    <t>Entertainment - Staff</t>
  </si>
  <si>
    <t>9452-300</t>
  </si>
  <si>
    <t>9452-301</t>
  </si>
  <si>
    <t>9452-400</t>
  </si>
  <si>
    <t>9452-500</t>
  </si>
  <si>
    <t>9452-600</t>
  </si>
  <si>
    <t>9452-700</t>
  </si>
  <si>
    <t>9452-800</t>
  </si>
  <si>
    <t>9452-900</t>
  </si>
  <si>
    <t>9501-200</t>
  </si>
  <si>
    <t>Claims and Investigation Costs</t>
  </si>
  <si>
    <t>9502-200</t>
  </si>
  <si>
    <t>Medical Underwriting Costs</t>
  </si>
  <si>
    <t>9551-200</t>
  </si>
  <si>
    <t>Insurance</t>
  </si>
  <si>
    <t>9551-300</t>
  </si>
  <si>
    <t>9551-301</t>
  </si>
  <si>
    <t>9551-400</t>
  </si>
  <si>
    <t>9551-500</t>
  </si>
  <si>
    <t>9551-600</t>
  </si>
  <si>
    <t>9551-800</t>
  </si>
  <si>
    <t>9551-900</t>
  </si>
  <si>
    <t>9561-400</t>
  </si>
  <si>
    <t>Licences</t>
  </si>
  <si>
    <t>9561-500</t>
  </si>
  <si>
    <t>9561-600</t>
  </si>
  <si>
    <t>9601-700</t>
  </si>
  <si>
    <t>Marketing_Advertising Expenses</t>
  </si>
  <si>
    <t>9602-700</t>
  </si>
  <si>
    <t>Marketing_Printing Costs</t>
  </si>
  <si>
    <t>9603-700</t>
  </si>
  <si>
    <t>Marketing_Radio Advertising Costs</t>
  </si>
  <si>
    <t>9604-700</t>
  </si>
  <si>
    <t>Marketing_TV Advertising Costs</t>
  </si>
  <si>
    <t>9605-700</t>
  </si>
  <si>
    <t>Marketing_Agency Fees</t>
  </si>
  <si>
    <t>9606-700</t>
  </si>
  <si>
    <t>Marketing_Outdoor Branding</t>
  </si>
  <si>
    <t>9607-700</t>
  </si>
  <si>
    <t>Marketing_Sponsored Events</t>
  </si>
  <si>
    <t>9608-700</t>
  </si>
  <si>
    <t>Marketing_Branding &amp; Promotional Materials</t>
  </si>
  <si>
    <t>9609-700</t>
  </si>
  <si>
    <t>Marketing_Team Sponsorship</t>
  </si>
  <si>
    <t>9610-700</t>
  </si>
  <si>
    <t>Marketing_Customer Relationship Management</t>
  </si>
  <si>
    <t>9611-700</t>
  </si>
  <si>
    <t>Marketing_Branches Field Marketing</t>
  </si>
  <si>
    <t>9612-700</t>
  </si>
  <si>
    <t>Marketing_Online Advertising</t>
  </si>
  <si>
    <t>9651-200</t>
  </si>
  <si>
    <t>Motor Vehicle Expenses_Fuel</t>
  </si>
  <si>
    <t>9651-300</t>
  </si>
  <si>
    <t>9651-301</t>
  </si>
  <si>
    <t>9651-400</t>
  </si>
  <si>
    <t>9651-500</t>
  </si>
  <si>
    <t>9651-600</t>
  </si>
  <si>
    <t>9651-700</t>
  </si>
  <si>
    <t>9651-800</t>
  </si>
  <si>
    <t>9651-900</t>
  </si>
  <si>
    <t>9652-600</t>
  </si>
  <si>
    <t>Motof Vehicle Expenses_Service Cost</t>
  </si>
  <si>
    <t>9653-600</t>
  </si>
  <si>
    <t>Motor Vehicle Expenses_Repairs and Maintenance</t>
  </si>
  <si>
    <t>9671-200</t>
  </si>
  <si>
    <t>Property Expenses_Rental Expense</t>
  </si>
  <si>
    <t>9671-300</t>
  </si>
  <si>
    <t>9671-400</t>
  </si>
  <si>
    <t>9671-500</t>
  </si>
  <si>
    <t>9671-600</t>
  </si>
  <si>
    <t>9671-800</t>
  </si>
  <si>
    <t>9671-900</t>
  </si>
  <si>
    <t>9673-200</t>
  </si>
  <si>
    <t>Property Expenses_Repairs and Maintenance</t>
  </si>
  <si>
    <t>9673-300</t>
  </si>
  <si>
    <t>9673-301</t>
  </si>
  <si>
    <t>9673-400</t>
  </si>
  <si>
    <t>9673-500</t>
  </si>
  <si>
    <t>9673-600</t>
  </si>
  <si>
    <t>9673-700</t>
  </si>
  <si>
    <t>9673-800</t>
  </si>
  <si>
    <t>9673-900</t>
  </si>
  <si>
    <t>9674-200</t>
  </si>
  <si>
    <t>Property Expenses_Security Services</t>
  </si>
  <si>
    <t>9674-300</t>
  </si>
  <si>
    <t>9674-301</t>
  </si>
  <si>
    <t>9674-400</t>
  </si>
  <si>
    <t>9674-500</t>
  </si>
  <si>
    <t>9674-600</t>
  </si>
  <si>
    <t>9674-800</t>
  </si>
  <si>
    <t>9674-900</t>
  </si>
  <si>
    <t>9675-200</t>
  </si>
  <si>
    <t>Property Expenses_Water &amp; Electricity Costs</t>
  </si>
  <si>
    <t>9675-300</t>
  </si>
  <si>
    <t>9675-301</t>
  </si>
  <si>
    <t>9675-400</t>
  </si>
  <si>
    <t>9675-500</t>
  </si>
  <si>
    <t>9675-600</t>
  </si>
  <si>
    <t>9675-800</t>
  </si>
  <si>
    <t>9675-900</t>
  </si>
  <si>
    <t>9699-600</t>
  </si>
  <si>
    <t>Property Expenses_IFRS 16 Adjustment</t>
  </si>
  <si>
    <t>9701-600</t>
  </si>
  <si>
    <t>Audit Fees - External</t>
  </si>
  <si>
    <t>9702-200</t>
  </si>
  <si>
    <t>Audit Fees - Internal</t>
  </si>
  <si>
    <t>9702-500</t>
  </si>
  <si>
    <t>9702-600</t>
  </si>
  <si>
    <t>9702-900</t>
  </si>
  <si>
    <t>9703-300</t>
  </si>
  <si>
    <t>Actuarial Costs</t>
  </si>
  <si>
    <t>9704-600</t>
  </si>
  <si>
    <t>Consultancy Fees</t>
  </si>
  <si>
    <t>9705-200</t>
  </si>
  <si>
    <t>Legal Fees</t>
  </si>
  <si>
    <t>9705-300</t>
  </si>
  <si>
    <t>9705-400</t>
  </si>
  <si>
    <t>9705-500</t>
  </si>
  <si>
    <t>9705-600</t>
  </si>
  <si>
    <t>9705-700</t>
  </si>
  <si>
    <t>9705-800</t>
  </si>
  <si>
    <t>9705-900</t>
  </si>
  <si>
    <t>9731-200</t>
  </si>
  <si>
    <t>Travel and Transport Expenses</t>
  </si>
  <si>
    <t>9731-300</t>
  </si>
  <si>
    <t>9731-301</t>
  </si>
  <si>
    <t>9731-400</t>
  </si>
  <si>
    <t>9731-500</t>
  </si>
  <si>
    <t>9731-600</t>
  </si>
  <si>
    <t>9731-700</t>
  </si>
  <si>
    <t>9731-800</t>
  </si>
  <si>
    <t>9731-900</t>
  </si>
  <si>
    <t>9732-200</t>
  </si>
  <si>
    <t>Meal Expenses</t>
  </si>
  <si>
    <t>9732-300</t>
  </si>
  <si>
    <t>9732-301</t>
  </si>
  <si>
    <t>9732-400</t>
  </si>
  <si>
    <t>9732-500</t>
  </si>
  <si>
    <t>9732-600</t>
  </si>
  <si>
    <t>9732-700</t>
  </si>
  <si>
    <t>9732-800</t>
  </si>
  <si>
    <t>9732-900</t>
  </si>
  <si>
    <t>9733-200</t>
  </si>
  <si>
    <t>Accomodation Expenses</t>
  </si>
  <si>
    <t>9733-300</t>
  </si>
  <si>
    <t>9733-301</t>
  </si>
  <si>
    <t>9733-400</t>
  </si>
  <si>
    <t>9733-500</t>
  </si>
  <si>
    <t>9733-600</t>
  </si>
  <si>
    <t>9733-700</t>
  </si>
  <si>
    <t>9733-800</t>
  </si>
  <si>
    <t>9733-900</t>
  </si>
  <si>
    <t>9741-200</t>
  </si>
  <si>
    <t>Printing &amp; Stationery</t>
  </si>
  <si>
    <t>9741-300</t>
  </si>
  <si>
    <t>9741-301</t>
  </si>
  <si>
    <t>9741-400</t>
  </si>
  <si>
    <t>9741-500</t>
  </si>
  <si>
    <t>9741-600</t>
  </si>
  <si>
    <t>9741-700</t>
  </si>
  <si>
    <t>9741-800</t>
  </si>
  <si>
    <t>9741-900</t>
  </si>
  <si>
    <t>9742-400</t>
  </si>
  <si>
    <t>Printing &amp; Stationery - Business Forms</t>
  </si>
  <si>
    <t>9742-900</t>
  </si>
  <si>
    <t>9751-200</t>
  </si>
  <si>
    <t>Land Line Telephone Costs</t>
  </si>
  <si>
    <t>9751-300</t>
  </si>
  <si>
    <t>9751-301</t>
  </si>
  <si>
    <t>9751-400</t>
  </si>
  <si>
    <t>9751-500</t>
  </si>
  <si>
    <t>9751-600</t>
  </si>
  <si>
    <t>9751-700</t>
  </si>
  <si>
    <t>9751-800</t>
  </si>
  <si>
    <t>9751-900</t>
  </si>
  <si>
    <t>9752-200</t>
  </si>
  <si>
    <t>Cell Phone Costs</t>
  </si>
  <si>
    <t>9752-400</t>
  </si>
  <si>
    <t>9752-500</t>
  </si>
  <si>
    <t>9752-600</t>
  </si>
  <si>
    <t>9752-900</t>
  </si>
  <si>
    <t>9753-200</t>
  </si>
  <si>
    <t>Data/Internet Expenses</t>
  </si>
  <si>
    <t>9753-300</t>
  </si>
  <si>
    <t>9753-301</t>
  </si>
  <si>
    <t>9753-400</t>
  </si>
  <si>
    <t>9753-500</t>
  </si>
  <si>
    <t>9753-600</t>
  </si>
  <si>
    <t>9753-700</t>
  </si>
  <si>
    <t>9753-800</t>
  </si>
  <si>
    <t>9753-900</t>
  </si>
  <si>
    <t>9761-200</t>
  </si>
  <si>
    <t>General Office Expenses</t>
  </si>
  <si>
    <t>9761-300</t>
  </si>
  <si>
    <t>9761-301</t>
  </si>
  <si>
    <t>9761-400</t>
  </si>
  <si>
    <t>9761-500</t>
  </si>
  <si>
    <t>9761-600</t>
  </si>
  <si>
    <t>9761-700</t>
  </si>
  <si>
    <t>9761-800</t>
  </si>
  <si>
    <t>9761-900</t>
  </si>
  <si>
    <t>9763-200</t>
  </si>
  <si>
    <t>Subscriptions and Periodicals</t>
  </si>
  <si>
    <t>9763-300</t>
  </si>
  <si>
    <t>9763-500</t>
  </si>
  <si>
    <t>9763-600</t>
  </si>
  <si>
    <t>9763-900</t>
  </si>
  <si>
    <t>9764-600</t>
  </si>
  <si>
    <t>Bad Debt Provision</t>
  </si>
  <si>
    <t>9764-900</t>
  </si>
  <si>
    <t>9765-200</t>
  </si>
  <si>
    <t>Repairs &amp; Maintenance</t>
  </si>
  <si>
    <t>9765-300</t>
  </si>
  <si>
    <t>9765-400</t>
  </si>
  <si>
    <t>9765-500</t>
  </si>
  <si>
    <t>9765-600</t>
  </si>
  <si>
    <t>9765-700</t>
  </si>
  <si>
    <t>9765-800</t>
  </si>
  <si>
    <t>9765-900</t>
  </si>
  <si>
    <t>9802-600</t>
  </si>
  <si>
    <t>Interest Expense - Investments</t>
  </si>
  <si>
    <t>9711-600</t>
  </si>
  <si>
    <t>Profit/Loss on Sale of Assets</t>
  </si>
  <si>
    <t>6508-600</t>
  </si>
  <si>
    <t>Rental Income</t>
  </si>
  <si>
    <t>6512-600</t>
  </si>
  <si>
    <t>Interest Received - Policy Loans</t>
  </si>
  <si>
    <t>6500-600</t>
  </si>
  <si>
    <t>Interest Income - Salem Bond Account</t>
  </si>
  <si>
    <t>6501-600</t>
  </si>
  <si>
    <t>Interest Income - Salem Mohale's Hoek</t>
  </si>
  <si>
    <t>6502-600</t>
  </si>
  <si>
    <t>Interest Income - Debentures</t>
  </si>
  <si>
    <t>6503-600</t>
  </si>
  <si>
    <t>Interest Income - Salem Nala</t>
  </si>
  <si>
    <t>6504-600</t>
  </si>
  <si>
    <t>Investment Income Foreign Financial Assets</t>
  </si>
  <si>
    <t>6505-600</t>
  </si>
  <si>
    <t>Investment Income Local Financial Assets</t>
  </si>
  <si>
    <t>6507-600</t>
  </si>
  <si>
    <t>Interest Received</t>
  </si>
  <si>
    <t>6513-600</t>
  </si>
  <si>
    <t>Interest Income - Salem Mokhotlong</t>
  </si>
  <si>
    <t>6509-600</t>
  </si>
  <si>
    <t>Dividends Received Foreign Financial Assets</t>
  </si>
  <si>
    <t>6511-600</t>
  </si>
  <si>
    <t>Dividends Received - REITS</t>
  </si>
  <si>
    <t>7001-600</t>
  </si>
  <si>
    <t>9511-600</t>
  </si>
  <si>
    <t>9899-600</t>
  </si>
  <si>
    <t>Group Managment Fees</t>
  </si>
  <si>
    <t>9803-600</t>
  </si>
  <si>
    <t>Finance Cost - Lease Liability</t>
  </si>
  <si>
    <t>9901-600</t>
  </si>
  <si>
    <t>Current Year Tax Expense</t>
  </si>
  <si>
    <t>9902-600</t>
  </si>
  <si>
    <t>Deferred Tax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</si>
</sst>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gt;=0]#,##0;\(#,##0\)"/>
    <numFmt numFmtId="165" formatCode="[&gt;=0]#,##0.00;\(#,##0.00\)"/>
    <numFmt numFmtId="166" formatCode="[&gt;=0]###0;\(###0\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name val="Aptos Narrow"/>
      <family val="2"/>
      <scheme val="minor"/>
    </font>
    <font>
      <u/>
      <sz val="9"/>
      <color theme="10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0"/>
      <name val="Arial"/>
      <family val="2"/>
    </font>
    <font>
      <b/>
      <sz val="9"/>
      <name val="Aptos Narrow"/>
      <family val="2"/>
      <scheme val="minor"/>
    </font>
    <font>
      <b/>
      <u/>
      <sz val="9"/>
      <color theme="1"/>
      <name val="Aptos Narrow"/>
      <family val="2"/>
      <scheme val="minor"/>
    </font>
    <font>
      <sz val="9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73">
    <xf numFmtId="0" fontId="0" fillId="0" borderId="0" xfId="0"/>
    <xf numFmtId="0" fontId="3" fillId="0" borderId="0" xfId="0" applyFont="1"/>
    <xf numFmtId="164" fontId="3" fillId="0" borderId="0" xfId="0" applyNumberFormat="1" applyFont="1"/>
    <xf numFmtId="10" fontId="3" fillId="0" borderId="0" xfId="0" applyNumberFormat="1" applyFont="1"/>
    <xf numFmtId="0" fontId="4" fillId="0" borderId="0" xfId="2" applyFont="1"/>
    <xf numFmtId="0" fontId="5" fillId="0" borderId="0" xfId="0" applyFont="1"/>
    <xf numFmtId="4" fontId="6" fillId="0" borderId="0" xfId="0" applyNumberFormat="1" applyFont="1"/>
    <xf numFmtId="0" fontId="6" fillId="0" borderId="0" xfId="0" applyFont="1"/>
    <xf numFmtId="165" fontId="8" fillId="0" borderId="0" xfId="3" applyNumberFormat="1" applyFont="1"/>
    <xf numFmtId="10" fontId="6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center"/>
    </xf>
    <xf numFmtId="0" fontId="5" fillId="2" borderId="1" xfId="0" applyFont="1" applyFill="1" applyBorder="1"/>
    <xf numFmtId="4" fontId="5" fillId="2" borderId="2" xfId="0" applyNumberFormat="1" applyFont="1" applyFill="1" applyBorder="1"/>
    <xf numFmtId="164" fontId="6" fillId="2" borderId="2" xfId="0" applyNumberFormat="1" applyFont="1" applyFill="1" applyBorder="1" applyAlignment="1">
      <alignment horizontal="center"/>
    </xf>
    <xf numFmtId="164" fontId="9" fillId="2" borderId="2" xfId="0" applyNumberFormat="1" applyFont="1" applyFill="1" applyBorder="1" applyAlignment="1">
      <alignment horizontal="center"/>
    </xf>
    <xf numFmtId="10" fontId="9" fillId="2" borderId="2" xfId="0" applyNumberFormat="1" applyFont="1" applyFill="1" applyBorder="1" applyAlignment="1">
      <alignment horizontal="center"/>
    </xf>
    <xf numFmtId="10" fontId="9" fillId="2" borderId="3" xfId="0" applyNumberFormat="1" applyFont="1" applyFill="1" applyBorder="1" applyAlignment="1">
      <alignment horizontal="center"/>
    </xf>
    <xf numFmtId="0" fontId="5" fillId="2" borderId="4" xfId="0" applyFont="1" applyFill="1" applyBorder="1"/>
    <xf numFmtId="4" fontId="5" fillId="2" borderId="0" xfId="0" applyNumberFormat="1" applyFont="1" applyFill="1"/>
    <xf numFmtId="164" fontId="6" fillId="2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10" fontId="6" fillId="2" borderId="0" xfId="0" applyNumberFormat="1" applyFont="1" applyFill="1" applyAlignment="1">
      <alignment horizontal="center" wrapText="1"/>
    </xf>
    <xf numFmtId="10" fontId="6" fillId="2" borderId="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6" fontId="9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9" fillId="2" borderId="5" xfId="0" applyNumberFormat="1" applyFont="1" applyFill="1" applyBorder="1" applyAlignment="1">
      <alignment horizontal="center"/>
    </xf>
    <xf numFmtId="164" fontId="5" fillId="2" borderId="0" xfId="0" applyNumberFormat="1" applyFont="1" applyFill="1"/>
    <xf numFmtId="4" fontId="4" fillId="0" borderId="0" xfId="2" applyNumberFormat="1" applyFont="1"/>
    <xf numFmtId="4" fontId="6" fillId="2" borderId="4" xfId="0" applyNumberFormat="1" applyFont="1" applyFill="1" applyBorder="1"/>
    <xf numFmtId="4" fontId="6" fillId="2" borderId="0" xfId="0" applyNumberFormat="1" applyFont="1" applyFill="1"/>
    <xf numFmtId="164" fontId="6" fillId="2" borderId="0" xfId="0" applyNumberFormat="1" applyFont="1" applyFill="1"/>
    <xf numFmtId="9" fontId="5" fillId="2" borderId="0" xfId="1" applyFont="1" applyFill="1"/>
    <xf numFmtId="9" fontId="5" fillId="2" borderId="5" xfId="1" applyFont="1" applyFill="1" applyBorder="1"/>
    <xf numFmtId="0" fontId="5" fillId="2" borderId="6" xfId="0" applyFont="1" applyFill="1" applyBorder="1"/>
    <xf numFmtId="4" fontId="5" fillId="2" borderId="7" xfId="0" applyNumberFormat="1" applyFont="1" applyFill="1" applyBorder="1"/>
    <xf numFmtId="164" fontId="9" fillId="2" borderId="7" xfId="0" quotePrefix="1" applyNumberFormat="1" applyFont="1" applyFill="1" applyBorder="1" applyAlignment="1">
      <alignment horizontal="center"/>
    </xf>
    <xf numFmtId="9" fontId="5" fillId="2" borderId="7" xfId="1" applyFont="1" applyFill="1" applyBorder="1"/>
    <xf numFmtId="9" fontId="5" fillId="2" borderId="8" xfId="1" applyFont="1" applyFill="1" applyBorder="1"/>
    <xf numFmtId="0" fontId="5" fillId="0" borderId="1" xfId="0" applyFont="1" applyBorder="1"/>
    <xf numFmtId="4" fontId="5" fillId="0" borderId="2" xfId="0" applyNumberFormat="1" applyFont="1" applyBorder="1"/>
    <xf numFmtId="164" fontId="9" fillId="0" borderId="2" xfId="0" quotePrefix="1" applyNumberFormat="1" applyFont="1" applyBorder="1" applyAlignment="1">
      <alignment horizontal="center"/>
    </xf>
    <xf numFmtId="9" fontId="5" fillId="0" borderId="2" xfId="1" applyFont="1" applyFill="1" applyBorder="1"/>
    <xf numFmtId="9" fontId="5" fillId="0" borderId="3" xfId="1" applyFont="1" applyFill="1" applyBorder="1"/>
    <xf numFmtId="4" fontId="5" fillId="0" borderId="4" xfId="0" applyNumberFormat="1" applyFont="1" applyBorder="1"/>
    <xf numFmtId="4" fontId="5" fillId="0" borderId="0" xfId="0" applyNumberFormat="1" applyFont="1"/>
    <xf numFmtId="164" fontId="5" fillId="0" borderId="0" xfId="0" applyNumberFormat="1" applyFont="1"/>
    <xf numFmtId="9" fontId="5" fillId="0" borderId="0" xfId="1" applyFont="1" applyFill="1" applyBorder="1"/>
    <xf numFmtId="9" fontId="5" fillId="0" borderId="5" xfId="1" applyFont="1" applyFill="1" applyBorder="1"/>
    <xf numFmtId="0" fontId="5" fillId="0" borderId="4" xfId="0" applyFont="1" applyBorder="1"/>
    <xf numFmtId="0" fontId="6" fillId="0" borderId="9" xfId="0" applyFont="1" applyBorder="1" applyAlignment="1">
      <alignment horizontal="left"/>
    </xf>
    <xf numFmtId="164" fontId="6" fillId="2" borderId="9" xfId="0" applyNumberFormat="1" applyFont="1" applyFill="1" applyBorder="1"/>
    <xf numFmtId="9" fontId="6" fillId="2" borderId="9" xfId="1" applyFont="1" applyFill="1" applyBorder="1"/>
    <xf numFmtId="9" fontId="6" fillId="2" borderId="10" xfId="1" applyFont="1" applyFill="1" applyBorder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indent="1"/>
    </xf>
    <xf numFmtId="164" fontId="6" fillId="0" borderId="0" xfId="0" applyNumberFormat="1" applyFont="1"/>
    <xf numFmtId="9" fontId="6" fillId="0" borderId="0" xfId="1" applyFont="1" applyFill="1" applyBorder="1"/>
    <xf numFmtId="9" fontId="6" fillId="0" borderId="5" xfId="1" applyFont="1" applyFill="1" applyBorder="1"/>
    <xf numFmtId="0" fontId="6" fillId="0" borderId="9" xfId="0" applyFont="1" applyBorder="1" applyAlignment="1">
      <alignment horizontal="left" indent="1"/>
    </xf>
    <xf numFmtId="0" fontId="10" fillId="0" borderId="0" xfId="0" applyFont="1"/>
    <xf numFmtId="0" fontId="6" fillId="0" borderId="0" xfId="0" applyFont="1" applyAlignment="1">
      <alignment horizontal="left"/>
    </xf>
    <xf numFmtId="0" fontId="6" fillId="0" borderId="4" xfId="0" applyFont="1" applyBorder="1"/>
    <xf numFmtId="0" fontId="8" fillId="0" borderId="0" xfId="0" applyFont="1"/>
    <xf numFmtId="0" fontId="6" fillId="0" borderId="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164" fontId="5" fillId="0" borderId="7" xfId="0" applyNumberFormat="1" applyFont="1" applyBorder="1"/>
    <xf numFmtId="9" fontId="5" fillId="0" borderId="7" xfId="1" applyFont="1" applyBorder="1"/>
    <xf numFmtId="9" fontId="5" fillId="0" borderId="8" xfId="1" applyFont="1" applyBorder="1"/>
    <xf numFmtId="10" fontId="5" fillId="0" borderId="0" xfId="0" applyNumberFormat="1" applyFont="1"/>
  </cellXfs>
  <cellStyles count="4">
    <cellStyle name="Hyperlink" xfId="2" builtinId="8"/>
    <cellStyle name="Normal" xfId="0" builtinId="0"/>
    <cellStyle name="Normal 4" xfId="3" xr:uid="{10510550-3F99-419C-830D-2AD2BF1EA4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alliancelesotho-my.sharepoint.com/personal/tmotloung_alliance_co_ls/Documents/Documents/TASKS/In%20progress/Power%20BI%20Dashboards/Management%20Accounts%20Data/AIC%20Life%20Division%20Management%20Accounts%20-%20Dec%202024_v1%20(003).xlsx" TargetMode="External"/><Relationship Id="rId2" Type="http://schemas.microsoft.com/office/2019/04/relationships/externalLinkLongPath" Target="https://alliancelesotho-my.sharepoint.com/personal/tmotloung_alliance_co_ls/Documents/Documents/TASKS/In%20progress/Power%20BI%20Dashboards/Management%20Accounts%20Data/AIC%20Life%20Division%20Management%20Accounts%20-%20Dec%202024_v1%20(003).xlsx?150CD655" TargetMode="External"/><Relationship Id="rId1" Type="http://schemas.openxmlformats.org/officeDocument/2006/relationships/externalLinkPath" Target="file:///\\150CD655\AIC%20Life%20Division%20Management%20Accounts%20-%20Dec%202024_v1%20(00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liance.co.ls\shared\Life%20Accounts\Tax%20Calc\AIC%20Tax%20Calc%20%202022%20Designer%20S300SQ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1.Income Statement "/>
      <sheetName val="1.Income Statement."/>
      <sheetName val="2.Balance Sheet."/>
      <sheetName val="3.SCE"/>
      <sheetName val="DEC22TB"/>
      <sheetName val="4.SCF"/>
      <sheetName val="5.IS Notes "/>
      <sheetName val="6.BS Notes"/>
      <sheetName val="7.Summarized Opex"/>
      <sheetName val="8.Detailed SCI."/>
      <sheetName val="8.Detailed SCI.  Annualised"/>
      <sheetName val="8.Detailed SCI"/>
      <sheetName val="SCF Workings"/>
      <sheetName val="9.Dashboards"/>
      <sheetName val="Dashboard_Summary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"/>
      <sheetName val="Segments"/>
      <sheetName val="AccountSegments"/>
      <sheetName val="AccountGroups"/>
      <sheetName val="Acc Structure"/>
      <sheetName val="FiscalYearDetail"/>
      <sheetName val="Settings"/>
      <sheetName val="Currency"/>
      <sheetName val="OpeningBalance"/>
      <sheetName val="Actuals"/>
      <sheetName val="Budgets"/>
      <sheetName val="Quantity"/>
      <sheetName val="Instructions"/>
      <sheetName val="Account Groups"/>
      <sheetName val="Accounts"/>
      <sheetName val="Dashboard"/>
      <sheetName val="SCI"/>
      <sheetName val="SOFP"/>
      <sheetName val="SOFP Breakdown"/>
      <sheetName val="CFS"/>
      <sheetName val="SCE"/>
      <sheetName val="WIP"/>
      <sheetName val="Notes"/>
      <sheetName val="PPA"/>
      <sheetName val="Detailed Expenses"/>
      <sheetName val="Sheet6"/>
      <sheetName val="Sheet7"/>
      <sheetName val="Sheet5"/>
      <sheetName val="Sheet8"/>
      <sheetName val="Assets"/>
      <sheetName val="Aged Receivables"/>
      <sheetName val="Fixed Asset Note"/>
      <sheetName val="Insurance Payables"/>
      <sheetName val="Trade &amp; Other  Payables"/>
      <sheetName val="Provisions"/>
      <sheetName val="CA Receivables &amp; Payables"/>
      <sheetName val="Forecast Dec '21"/>
      <sheetName val="Workings1"/>
      <sheetName val="Workings2"/>
      <sheetName val="Workings3"/>
      <sheetName val="Assumpions"/>
      <sheetName val="Sheet1"/>
      <sheetName val="Sheet2"/>
      <sheetName val="Sheet3"/>
      <sheetName val="Sheet4"/>
      <sheetName val="2021 Tax Calc"/>
      <sheetName val="TB2021"/>
      <sheetName val="Withholding Tax on Interest"/>
      <sheetName val="Direct Chargeable costs - 2021"/>
      <sheetName val="Inv Income - 2020"/>
      <sheetName val="Actuarial Liabilities - 2020"/>
      <sheetName val="Life Tax Base - 2021"/>
      <sheetName val="EB Tax Base - 2020"/>
      <sheetName val="GCS Tax Base - 2020"/>
      <sheetName val="Deferred tax calcs - 2021"/>
      <sheetName val="Permanet diff - 2021"/>
      <sheetName val="U-Mang CSI"/>
      <sheetName val="Life TB - 2020"/>
      <sheetName val="WHT Mov"/>
      <sheetName val="Updated GCS Costs"/>
      <sheetName val="Life &amp; EB"/>
      <sheetName val="GCS - BS"/>
      <sheetName val="GCS TB - Final"/>
      <sheetName val="EB"/>
      <sheetName val="Life"/>
      <sheetName val="AA Ca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B4">
            <v>2021</v>
          </cell>
        </row>
      </sheetData>
      <sheetData sheetId="14"/>
      <sheetData sheetId="15"/>
      <sheetData sheetId="16">
        <row r="22">
          <cell r="E22">
            <v>-12295.64386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7">
          <cell r="B17">
            <v>1510197.87</v>
          </cell>
        </row>
      </sheetData>
      <sheetData sheetId="48"/>
      <sheetData sheetId="49"/>
      <sheetData sheetId="50"/>
      <sheetData sheetId="51"/>
      <sheetData sheetId="52"/>
      <sheetData sheetId="53"/>
      <sheetData sheetId="54">
        <row r="47">
          <cell r="H47">
            <v>-3974938.1418578858</v>
          </cell>
        </row>
      </sheetData>
      <sheetData sheetId="55"/>
      <sheetData sheetId="56"/>
      <sheetData sheetId="57">
        <row r="386">
          <cell r="I386">
            <v>12862210.560000002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AE31-A20D-477C-905A-AEE7E73F2120}">
  <dimension ref="A1:BG1058"/>
  <sheetViews>
    <sheetView tabSelected="1" topLeftCell="D119" zoomScale="90" zoomScaleNormal="90" workbookViewId="0">
      <pane xSplit="3" ySplit="6" topLeftCell="G151" activePane="bottomRight" state="frozen"/>
      <selection activeCell="D119" sqref="D119"/>
      <selection pane="topRight" activeCell="G119" sqref="G119"/>
      <selection pane="bottomLeft" activeCell="D125" sqref="D125"/>
      <selection pane="bottomRight" activeCell="N124" sqref="N124"/>
    </sheetView>
  </sheetViews>
  <sheetFormatPr defaultColWidth="9.109375" defaultRowHeight="12" x14ac:dyDescent="0.25"/>
  <cols>
    <col min="1" max="1" width="53" style="5" bestFit="1" customWidth="1"/>
    <col min="2" max="2" width="74.5546875" style="5" bestFit="1" customWidth="1"/>
    <col min="3" max="3" width="1.6640625" style="5" bestFit="1" customWidth="1"/>
    <col min="4" max="4" width="0.6640625" style="5" customWidth="1"/>
    <col min="5" max="5" width="13.6640625" style="5" customWidth="1"/>
    <col min="6" max="6" width="45.33203125" style="46" bestFit="1" customWidth="1"/>
    <col min="7" max="9" width="10.44140625" style="47" bestFit="1" customWidth="1"/>
    <col min="10" max="12" width="11.33203125" style="47" bestFit="1" customWidth="1"/>
    <col min="13" max="15" width="9.33203125" style="47" bestFit="1" customWidth="1"/>
    <col min="16" max="16" width="7.44140625" style="47" bestFit="1" customWidth="1"/>
    <col min="17" max="17" width="7.88671875" style="47" bestFit="1" customWidth="1"/>
    <col min="18" max="18" width="7.44140625" style="47" bestFit="1" customWidth="1"/>
    <col min="19" max="21" width="8" style="47" bestFit="1" customWidth="1"/>
    <col min="22" max="24" width="7.88671875" style="47" bestFit="1" customWidth="1"/>
    <col min="25" max="27" width="8.109375" style="47" bestFit="1" customWidth="1"/>
    <col min="28" max="28" width="7.44140625" style="47" bestFit="1" customWidth="1"/>
    <col min="29" max="29" width="7.88671875" style="47" bestFit="1" customWidth="1"/>
    <col min="30" max="30" width="7.44140625" style="47" bestFit="1" customWidth="1"/>
    <col min="31" max="31" width="7.5546875" style="47" bestFit="1" customWidth="1"/>
    <col min="32" max="32" width="7.88671875" style="47" bestFit="1" customWidth="1"/>
    <col min="33" max="33" width="7.5546875" style="47" bestFit="1" customWidth="1"/>
    <col min="34" max="36" width="9.88671875" style="47" bestFit="1" customWidth="1"/>
    <col min="37" max="39" width="12.6640625" style="47" bestFit="1" customWidth="1"/>
    <col min="40" max="40" width="7.44140625" style="47" bestFit="1" customWidth="1"/>
    <col min="41" max="41" width="7.88671875" style="47" bestFit="1" customWidth="1"/>
    <col min="42" max="42" width="7.44140625" style="47" bestFit="1" customWidth="1"/>
    <col min="43" max="45" width="10.5546875" style="47" bestFit="1" customWidth="1"/>
    <col min="46" max="48" width="12.33203125" style="47" bestFit="1" customWidth="1"/>
    <col min="49" max="51" width="12.109375" style="47" bestFit="1" customWidth="1"/>
    <col min="52" max="52" width="7.44140625" style="47" customWidth="1"/>
    <col min="53" max="53" width="7.88671875" style="47" bestFit="1" customWidth="1"/>
    <col min="54" max="54" width="7.44140625" style="47" bestFit="1" customWidth="1"/>
    <col min="55" max="56" width="13.44140625" style="47" customWidth="1"/>
    <col min="57" max="57" width="9.6640625" style="47" bestFit="1" customWidth="1"/>
    <col min="58" max="59" width="9.6640625" style="72" bestFit="1" customWidth="1"/>
    <col min="60" max="60" width="0" style="5" hidden="1" customWidth="1"/>
    <col min="61" max="16384" width="9.109375" style="5"/>
  </cols>
  <sheetData>
    <row r="1" spans="1:59" s="1" customFormat="1" ht="13.2" customHeight="1" x14ac:dyDescent="0.25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3"/>
      <c r="BG1" s="3"/>
    </row>
    <row r="2" spans="1:59" s="1" customFormat="1" ht="13.2" customHeight="1" x14ac:dyDescent="0.25">
      <c r="A2" s="1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3"/>
      <c r="BG2" s="3"/>
    </row>
    <row r="3" spans="1:59" s="1" customFormat="1" ht="13.2" customHeight="1" x14ac:dyDescent="0.25">
      <c r="A3" s="1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3"/>
      <c r="BG3" s="3"/>
    </row>
    <row r="4" spans="1:59" s="1" customFormat="1" ht="13.2" customHeight="1" x14ac:dyDescent="0.25">
      <c r="A4" s="1" t="s">
        <v>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3"/>
      <c r="BG4" s="3"/>
    </row>
    <row r="5" spans="1:59" s="1" customFormat="1" ht="13.2" customHeight="1" x14ac:dyDescent="0.25">
      <c r="A5" s="1" t="s">
        <v>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3"/>
      <c r="BG5" s="3"/>
    </row>
    <row r="6" spans="1:59" s="1" customFormat="1" ht="13.5" customHeight="1" x14ac:dyDescent="0.25">
      <c r="A6" s="1" t="s">
        <v>5</v>
      </c>
      <c r="F6" s="2"/>
      <c r="G6" s="2"/>
      <c r="H6" s="2">
        <f ca="1">IF(ISERR(_xll.FRFISCAL("End","",13)),12,13)</f>
        <v>12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3"/>
      <c r="BG6" s="3"/>
    </row>
    <row r="9" spans="1:59" ht="15" customHeight="1" x14ac:dyDescent="0.25">
      <c r="A9" s="4" t="s">
        <v>6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</row>
    <row r="10" spans="1:59" ht="15" customHeight="1" x14ac:dyDescent="0.25">
      <c r="A10" s="4" t="s">
        <v>6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59" x14ac:dyDescent="0.25">
      <c r="A11" s="4" t="s">
        <v>6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</row>
    <row r="12" spans="1:59" x14ac:dyDescent="0.25"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9"/>
    </row>
    <row r="13" spans="1:59" ht="12.6" thickBot="1" x14ac:dyDescent="0.3"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9"/>
      <c r="BG13" s="9"/>
    </row>
    <row r="14" spans="1:59" x14ac:dyDescent="0.25">
      <c r="E14" s="11"/>
      <c r="F14" s="12"/>
      <c r="G14" s="13" t="e">
        <f ca="1">TEXT(_xll.FRFISCAL("End","",1),"mmmm yyyy")</f>
        <v>#NAME?</v>
      </c>
      <c r="H14" s="13" t="e">
        <f ca="1">TEXT(_xll.FRFISCAL("End","L1",1),"mmmm yyyy")</f>
        <v>#NAME?</v>
      </c>
      <c r="I14" s="13" t="e">
        <f ca="1">TEXT(_xll.FRFISCAL("End","",1),"mmmm yyyy")</f>
        <v>#NAME?</v>
      </c>
      <c r="J14" s="13" t="e">
        <f ca="1">TEXT(_xll.FRFISCAL("End","",2),"mmmm yyyy")</f>
        <v>#NAME?</v>
      </c>
      <c r="K14" s="13" t="e">
        <f ca="1">TEXT(_xll.FRFISCAL("End","L1",2),"mmmm yyyy")</f>
        <v>#NAME?</v>
      </c>
      <c r="L14" s="13" t="e">
        <f ca="1">TEXT(_xll.FRFISCAL("End","",2),"mmmm yyyy")</f>
        <v>#NAME?</v>
      </c>
      <c r="M14" s="13" t="e">
        <f ca="1">TEXT(_xll.FRFISCAL("End","",3),"mmmm yyyy")</f>
        <v>#NAME?</v>
      </c>
      <c r="N14" s="13" t="e">
        <f ca="1">TEXT(_xll.FRFISCAL("End","L1",3),"mmmm yyyy")</f>
        <v>#NAME?</v>
      </c>
      <c r="O14" s="13" t="e">
        <f ca="1">TEXT(_xll.FRFISCAL("End","",3),"mmmm yyyy")</f>
        <v>#NAME?</v>
      </c>
      <c r="P14" s="13"/>
      <c r="Q14" s="13"/>
      <c r="R14" s="13"/>
      <c r="S14" s="13" t="e">
        <f ca="1">TEXT(_xll.FRFISCAL("End","",4),"mmmm yyyy")</f>
        <v>#NAME?</v>
      </c>
      <c r="T14" s="13" t="e">
        <f ca="1">TEXT(_xll.FRFISCAL("End","L1",4),"mmmm yyyy")</f>
        <v>#NAME?</v>
      </c>
      <c r="U14" s="13" t="e">
        <f ca="1">TEXT(_xll.FRFISCAL("End","",4),"mmmm yyyy")</f>
        <v>#NAME?</v>
      </c>
      <c r="V14" s="13" t="e">
        <f ca="1">TEXT(_xll.FRFISCAL("End","",5),"mmmm yyyy")</f>
        <v>#NAME?</v>
      </c>
      <c r="W14" s="13" t="e">
        <f ca="1">TEXT(_xll.FRFISCAL("End","L1",5),"mmmm yyyy")</f>
        <v>#NAME?</v>
      </c>
      <c r="X14" s="13" t="e">
        <f ca="1">TEXT(_xll.FRFISCAL("End","",5),"mmmm yyyy")</f>
        <v>#NAME?</v>
      </c>
      <c r="Y14" s="13" t="e">
        <f ca="1">TEXT(_xll.FRFISCAL("End","",6),"mmmm yyyy")</f>
        <v>#NAME?</v>
      </c>
      <c r="Z14" s="13" t="e">
        <f ca="1">TEXT(_xll.FRFISCAL("End","L1",6),"mmmm yyyy")</f>
        <v>#NAME?</v>
      </c>
      <c r="AA14" s="13" t="e">
        <f ca="1">TEXT(_xll.FRFISCAL("End","",6),"mmmm yyyy")</f>
        <v>#NAME?</v>
      </c>
      <c r="AB14" s="13"/>
      <c r="AC14" s="13"/>
      <c r="AD14" s="13"/>
      <c r="AE14" s="13" t="e">
        <f ca="1">TEXT(_xll.FRFISCAL("End","",7),"mmmm yyyy")</f>
        <v>#NAME?</v>
      </c>
      <c r="AF14" s="13" t="e">
        <f ca="1">TEXT(_xll.FRFISCAL("End","L1",7),"mmmm yyyy")</f>
        <v>#NAME?</v>
      </c>
      <c r="AG14" s="13" t="e">
        <f ca="1">TEXT(_xll.FRFISCAL("End","",7),"mmmm yyyy")</f>
        <v>#NAME?</v>
      </c>
      <c r="AH14" s="13" t="e">
        <f ca="1">TEXT(_xll.FRFISCAL("End","",8),"mmmm yyyy")</f>
        <v>#NAME?</v>
      </c>
      <c r="AI14" s="13" t="e">
        <f ca="1">TEXT(_xll.FRFISCAL("End","L1",8),"mmmm yyyy")</f>
        <v>#NAME?</v>
      </c>
      <c r="AJ14" s="13" t="e">
        <f ca="1">TEXT(_xll.FRFISCAL("End","",8),"mmmm yyyy")</f>
        <v>#NAME?</v>
      </c>
      <c r="AK14" s="13" t="e">
        <f ca="1">TEXT(_xll.FRFISCAL("End","",9),"mmmm yyyy")</f>
        <v>#NAME?</v>
      </c>
      <c r="AL14" s="13" t="e">
        <f ca="1">TEXT(_xll.FRFISCAL("End","L1",9),"mmmm yyyy")</f>
        <v>#NAME?</v>
      </c>
      <c r="AM14" s="13" t="e">
        <f ca="1">TEXT(_xll.FRFISCAL("End","",9),"mmmm yyyy")</f>
        <v>#NAME?</v>
      </c>
      <c r="AN14" s="13"/>
      <c r="AO14" s="13"/>
      <c r="AP14" s="13"/>
      <c r="AQ14" s="13" t="e">
        <f ca="1">TEXT(_xll.FRFISCAL("End","",10),"mmmm yyyy")</f>
        <v>#NAME?</v>
      </c>
      <c r="AR14" s="13" t="e">
        <f ca="1">TEXT(_xll.FRFISCAL("End","L1",10),"mmmm yyyy")</f>
        <v>#NAME?</v>
      </c>
      <c r="AS14" s="13" t="e">
        <f ca="1">TEXT(_xll.FRFISCAL("End","",10),"mmmm yyyy")</f>
        <v>#NAME?</v>
      </c>
      <c r="AT14" s="13" t="e">
        <f ca="1">TEXT(_xll.FRFISCAL("End","",11),"mmmm yyyy")</f>
        <v>#NAME?</v>
      </c>
      <c r="AU14" s="13" t="e">
        <f ca="1">TEXT(_xll.FRFISCAL("End","L1",11),"mmmm yyyy")</f>
        <v>#NAME?</v>
      </c>
      <c r="AV14" s="13" t="e">
        <f ca="1">TEXT(_xll.FRFISCAL("End","",11),"mmmm yyyy")</f>
        <v>#NAME?</v>
      </c>
      <c r="AW14" s="13" t="e">
        <f ca="1">TEXT(_xll.FRFISCAL("End","",12),"mmmm yyyy")</f>
        <v>#NAME?</v>
      </c>
      <c r="AX14" s="13" t="e">
        <f ca="1">TEXT(_xll.FRFISCAL("End","L1",12),"mmmm yyyy")</f>
        <v>#NAME?</v>
      </c>
      <c r="AY14" s="13" t="e">
        <f ca="1">TEXT(_xll.FRFISCAL("End","",12),"mmmm yyyy")</f>
        <v>#NAME?</v>
      </c>
      <c r="AZ14" s="13"/>
      <c r="BA14" s="13"/>
      <c r="BB14" s="13"/>
      <c r="BC14" s="14" t="s">
        <v>7</v>
      </c>
      <c r="BD14" s="14" t="s">
        <v>7</v>
      </c>
      <c r="BE14" s="14" t="s">
        <v>7</v>
      </c>
      <c r="BF14" s="15" t="s">
        <v>7</v>
      </c>
      <c r="BG14" s="16" t="s">
        <v>7</v>
      </c>
    </row>
    <row r="15" spans="1:59" ht="24" x14ac:dyDescent="0.25">
      <c r="E15" s="17"/>
      <c r="F15" s="18"/>
      <c r="G15" s="19" t="s">
        <v>8</v>
      </c>
      <c r="H15" s="19" t="s">
        <v>9</v>
      </c>
      <c r="I15" s="19" t="s">
        <v>10</v>
      </c>
      <c r="J15" s="19" t="s">
        <v>8</v>
      </c>
      <c r="K15" s="19" t="s">
        <v>9</v>
      </c>
      <c r="L15" s="19" t="s">
        <v>10</v>
      </c>
      <c r="M15" s="19" t="s">
        <v>8</v>
      </c>
      <c r="N15" s="19" t="s">
        <v>9</v>
      </c>
      <c r="O15" s="19" t="s">
        <v>10</v>
      </c>
      <c r="P15" s="20" t="s">
        <v>8</v>
      </c>
      <c r="Q15" s="19" t="s">
        <v>9</v>
      </c>
      <c r="R15" s="19" t="s">
        <v>10</v>
      </c>
      <c r="S15" s="19" t="s">
        <v>8</v>
      </c>
      <c r="T15" s="19" t="s">
        <v>9</v>
      </c>
      <c r="U15" s="19" t="s">
        <v>10</v>
      </c>
      <c r="V15" s="19" t="s">
        <v>8</v>
      </c>
      <c r="W15" s="19" t="s">
        <v>9</v>
      </c>
      <c r="X15" s="19" t="s">
        <v>10</v>
      </c>
      <c r="Y15" s="19" t="s">
        <v>8</v>
      </c>
      <c r="Z15" s="19" t="s">
        <v>9</v>
      </c>
      <c r="AA15" s="19" t="s">
        <v>10</v>
      </c>
      <c r="AB15" s="20" t="s">
        <v>8</v>
      </c>
      <c r="AC15" s="19" t="s">
        <v>9</v>
      </c>
      <c r="AD15" s="19" t="s">
        <v>10</v>
      </c>
      <c r="AE15" s="19" t="s">
        <v>8</v>
      </c>
      <c r="AF15" s="19" t="s">
        <v>9</v>
      </c>
      <c r="AG15" s="19" t="s">
        <v>10</v>
      </c>
      <c r="AH15" s="19" t="s">
        <v>8</v>
      </c>
      <c r="AI15" s="19" t="s">
        <v>9</v>
      </c>
      <c r="AJ15" s="19" t="s">
        <v>10</v>
      </c>
      <c r="AK15" s="19" t="s">
        <v>8</v>
      </c>
      <c r="AL15" s="19" t="s">
        <v>9</v>
      </c>
      <c r="AM15" s="19" t="s">
        <v>10</v>
      </c>
      <c r="AN15" s="20" t="s">
        <v>8</v>
      </c>
      <c r="AO15" s="19" t="s">
        <v>9</v>
      </c>
      <c r="AP15" s="19" t="s">
        <v>10</v>
      </c>
      <c r="AQ15" s="19" t="s">
        <v>8</v>
      </c>
      <c r="AR15" s="19" t="s">
        <v>9</v>
      </c>
      <c r="AS15" s="19" t="s">
        <v>10</v>
      </c>
      <c r="AT15" s="19" t="s">
        <v>8</v>
      </c>
      <c r="AU15" s="19" t="s">
        <v>9</v>
      </c>
      <c r="AV15" s="19" t="s">
        <v>10</v>
      </c>
      <c r="AW15" s="19" t="s">
        <v>8</v>
      </c>
      <c r="AX15" s="19" t="s">
        <v>9</v>
      </c>
      <c r="AY15" s="19" t="s">
        <v>10</v>
      </c>
      <c r="AZ15" s="20" t="s">
        <v>8</v>
      </c>
      <c r="BA15" s="19" t="s">
        <v>9</v>
      </c>
      <c r="BB15" s="19" t="s">
        <v>10</v>
      </c>
      <c r="BC15" s="19" t="s">
        <v>8</v>
      </c>
      <c r="BD15" s="19" t="s">
        <v>9</v>
      </c>
      <c r="BE15" s="19" t="s">
        <v>10</v>
      </c>
      <c r="BF15" s="21" t="s">
        <v>11</v>
      </c>
      <c r="BG15" s="22" t="s">
        <v>12</v>
      </c>
    </row>
    <row r="16" spans="1:59" x14ac:dyDescent="0.25">
      <c r="E16" s="17"/>
      <c r="F16" s="18"/>
      <c r="G16" s="23" t="s">
        <v>13</v>
      </c>
      <c r="H16" s="23" t="s">
        <v>13</v>
      </c>
      <c r="I16" s="23" t="s">
        <v>13</v>
      </c>
      <c r="J16" s="23" t="s">
        <v>14</v>
      </c>
      <c r="K16" s="23" t="s">
        <v>14</v>
      </c>
      <c r="L16" s="23" t="s">
        <v>14</v>
      </c>
      <c r="M16" s="23" t="s">
        <v>15</v>
      </c>
      <c r="N16" s="23" t="s">
        <v>15</v>
      </c>
      <c r="O16" s="23" t="s">
        <v>15</v>
      </c>
      <c r="P16" s="24" t="s">
        <v>16</v>
      </c>
      <c r="Q16" s="24" t="s">
        <v>16</v>
      </c>
      <c r="R16" s="24" t="s">
        <v>16</v>
      </c>
      <c r="S16" s="23" t="s">
        <v>17</v>
      </c>
      <c r="T16" s="23" t="s">
        <v>17</v>
      </c>
      <c r="U16" s="23" t="s">
        <v>17</v>
      </c>
      <c r="V16" s="23" t="s">
        <v>18</v>
      </c>
      <c r="W16" s="23" t="s">
        <v>18</v>
      </c>
      <c r="X16" s="23" t="s">
        <v>18</v>
      </c>
      <c r="Y16" s="23" t="s">
        <v>19</v>
      </c>
      <c r="Z16" s="23" t="s">
        <v>19</v>
      </c>
      <c r="AA16" s="23" t="s">
        <v>19</v>
      </c>
      <c r="AB16" s="24" t="s">
        <v>20</v>
      </c>
      <c r="AC16" s="24" t="s">
        <v>20</v>
      </c>
      <c r="AD16" s="24" t="s">
        <v>20</v>
      </c>
      <c r="AE16" s="23" t="s">
        <v>21</v>
      </c>
      <c r="AF16" s="23" t="s">
        <v>21</v>
      </c>
      <c r="AG16" s="23" t="s">
        <v>21</v>
      </c>
      <c r="AH16" s="23" t="s">
        <v>22</v>
      </c>
      <c r="AI16" s="23" t="s">
        <v>22</v>
      </c>
      <c r="AJ16" s="23" t="s">
        <v>22</v>
      </c>
      <c r="AK16" s="23" t="s">
        <v>23</v>
      </c>
      <c r="AL16" s="23" t="s">
        <v>23</v>
      </c>
      <c r="AM16" s="23" t="s">
        <v>23</v>
      </c>
      <c r="AN16" s="24" t="s">
        <v>24</v>
      </c>
      <c r="AO16" s="24" t="s">
        <v>24</v>
      </c>
      <c r="AP16" s="24" t="s">
        <v>24</v>
      </c>
      <c r="AQ16" s="23" t="s">
        <v>25</v>
      </c>
      <c r="AR16" s="23" t="s">
        <v>25</v>
      </c>
      <c r="AS16" s="23" t="s">
        <v>25</v>
      </c>
      <c r="AT16" s="23" t="s">
        <v>26</v>
      </c>
      <c r="AU16" s="23" t="s">
        <v>26</v>
      </c>
      <c r="AV16" s="23" t="s">
        <v>26</v>
      </c>
      <c r="AW16" s="23" t="s">
        <v>27</v>
      </c>
      <c r="AX16" s="23" t="s">
        <v>27</v>
      </c>
      <c r="AY16" s="23" t="s">
        <v>27</v>
      </c>
      <c r="AZ16" s="24" t="s">
        <v>28</v>
      </c>
      <c r="BA16" s="24" t="s">
        <v>28</v>
      </c>
      <c r="BB16" s="24" t="s">
        <v>28</v>
      </c>
      <c r="BC16" s="23" t="e">
        <f ca="1">_xll.FR("Year")</f>
        <v>#NAME?</v>
      </c>
      <c r="BD16" s="25" t="e">
        <f ca="1">_xll.FR("Year")-1</f>
        <v>#NAME?</v>
      </c>
      <c r="BE16" s="23" t="e">
        <f ca="1">_xll.FR("Year")</f>
        <v>#NAME?</v>
      </c>
      <c r="BF16" s="26" t="e">
        <f ca="1">_xll.FR("Year")</f>
        <v>#NAME?</v>
      </c>
      <c r="BG16" s="27" t="e">
        <f ca="1">_xll.FR("Year")</f>
        <v>#NAME?</v>
      </c>
    </row>
    <row r="17" spans="1:59" x14ac:dyDescent="0.25">
      <c r="E17" s="17"/>
      <c r="F17" s="18"/>
      <c r="G17" s="23"/>
      <c r="H17" s="23"/>
      <c r="I17" s="23"/>
      <c r="J17" s="23"/>
      <c r="K17" s="23"/>
      <c r="L17" s="23"/>
      <c r="M17" s="23"/>
      <c r="N17" s="23"/>
      <c r="O17" s="23"/>
      <c r="P17" s="28"/>
      <c r="Q17" s="28"/>
      <c r="R17" s="28"/>
      <c r="S17" s="23"/>
      <c r="T17" s="23"/>
      <c r="U17" s="23"/>
      <c r="V17" s="23"/>
      <c r="W17" s="23"/>
      <c r="X17" s="23"/>
      <c r="Y17" s="23"/>
      <c r="Z17" s="23"/>
      <c r="AA17" s="23"/>
      <c r="AB17" s="28"/>
      <c r="AC17" s="28"/>
      <c r="AD17" s="28"/>
      <c r="AE17" s="23"/>
      <c r="AF17" s="23"/>
      <c r="AG17" s="23"/>
      <c r="AH17" s="23"/>
      <c r="AI17" s="23"/>
      <c r="AJ17" s="23"/>
      <c r="AK17" s="23"/>
      <c r="AL17" s="23"/>
      <c r="AM17" s="23"/>
      <c r="AN17" s="28"/>
      <c r="AO17" s="28"/>
      <c r="AP17" s="28"/>
      <c r="AQ17" s="23"/>
      <c r="AR17" s="23"/>
      <c r="AS17" s="23"/>
      <c r="AT17" s="23"/>
      <c r="AU17" s="23"/>
      <c r="AV17" s="23"/>
      <c r="AW17" s="23"/>
      <c r="AX17" s="23"/>
      <c r="AY17" s="23"/>
      <c r="AZ17" s="28"/>
      <c r="BA17" s="28"/>
      <c r="BB17" s="28"/>
      <c r="BC17" s="23"/>
      <c r="BD17" s="23"/>
      <c r="BE17" s="23"/>
      <c r="BF17" s="26"/>
      <c r="BG17" s="26"/>
    </row>
    <row r="18" spans="1:59" ht="12.75" customHeight="1" x14ac:dyDescent="0.25">
      <c r="A18" s="29" t="s">
        <v>29</v>
      </c>
      <c r="E18" s="30" t="s">
        <v>30</v>
      </c>
      <c r="F18" s="31" t="s">
        <v>31</v>
      </c>
      <c r="G18" s="28">
        <f ca="1">IFERROR(_xll.FRAMTA("NET1P"),0)/1000</f>
        <v>0</v>
      </c>
      <c r="H18" s="28">
        <f ca="1">IFERROR(_xll.FRAMTA("NET1P.L1"),0)/1000</f>
        <v>0</v>
      </c>
      <c r="I18" s="28">
        <f ca="1">IFERROR(_xll.FRAMTA("1NET1P"),0)/1000</f>
        <v>0</v>
      </c>
      <c r="J18" s="28">
        <f ca="1">IFERROR(_xll.FRAMTA("NET2P"),0)/1000</f>
        <v>0</v>
      </c>
      <c r="K18" s="28">
        <f ca="1">IFERROR(_xll.FRAMTA("NET2P.L1"),0)/1000</f>
        <v>0</v>
      </c>
      <c r="L18" s="28">
        <f ca="1">IFERROR(_xll.FRAMTA("1NET2P"),0)/1000</f>
        <v>0</v>
      </c>
      <c r="M18" s="28">
        <f ca="1">IFERROR(_xll.FRAMTA("NET3P"),0)/1000</f>
        <v>0</v>
      </c>
      <c r="N18" s="28">
        <f ca="1">IFERROR(_xll.FRAMTA("NET3P.L1"),0)/1000</f>
        <v>0</v>
      </c>
      <c r="O18" s="28">
        <f ca="1">IFERROR(_xll.FRAMTA("1NET3P"),0)/1000</f>
        <v>0</v>
      </c>
      <c r="P18" s="32">
        <f ca="1">IFERROR(_xll.FRTRNA("NET1Q"),0)/1000</f>
        <v>0</v>
      </c>
      <c r="Q18" s="32">
        <f ca="1">IFERROR(_xll.FRTRNA("NET1Q.L1"),0)/1000</f>
        <v>0</v>
      </c>
      <c r="R18" s="32">
        <f ca="1">IFERROR(_xll.FRAMTA("1NET1Q"),0)/1000</f>
        <v>0</v>
      </c>
      <c r="S18" s="28">
        <f ca="1">IFERROR(_xll.FRAMTA("NET4P"),0)/1000</f>
        <v>0</v>
      </c>
      <c r="T18" s="28">
        <f ca="1">IFERROR(_xll.FRAMTA("NET4P.L1"),0)/1000</f>
        <v>0</v>
      </c>
      <c r="U18" s="28">
        <f ca="1">IFERROR(_xll.FRAMTA("1NET4P"),0)/1000</f>
        <v>0</v>
      </c>
      <c r="V18" s="28">
        <f ca="1">IFERROR(_xll.FRAMTA("NET5P"),0)/1000</f>
        <v>0</v>
      </c>
      <c r="W18" s="28">
        <f ca="1">IFERROR(_xll.FRAMTA("NET5P.L1"),0)/1000</f>
        <v>0</v>
      </c>
      <c r="X18" s="28">
        <f ca="1">IFERROR(_xll.FRAMTA("1NET5P"),0)/1000</f>
        <v>0</v>
      </c>
      <c r="Y18" s="28">
        <f ca="1">IFERROR(_xll.FRAMTA("NET6P"),0)/1000</f>
        <v>0</v>
      </c>
      <c r="Z18" s="28">
        <f ca="1">IFERROR(_xll.FRAMTA("NET6P.L1"),0)/1000</f>
        <v>0</v>
      </c>
      <c r="AA18" s="28">
        <f ca="1">IFERROR(_xll.FRAMTA("1NET6P"),0)/1000</f>
        <v>0</v>
      </c>
      <c r="AB18" s="32">
        <f ca="1">IFERROR(_xll.FRTRNA("NET2Q"),0)/1000</f>
        <v>0</v>
      </c>
      <c r="AC18" s="32">
        <f ca="1">IFERROR(_xll.FRTRNA("NET2Q.L1"),0)/1000</f>
        <v>0</v>
      </c>
      <c r="AD18" s="32">
        <f ca="1">IFERROR(_xll.FRAMTA("1NET2Q"),0)/1000</f>
        <v>0</v>
      </c>
      <c r="AE18" s="28">
        <f ca="1">IFERROR(_xll.FRAMTA("NET7P"),0)/1000</f>
        <v>0</v>
      </c>
      <c r="AF18" s="28">
        <f ca="1">IFERROR(_xll.FRAMTA("NET7P.L1"),0)/1000</f>
        <v>0</v>
      </c>
      <c r="AG18" s="28">
        <f ca="1">IFERROR(_xll.FRAMTA("1NET7P"),0)/1000</f>
        <v>0</v>
      </c>
      <c r="AH18" s="28">
        <f ca="1">IFERROR(_xll.FRAMTA("NET8P"),0)/1000</f>
        <v>0</v>
      </c>
      <c r="AI18" s="28">
        <f ca="1">IFERROR(_xll.FRAMTA("NET8P.L1"),0)/1000</f>
        <v>0</v>
      </c>
      <c r="AJ18" s="28">
        <f ca="1">IFERROR(_xll.FRAMTA("1NET8P"),0)/1000</f>
        <v>0</v>
      </c>
      <c r="AK18" s="28">
        <f ca="1">IFERROR(_xll.FRAMTA("NET9P"),0)/1000</f>
        <v>0</v>
      </c>
      <c r="AL18" s="28">
        <f ca="1">IFERROR(_xll.FRAMTA("NET9P.L1"),0)/1000</f>
        <v>0</v>
      </c>
      <c r="AM18" s="28">
        <f ca="1">IFERROR(_xll.FRAMTA("1NET9P"),0)/1000</f>
        <v>0</v>
      </c>
      <c r="AN18" s="32">
        <f ca="1">IFERROR(_xll.FRTRNA("NET3Q"),0)/1000</f>
        <v>0</v>
      </c>
      <c r="AO18" s="32">
        <f ca="1">IFERROR(_xll.FRTRNA("NET3Q.L1"),0)/1000</f>
        <v>0</v>
      </c>
      <c r="AP18" s="32">
        <f ca="1">IFERROR(_xll.FRAMTA("1NET3Q"),0)/1000</f>
        <v>0</v>
      </c>
      <c r="AQ18" s="28">
        <f ca="1">IFERROR(_xll.FRAMTA("NET10P"),0)/1000</f>
        <v>0</v>
      </c>
      <c r="AR18" s="28">
        <f ca="1">IFERROR(_xll.FRAMTA("NET10P.L1"),0)/1000</f>
        <v>0</v>
      </c>
      <c r="AS18" s="28">
        <f ca="1">IFERROR(_xll.FRAMTA("1NET10P"),0)/1000</f>
        <v>0</v>
      </c>
      <c r="AT18" s="28">
        <f ca="1">IFERROR(_xll.FRAMTA("NET11P"),0)/1000</f>
        <v>0</v>
      </c>
      <c r="AU18" s="28">
        <f ca="1">IFERROR(_xll.FRAMTA("NET11P.L1"),0)/1000</f>
        <v>0</v>
      </c>
      <c r="AV18" s="28">
        <f ca="1">IFERROR(_xll.FRAMTA("1NET11P"),0)/1000</f>
        <v>0</v>
      </c>
      <c r="AW18" s="28">
        <f ca="1">IFERROR(_xll.FRAMTA("NET12P"),0)/1000</f>
        <v>0</v>
      </c>
      <c r="AX18" s="28">
        <f ca="1">IFERROR(_xll.FRAMTA("NET12P.L1"),0)/1000</f>
        <v>0</v>
      </c>
      <c r="AY18" s="28">
        <f ca="1">IFERROR(_xll.FRAMTA("1NET12P"),0)/1000</f>
        <v>0</v>
      </c>
      <c r="AZ18" s="32">
        <f ca="1">IFERROR(_xll.FRTRNA("NET4Q"),0)/1000</f>
        <v>0</v>
      </c>
      <c r="BA18" s="32">
        <f ca="1">IFERROR(_xll.FRTRNA("NET4Q.L1"),0)/1000</f>
        <v>0</v>
      </c>
      <c r="BB18" s="32">
        <f ca="1">IFERROR(_xll.FRAMTA("1NET4Q"),0)/1000</f>
        <v>0</v>
      </c>
      <c r="BC18" s="28">
        <f ca="1">IFERROR(_xll.FRAMTA("BALYTD"),0)/1000</f>
        <v>0</v>
      </c>
      <c r="BD18" s="28">
        <f ca="1">IFERROR(_xll.FRAMTA("BALYTD.L1"),0)/1000</f>
        <v>0</v>
      </c>
      <c r="BE18" s="28">
        <f ca="1">IFERROR(_xll.FRAMTA("1BALYTD"),0)/1000</f>
        <v>0</v>
      </c>
      <c r="BF18" s="33">
        <f ca="1">IF(BE18=0,0,((BC18)/BE18)-1)</f>
        <v>0</v>
      </c>
      <c r="BG18" s="34">
        <f ca="1">IF(BD18=0,0,((BC18)/BD18)-1)</f>
        <v>0</v>
      </c>
    </row>
    <row r="19" spans="1:59" ht="12.6" thickBot="1" x14ac:dyDescent="0.3">
      <c r="E19" s="35"/>
      <c r="F19" s="36"/>
      <c r="G19" s="37" t="s">
        <v>32</v>
      </c>
      <c r="H19" s="37" t="s">
        <v>32</v>
      </c>
      <c r="I19" s="37" t="s">
        <v>32</v>
      </c>
      <c r="J19" s="37" t="s">
        <v>32</v>
      </c>
      <c r="K19" s="37" t="s">
        <v>32</v>
      </c>
      <c r="L19" s="37" t="s">
        <v>32</v>
      </c>
      <c r="M19" s="37" t="s">
        <v>32</v>
      </c>
      <c r="N19" s="37" t="s">
        <v>32</v>
      </c>
      <c r="O19" s="37" t="s">
        <v>32</v>
      </c>
      <c r="P19" s="37" t="s">
        <v>32</v>
      </c>
      <c r="Q19" s="37" t="s">
        <v>32</v>
      </c>
      <c r="R19" s="37" t="s">
        <v>32</v>
      </c>
      <c r="S19" s="37" t="s">
        <v>32</v>
      </c>
      <c r="T19" s="37" t="s">
        <v>32</v>
      </c>
      <c r="U19" s="37" t="s">
        <v>32</v>
      </c>
      <c r="V19" s="37" t="s">
        <v>32</v>
      </c>
      <c r="W19" s="37" t="s">
        <v>32</v>
      </c>
      <c r="X19" s="37" t="s">
        <v>32</v>
      </c>
      <c r="Y19" s="37" t="s">
        <v>32</v>
      </c>
      <c r="Z19" s="37" t="s">
        <v>32</v>
      </c>
      <c r="AA19" s="37" t="s">
        <v>32</v>
      </c>
      <c r="AB19" s="37" t="s">
        <v>32</v>
      </c>
      <c r="AC19" s="37" t="s">
        <v>32</v>
      </c>
      <c r="AD19" s="37" t="s">
        <v>32</v>
      </c>
      <c r="AE19" s="37" t="s">
        <v>32</v>
      </c>
      <c r="AF19" s="37" t="s">
        <v>32</v>
      </c>
      <c r="AG19" s="37" t="s">
        <v>32</v>
      </c>
      <c r="AH19" s="37" t="s">
        <v>32</v>
      </c>
      <c r="AI19" s="37" t="s">
        <v>32</v>
      </c>
      <c r="AJ19" s="37" t="s">
        <v>32</v>
      </c>
      <c r="AK19" s="37" t="s">
        <v>32</v>
      </c>
      <c r="AL19" s="37" t="s">
        <v>32</v>
      </c>
      <c r="AM19" s="37" t="s">
        <v>32</v>
      </c>
      <c r="AN19" s="37" t="s">
        <v>32</v>
      </c>
      <c r="AO19" s="37" t="s">
        <v>32</v>
      </c>
      <c r="AP19" s="37" t="s">
        <v>32</v>
      </c>
      <c r="AQ19" s="37" t="s">
        <v>32</v>
      </c>
      <c r="AR19" s="37" t="s">
        <v>32</v>
      </c>
      <c r="AS19" s="37" t="s">
        <v>32</v>
      </c>
      <c r="AT19" s="37" t="s">
        <v>32</v>
      </c>
      <c r="AU19" s="37" t="s">
        <v>32</v>
      </c>
      <c r="AV19" s="37" t="s">
        <v>32</v>
      </c>
      <c r="AW19" s="37" t="s">
        <v>32</v>
      </c>
      <c r="AX19" s="37" t="s">
        <v>32</v>
      </c>
      <c r="AY19" s="37" t="s">
        <v>32</v>
      </c>
      <c r="AZ19" s="37" t="s">
        <v>32</v>
      </c>
      <c r="BA19" s="37" t="s">
        <v>32</v>
      </c>
      <c r="BB19" s="37" t="s">
        <v>32</v>
      </c>
      <c r="BC19" s="37" t="s">
        <v>32</v>
      </c>
      <c r="BD19" s="37" t="s">
        <v>32</v>
      </c>
      <c r="BE19" s="37" t="s">
        <v>32</v>
      </c>
      <c r="BF19" s="38"/>
      <c r="BG19" s="39"/>
    </row>
    <row r="20" spans="1:59" x14ac:dyDescent="0.25">
      <c r="E20" s="40"/>
      <c r="F20" s="41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3"/>
      <c r="BG20" s="44"/>
    </row>
    <row r="21" spans="1:59" x14ac:dyDescent="0.25">
      <c r="A21" s="5" t="s">
        <v>33</v>
      </c>
      <c r="B21" s="1" t="str">
        <f>"(ACCTGRPSCD = ""01"" AND ACSEGVAL03 &gt;=""200"")"</f>
        <v>(ACCTGRPSCD = "01" AND ACSEGVAL03 &gt;="200")</v>
      </c>
      <c r="C21" s="1" t="s">
        <v>34</v>
      </c>
      <c r="D21" s="1"/>
      <c r="E21" s="45" t="e">
        <f ca="1">_xll.FRACCT("ACCTFMTTD")</f>
        <v>#NAME?</v>
      </c>
      <c r="F21" s="46" t="e">
        <f ca="1">_xll.FRACCT("ACCTDESC")</f>
        <v>#NAME?</v>
      </c>
      <c r="G21" s="47" t="s">
        <v>35</v>
      </c>
      <c r="H21" s="47" t="s">
        <v>35</v>
      </c>
      <c r="I21" s="47" t="s">
        <v>35</v>
      </c>
      <c r="J21" s="47" t="s">
        <v>35</v>
      </c>
      <c r="K21" s="47" t="s">
        <v>35</v>
      </c>
      <c r="L21" s="47" t="s">
        <v>35</v>
      </c>
      <c r="M21" s="47" t="s">
        <v>35</v>
      </c>
      <c r="N21" s="47" t="s">
        <v>35</v>
      </c>
      <c r="O21" s="47" t="s">
        <v>35</v>
      </c>
      <c r="P21" s="47" t="s">
        <v>35</v>
      </c>
      <c r="Q21" s="47" t="s">
        <v>35</v>
      </c>
      <c r="R21" s="47" t="s">
        <v>35</v>
      </c>
      <c r="S21" s="47" t="s">
        <v>35</v>
      </c>
      <c r="T21" s="47" t="s">
        <v>35</v>
      </c>
      <c r="U21" s="47" t="s">
        <v>35</v>
      </c>
      <c r="V21" s="47" t="s">
        <v>35</v>
      </c>
      <c r="W21" s="47" t="s">
        <v>35</v>
      </c>
      <c r="X21" s="47" t="s">
        <v>35</v>
      </c>
      <c r="Y21" s="47" t="s">
        <v>35</v>
      </c>
      <c r="Z21" s="47" t="s">
        <v>35</v>
      </c>
      <c r="AA21" s="47" t="s">
        <v>35</v>
      </c>
      <c r="AB21" s="47" t="s">
        <v>35</v>
      </c>
      <c r="AC21" s="47" t="s">
        <v>35</v>
      </c>
      <c r="AD21" s="47" t="s">
        <v>35</v>
      </c>
      <c r="AE21" s="47" t="s">
        <v>35</v>
      </c>
      <c r="AF21" s="47" t="s">
        <v>35</v>
      </c>
      <c r="AG21" s="47" t="s">
        <v>35</v>
      </c>
      <c r="AH21" s="47" t="s">
        <v>35</v>
      </c>
      <c r="AI21" s="47" t="s">
        <v>35</v>
      </c>
      <c r="AJ21" s="47" t="s">
        <v>35</v>
      </c>
      <c r="AK21" s="47" t="s">
        <v>35</v>
      </c>
      <c r="AL21" s="47" t="s">
        <v>35</v>
      </c>
      <c r="AM21" s="47" t="s">
        <v>35</v>
      </c>
      <c r="AN21" s="47" t="s">
        <v>35</v>
      </c>
      <c r="AO21" s="47" t="s">
        <v>35</v>
      </c>
      <c r="AP21" s="47" t="s">
        <v>35</v>
      </c>
      <c r="AQ21" s="47" t="s">
        <v>35</v>
      </c>
      <c r="AR21" s="47" t="s">
        <v>35</v>
      </c>
      <c r="AS21" s="47" t="s">
        <v>35</v>
      </c>
      <c r="AT21" s="47" t="s">
        <v>35</v>
      </c>
      <c r="AU21" s="47" t="s">
        <v>35</v>
      </c>
      <c r="AV21" s="47" t="s">
        <v>35</v>
      </c>
      <c r="AW21" s="47" t="s">
        <v>35</v>
      </c>
      <c r="AX21" s="47" t="s">
        <v>35</v>
      </c>
      <c r="AY21" s="47" t="s">
        <v>35</v>
      </c>
      <c r="AZ21" s="47" t="s">
        <v>35</v>
      </c>
      <c r="BA21" s="47" t="s">
        <v>35</v>
      </c>
      <c r="BB21" s="47" t="s">
        <v>35</v>
      </c>
      <c r="BC21" s="47" t="s">
        <v>35</v>
      </c>
      <c r="BD21" s="47" t="s">
        <v>35</v>
      </c>
      <c r="BE21" s="47" t="s">
        <v>35</v>
      </c>
      <c r="BF21" s="48" t="s">
        <v>36</v>
      </c>
      <c r="BG21" s="49" t="s">
        <v>36</v>
      </c>
    </row>
    <row r="22" spans="1:59" x14ac:dyDescent="0.25">
      <c r="B22" s="1"/>
      <c r="C22" s="1"/>
      <c r="D22" s="1"/>
      <c r="E22" s="45"/>
      <c r="BF22" s="48"/>
      <c r="BG22" s="49"/>
    </row>
    <row r="23" spans="1:59" x14ac:dyDescent="0.25">
      <c r="B23" s="1"/>
      <c r="C23" s="1"/>
      <c r="D23" s="1"/>
      <c r="E23" s="50"/>
      <c r="F23" s="51" t="s">
        <v>37</v>
      </c>
      <c r="G23" s="52">
        <f>SUM(G21)</f>
        <v>0</v>
      </c>
      <c r="H23" s="52">
        <f t="shared" ref="H23:BE23" si="0">SUM(H21)</f>
        <v>0</v>
      </c>
      <c r="I23" s="52">
        <f t="shared" si="0"/>
        <v>0</v>
      </c>
      <c r="J23" s="52">
        <f t="shared" si="0"/>
        <v>0</v>
      </c>
      <c r="K23" s="52">
        <f t="shared" si="0"/>
        <v>0</v>
      </c>
      <c r="L23" s="52">
        <f t="shared" si="0"/>
        <v>0</v>
      </c>
      <c r="M23" s="52">
        <f t="shared" si="0"/>
        <v>0</v>
      </c>
      <c r="N23" s="52">
        <f t="shared" si="0"/>
        <v>0</v>
      </c>
      <c r="O23" s="52">
        <f t="shared" si="0"/>
        <v>0</v>
      </c>
      <c r="P23" s="52">
        <f t="shared" si="0"/>
        <v>0</v>
      </c>
      <c r="Q23" s="52">
        <f t="shared" si="0"/>
        <v>0</v>
      </c>
      <c r="R23" s="52">
        <f t="shared" si="0"/>
        <v>0</v>
      </c>
      <c r="S23" s="52">
        <f t="shared" si="0"/>
        <v>0</v>
      </c>
      <c r="T23" s="52">
        <f t="shared" si="0"/>
        <v>0</v>
      </c>
      <c r="U23" s="52">
        <f t="shared" si="0"/>
        <v>0</v>
      </c>
      <c r="V23" s="52">
        <f t="shared" si="0"/>
        <v>0</v>
      </c>
      <c r="W23" s="52">
        <f t="shared" si="0"/>
        <v>0</v>
      </c>
      <c r="X23" s="52">
        <f t="shared" si="0"/>
        <v>0</v>
      </c>
      <c r="Y23" s="52">
        <f t="shared" si="0"/>
        <v>0</v>
      </c>
      <c r="Z23" s="52">
        <f t="shared" si="0"/>
        <v>0</v>
      </c>
      <c r="AA23" s="52">
        <f t="shared" si="0"/>
        <v>0</v>
      </c>
      <c r="AB23" s="52">
        <f t="shared" si="0"/>
        <v>0</v>
      </c>
      <c r="AC23" s="52">
        <f t="shared" si="0"/>
        <v>0</v>
      </c>
      <c r="AD23" s="52">
        <f t="shared" si="0"/>
        <v>0</v>
      </c>
      <c r="AE23" s="52">
        <f t="shared" si="0"/>
        <v>0</v>
      </c>
      <c r="AF23" s="52">
        <f t="shared" si="0"/>
        <v>0</v>
      </c>
      <c r="AG23" s="52">
        <f t="shared" si="0"/>
        <v>0</v>
      </c>
      <c r="AH23" s="52">
        <f t="shared" si="0"/>
        <v>0</v>
      </c>
      <c r="AI23" s="52">
        <f t="shared" si="0"/>
        <v>0</v>
      </c>
      <c r="AJ23" s="52">
        <f t="shared" si="0"/>
        <v>0</v>
      </c>
      <c r="AK23" s="52">
        <f t="shared" si="0"/>
        <v>0</v>
      </c>
      <c r="AL23" s="52">
        <f t="shared" si="0"/>
        <v>0</v>
      </c>
      <c r="AM23" s="52">
        <f t="shared" si="0"/>
        <v>0</v>
      </c>
      <c r="AN23" s="52">
        <f t="shared" si="0"/>
        <v>0</v>
      </c>
      <c r="AO23" s="52">
        <f t="shared" si="0"/>
        <v>0</v>
      </c>
      <c r="AP23" s="52">
        <f t="shared" si="0"/>
        <v>0</v>
      </c>
      <c r="AQ23" s="52">
        <f t="shared" si="0"/>
        <v>0</v>
      </c>
      <c r="AR23" s="52">
        <f t="shared" si="0"/>
        <v>0</v>
      </c>
      <c r="AS23" s="52">
        <f t="shared" si="0"/>
        <v>0</v>
      </c>
      <c r="AT23" s="52">
        <f t="shared" si="0"/>
        <v>0</v>
      </c>
      <c r="AU23" s="52">
        <f t="shared" si="0"/>
        <v>0</v>
      </c>
      <c r="AV23" s="52">
        <f t="shared" si="0"/>
        <v>0</v>
      </c>
      <c r="AW23" s="52">
        <f t="shared" si="0"/>
        <v>0</v>
      </c>
      <c r="AX23" s="52">
        <f t="shared" si="0"/>
        <v>0</v>
      </c>
      <c r="AY23" s="52">
        <f t="shared" si="0"/>
        <v>0</v>
      </c>
      <c r="AZ23" s="52">
        <f t="shared" si="0"/>
        <v>0</v>
      </c>
      <c r="BA23" s="52">
        <f t="shared" si="0"/>
        <v>0</v>
      </c>
      <c r="BB23" s="52">
        <f t="shared" si="0"/>
        <v>0</v>
      </c>
      <c r="BC23" s="52">
        <f t="shared" si="0"/>
        <v>0</v>
      </c>
      <c r="BD23" s="52">
        <f t="shared" si="0"/>
        <v>0</v>
      </c>
      <c r="BE23" s="52">
        <f t="shared" si="0"/>
        <v>0</v>
      </c>
      <c r="BF23" s="53">
        <f>IF(BE23=0,0,(BC23-BE23)/BE23)</f>
        <v>0</v>
      </c>
      <c r="BG23" s="54">
        <f>IF(BD23=0,0,(BC23-BD23)/BD23)</f>
        <v>0</v>
      </c>
    </row>
    <row r="24" spans="1:59" x14ac:dyDescent="0.25">
      <c r="B24" s="1"/>
      <c r="C24" s="1"/>
      <c r="D24" s="1"/>
      <c r="E24" s="50"/>
      <c r="F24" s="55"/>
      <c r="BF24" s="48"/>
      <c r="BG24" s="49"/>
    </row>
    <row r="25" spans="1:59" x14ac:dyDescent="0.25">
      <c r="A25" s="5" t="s">
        <v>33</v>
      </c>
      <c r="B25" s="1" t="str">
        <f>"(ACCTGRPSCD = ""02"" AND ACSEGVAL03 &gt;=""200"")"</f>
        <v>(ACCTGRPSCD = "02" AND ACSEGVAL03 &gt;="200")</v>
      </c>
      <c r="C25" s="1" t="s">
        <v>34</v>
      </c>
      <c r="D25" s="1"/>
      <c r="E25" s="45" t="e">
        <f ca="1">_xll.FRACCT("ACCTFMTTD")</f>
        <v>#NAME?</v>
      </c>
      <c r="F25" s="46" t="e">
        <f ca="1">_xll.FRACCT("ACCTDESC")</f>
        <v>#NAME?</v>
      </c>
      <c r="G25" s="47" t="s">
        <v>35</v>
      </c>
      <c r="H25" s="47" t="s">
        <v>35</v>
      </c>
      <c r="I25" s="47" t="s">
        <v>35</v>
      </c>
      <c r="J25" s="47" t="s">
        <v>35</v>
      </c>
      <c r="K25" s="47" t="s">
        <v>35</v>
      </c>
      <c r="L25" s="47" t="s">
        <v>35</v>
      </c>
      <c r="M25" s="47" t="s">
        <v>35</v>
      </c>
      <c r="N25" s="47" t="s">
        <v>35</v>
      </c>
      <c r="O25" s="47" t="s">
        <v>35</v>
      </c>
      <c r="P25" s="47" t="s">
        <v>35</v>
      </c>
      <c r="Q25" s="47" t="s">
        <v>35</v>
      </c>
      <c r="R25" s="47" t="s">
        <v>35</v>
      </c>
      <c r="S25" s="47" t="s">
        <v>35</v>
      </c>
      <c r="T25" s="47" t="s">
        <v>35</v>
      </c>
      <c r="U25" s="47" t="s">
        <v>35</v>
      </c>
      <c r="V25" s="47" t="s">
        <v>35</v>
      </c>
      <c r="W25" s="47" t="s">
        <v>35</v>
      </c>
      <c r="X25" s="47" t="s">
        <v>35</v>
      </c>
      <c r="Y25" s="47" t="s">
        <v>35</v>
      </c>
      <c r="Z25" s="47" t="s">
        <v>35</v>
      </c>
      <c r="AA25" s="47" t="s">
        <v>35</v>
      </c>
      <c r="AB25" s="47" t="s">
        <v>35</v>
      </c>
      <c r="AC25" s="47" t="s">
        <v>35</v>
      </c>
      <c r="AD25" s="47" t="s">
        <v>35</v>
      </c>
      <c r="AE25" s="47" t="s">
        <v>35</v>
      </c>
      <c r="AF25" s="47" t="s">
        <v>35</v>
      </c>
      <c r="AG25" s="47" t="s">
        <v>35</v>
      </c>
      <c r="AH25" s="47" t="s">
        <v>35</v>
      </c>
      <c r="AI25" s="47" t="s">
        <v>35</v>
      </c>
      <c r="AJ25" s="47" t="s">
        <v>35</v>
      </c>
      <c r="AK25" s="47" t="s">
        <v>35</v>
      </c>
      <c r="AL25" s="47" t="s">
        <v>35</v>
      </c>
      <c r="AM25" s="47" t="s">
        <v>35</v>
      </c>
      <c r="AN25" s="47" t="s">
        <v>35</v>
      </c>
      <c r="AO25" s="47" t="s">
        <v>35</v>
      </c>
      <c r="AP25" s="47" t="s">
        <v>35</v>
      </c>
      <c r="AQ25" s="47" t="s">
        <v>35</v>
      </c>
      <c r="AR25" s="47" t="s">
        <v>35</v>
      </c>
      <c r="AS25" s="47" t="s">
        <v>35</v>
      </c>
      <c r="AT25" s="47" t="s">
        <v>35</v>
      </c>
      <c r="AU25" s="47" t="s">
        <v>35</v>
      </c>
      <c r="AV25" s="47" t="s">
        <v>35</v>
      </c>
      <c r="AW25" s="47" t="s">
        <v>35</v>
      </c>
      <c r="AX25" s="47" t="s">
        <v>35</v>
      </c>
      <c r="AY25" s="47" t="s">
        <v>35</v>
      </c>
      <c r="AZ25" s="47" t="s">
        <v>35</v>
      </c>
      <c r="BA25" s="47" t="s">
        <v>35</v>
      </c>
      <c r="BB25" s="47" t="s">
        <v>35</v>
      </c>
      <c r="BC25" s="47" t="s">
        <v>35</v>
      </c>
      <c r="BD25" s="47" t="s">
        <v>35</v>
      </c>
      <c r="BE25" s="47" t="s">
        <v>35</v>
      </c>
      <c r="BF25" s="48" t="s">
        <v>36</v>
      </c>
      <c r="BG25" s="49" t="s">
        <v>36</v>
      </c>
    </row>
    <row r="26" spans="1:59" x14ac:dyDescent="0.25">
      <c r="B26" s="1"/>
      <c r="C26" s="1"/>
      <c r="D26" s="1"/>
      <c r="E26" s="45"/>
      <c r="BF26" s="48"/>
      <c r="BG26" s="49"/>
    </row>
    <row r="27" spans="1:59" x14ac:dyDescent="0.25">
      <c r="B27" s="1"/>
      <c r="C27" s="1"/>
      <c r="D27" s="1"/>
      <c r="E27" s="50"/>
      <c r="F27" s="51" t="s">
        <v>38</v>
      </c>
      <c r="G27" s="52">
        <f>SUM(G25)</f>
        <v>0</v>
      </c>
      <c r="H27" s="52">
        <f t="shared" ref="H27:BE27" si="1">SUM(H25)</f>
        <v>0</v>
      </c>
      <c r="I27" s="52">
        <f t="shared" si="1"/>
        <v>0</v>
      </c>
      <c r="J27" s="52">
        <f t="shared" si="1"/>
        <v>0</v>
      </c>
      <c r="K27" s="52">
        <f t="shared" si="1"/>
        <v>0</v>
      </c>
      <c r="L27" s="52">
        <f t="shared" si="1"/>
        <v>0</v>
      </c>
      <c r="M27" s="52">
        <f t="shared" si="1"/>
        <v>0</v>
      </c>
      <c r="N27" s="52">
        <f t="shared" si="1"/>
        <v>0</v>
      </c>
      <c r="O27" s="52">
        <f t="shared" si="1"/>
        <v>0</v>
      </c>
      <c r="P27" s="52">
        <f t="shared" si="1"/>
        <v>0</v>
      </c>
      <c r="Q27" s="52">
        <f t="shared" si="1"/>
        <v>0</v>
      </c>
      <c r="R27" s="52">
        <f t="shared" si="1"/>
        <v>0</v>
      </c>
      <c r="S27" s="52">
        <f t="shared" si="1"/>
        <v>0</v>
      </c>
      <c r="T27" s="52">
        <f t="shared" si="1"/>
        <v>0</v>
      </c>
      <c r="U27" s="52">
        <f t="shared" si="1"/>
        <v>0</v>
      </c>
      <c r="V27" s="52">
        <f t="shared" si="1"/>
        <v>0</v>
      </c>
      <c r="W27" s="52">
        <f t="shared" si="1"/>
        <v>0</v>
      </c>
      <c r="X27" s="52">
        <f t="shared" si="1"/>
        <v>0</v>
      </c>
      <c r="Y27" s="52">
        <f t="shared" si="1"/>
        <v>0</v>
      </c>
      <c r="Z27" s="52">
        <f t="shared" si="1"/>
        <v>0</v>
      </c>
      <c r="AA27" s="52">
        <f t="shared" si="1"/>
        <v>0</v>
      </c>
      <c r="AB27" s="52">
        <f t="shared" si="1"/>
        <v>0</v>
      </c>
      <c r="AC27" s="52">
        <f t="shared" si="1"/>
        <v>0</v>
      </c>
      <c r="AD27" s="52">
        <f t="shared" si="1"/>
        <v>0</v>
      </c>
      <c r="AE27" s="52">
        <f t="shared" si="1"/>
        <v>0</v>
      </c>
      <c r="AF27" s="52">
        <f t="shared" si="1"/>
        <v>0</v>
      </c>
      <c r="AG27" s="52">
        <f t="shared" si="1"/>
        <v>0</v>
      </c>
      <c r="AH27" s="52">
        <f t="shared" si="1"/>
        <v>0</v>
      </c>
      <c r="AI27" s="52">
        <f t="shared" si="1"/>
        <v>0</v>
      </c>
      <c r="AJ27" s="52">
        <f t="shared" si="1"/>
        <v>0</v>
      </c>
      <c r="AK27" s="52">
        <f t="shared" si="1"/>
        <v>0</v>
      </c>
      <c r="AL27" s="52">
        <f t="shared" si="1"/>
        <v>0</v>
      </c>
      <c r="AM27" s="52">
        <f t="shared" si="1"/>
        <v>0</v>
      </c>
      <c r="AN27" s="52">
        <f t="shared" si="1"/>
        <v>0</v>
      </c>
      <c r="AO27" s="52">
        <f t="shared" si="1"/>
        <v>0</v>
      </c>
      <c r="AP27" s="52">
        <f t="shared" si="1"/>
        <v>0</v>
      </c>
      <c r="AQ27" s="52">
        <f t="shared" si="1"/>
        <v>0</v>
      </c>
      <c r="AR27" s="52">
        <f t="shared" si="1"/>
        <v>0</v>
      </c>
      <c r="AS27" s="52">
        <f t="shared" si="1"/>
        <v>0</v>
      </c>
      <c r="AT27" s="52">
        <f t="shared" si="1"/>
        <v>0</v>
      </c>
      <c r="AU27" s="52">
        <f t="shared" si="1"/>
        <v>0</v>
      </c>
      <c r="AV27" s="52">
        <f t="shared" si="1"/>
        <v>0</v>
      </c>
      <c r="AW27" s="52">
        <f t="shared" si="1"/>
        <v>0</v>
      </c>
      <c r="AX27" s="52">
        <f t="shared" si="1"/>
        <v>0</v>
      </c>
      <c r="AY27" s="52">
        <f t="shared" si="1"/>
        <v>0</v>
      </c>
      <c r="AZ27" s="52">
        <f t="shared" si="1"/>
        <v>0</v>
      </c>
      <c r="BA27" s="52">
        <f t="shared" si="1"/>
        <v>0</v>
      </c>
      <c r="BB27" s="52">
        <f t="shared" si="1"/>
        <v>0</v>
      </c>
      <c r="BC27" s="52">
        <f t="shared" si="1"/>
        <v>0</v>
      </c>
      <c r="BD27" s="52">
        <f t="shared" si="1"/>
        <v>0</v>
      </c>
      <c r="BE27" s="52">
        <f t="shared" si="1"/>
        <v>0</v>
      </c>
      <c r="BF27" s="53">
        <f>IF(BE27=0,0,(BC27-BE27)/BE27)</f>
        <v>0</v>
      </c>
      <c r="BG27" s="54">
        <f>IF(BD27=0,0,(BC27-BD27)/BD27)</f>
        <v>0</v>
      </c>
    </row>
    <row r="28" spans="1:59" x14ac:dyDescent="0.25">
      <c r="B28" s="1"/>
      <c r="C28" s="1"/>
      <c r="D28" s="1"/>
      <c r="E28" s="50"/>
      <c r="F28" s="55"/>
      <c r="BF28" s="48"/>
      <c r="BG28" s="49"/>
    </row>
    <row r="29" spans="1:59" x14ac:dyDescent="0.25">
      <c r="A29" s="5" t="s">
        <v>33</v>
      </c>
      <c r="B29" s="1" t="str">
        <f>"(ACCTGRPSCD = ""03"" AND ACSEGVAL03 &gt;=""200"")"</f>
        <v>(ACCTGRPSCD = "03" AND ACSEGVAL03 &gt;="200")</v>
      </c>
      <c r="C29" s="1" t="s">
        <v>34</v>
      </c>
      <c r="D29" s="1"/>
      <c r="E29" s="45" t="e">
        <f ca="1">_xll.FRACCT("ACCTFMTTD")</f>
        <v>#NAME?</v>
      </c>
      <c r="F29" s="46" t="e">
        <f ca="1">_xll.FRACCT("ACCTDESC")</f>
        <v>#NAME?</v>
      </c>
      <c r="G29" s="47" t="s">
        <v>35</v>
      </c>
      <c r="H29" s="47" t="s">
        <v>35</v>
      </c>
      <c r="I29" s="47" t="s">
        <v>35</v>
      </c>
      <c r="J29" s="47" t="s">
        <v>35</v>
      </c>
      <c r="K29" s="47" t="s">
        <v>35</v>
      </c>
      <c r="L29" s="47" t="s">
        <v>35</v>
      </c>
      <c r="M29" s="47" t="s">
        <v>35</v>
      </c>
      <c r="N29" s="47" t="s">
        <v>35</v>
      </c>
      <c r="O29" s="47" t="s">
        <v>35</v>
      </c>
      <c r="P29" s="47" t="s">
        <v>35</v>
      </c>
      <c r="Q29" s="47" t="s">
        <v>35</v>
      </c>
      <c r="R29" s="47" t="s">
        <v>35</v>
      </c>
      <c r="S29" s="47" t="s">
        <v>35</v>
      </c>
      <c r="T29" s="47" t="s">
        <v>35</v>
      </c>
      <c r="U29" s="47" t="s">
        <v>35</v>
      </c>
      <c r="V29" s="47" t="s">
        <v>35</v>
      </c>
      <c r="W29" s="47" t="s">
        <v>35</v>
      </c>
      <c r="X29" s="47" t="s">
        <v>35</v>
      </c>
      <c r="Y29" s="47" t="s">
        <v>35</v>
      </c>
      <c r="Z29" s="47" t="s">
        <v>35</v>
      </c>
      <c r="AA29" s="47" t="s">
        <v>35</v>
      </c>
      <c r="AB29" s="47" t="s">
        <v>35</v>
      </c>
      <c r="AC29" s="47" t="s">
        <v>35</v>
      </c>
      <c r="AD29" s="47" t="s">
        <v>35</v>
      </c>
      <c r="AE29" s="47" t="s">
        <v>35</v>
      </c>
      <c r="AF29" s="47" t="s">
        <v>35</v>
      </c>
      <c r="AG29" s="47" t="s">
        <v>35</v>
      </c>
      <c r="AH29" s="47" t="s">
        <v>35</v>
      </c>
      <c r="AI29" s="47" t="s">
        <v>35</v>
      </c>
      <c r="AJ29" s="47" t="s">
        <v>35</v>
      </c>
      <c r="AK29" s="47" t="s">
        <v>35</v>
      </c>
      <c r="AL29" s="47" t="s">
        <v>35</v>
      </c>
      <c r="AM29" s="47" t="s">
        <v>35</v>
      </c>
      <c r="AN29" s="47" t="s">
        <v>35</v>
      </c>
      <c r="AO29" s="47" t="s">
        <v>35</v>
      </c>
      <c r="AP29" s="47" t="s">
        <v>35</v>
      </c>
      <c r="AQ29" s="47" t="s">
        <v>35</v>
      </c>
      <c r="AR29" s="47" t="s">
        <v>35</v>
      </c>
      <c r="AS29" s="47" t="s">
        <v>35</v>
      </c>
      <c r="AT29" s="47" t="s">
        <v>35</v>
      </c>
      <c r="AU29" s="47" t="s">
        <v>35</v>
      </c>
      <c r="AV29" s="47" t="s">
        <v>35</v>
      </c>
      <c r="AW29" s="47" t="s">
        <v>35</v>
      </c>
      <c r="AX29" s="47" t="s">
        <v>35</v>
      </c>
      <c r="AY29" s="47" t="s">
        <v>35</v>
      </c>
      <c r="AZ29" s="47" t="s">
        <v>35</v>
      </c>
      <c r="BA29" s="47" t="s">
        <v>35</v>
      </c>
      <c r="BB29" s="47" t="s">
        <v>35</v>
      </c>
      <c r="BC29" s="47" t="s">
        <v>35</v>
      </c>
      <c r="BD29" s="47" t="s">
        <v>35</v>
      </c>
      <c r="BE29" s="47" t="s">
        <v>35</v>
      </c>
      <c r="BF29" s="48" t="s">
        <v>36</v>
      </c>
      <c r="BG29" s="49" t="s">
        <v>36</v>
      </c>
    </row>
    <row r="30" spans="1:59" x14ac:dyDescent="0.25">
      <c r="B30" s="1"/>
      <c r="C30" s="1"/>
      <c r="D30" s="1"/>
      <c r="E30" s="45"/>
      <c r="BF30" s="48"/>
      <c r="BG30" s="49"/>
    </row>
    <row r="31" spans="1:59" x14ac:dyDescent="0.25">
      <c r="B31" s="1"/>
      <c r="C31" s="1"/>
      <c r="D31" s="1"/>
      <c r="E31" s="50"/>
      <c r="F31" s="51" t="s">
        <v>39</v>
      </c>
      <c r="G31" s="52">
        <f>SUM(G29)</f>
        <v>0</v>
      </c>
      <c r="H31" s="52">
        <f t="shared" ref="H31:BE31" si="2">SUM(H29)</f>
        <v>0</v>
      </c>
      <c r="I31" s="52">
        <f t="shared" si="2"/>
        <v>0</v>
      </c>
      <c r="J31" s="52">
        <f t="shared" si="2"/>
        <v>0</v>
      </c>
      <c r="K31" s="52">
        <f t="shared" si="2"/>
        <v>0</v>
      </c>
      <c r="L31" s="52">
        <f t="shared" si="2"/>
        <v>0</v>
      </c>
      <c r="M31" s="52">
        <f t="shared" si="2"/>
        <v>0</v>
      </c>
      <c r="N31" s="52">
        <f t="shared" si="2"/>
        <v>0</v>
      </c>
      <c r="O31" s="52">
        <f t="shared" si="2"/>
        <v>0</v>
      </c>
      <c r="P31" s="52">
        <f t="shared" si="2"/>
        <v>0</v>
      </c>
      <c r="Q31" s="52">
        <f t="shared" si="2"/>
        <v>0</v>
      </c>
      <c r="R31" s="52">
        <f t="shared" si="2"/>
        <v>0</v>
      </c>
      <c r="S31" s="52">
        <f t="shared" si="2"/>
        <v>0</v>
      </c>
      <c r="T31" s="52">
        <f t="shared" si="2"/>
        <v>0</v>
      </c>
      <c r="U31" s="52">
        <f t="shared" si="2"/>
        <v>0</v>
      </c>
      <c r="V31" s="52">
        <f t="shared" si="2"/>
        <v>0</v>
      </c>
      <c r="W31" s="52">
        <f t="shared" si="2"/>
        <v>0</v>
      </c>
      <c r="X31" s="52">
        <f t="shared" si="2"/>
        <v>0</v>
      </c>
      <c r="Y31" s="52">
        <f t="shared" si="2"/>
        <v>0</v>
      </c>
      <c r="Z31" s="52">
        <f t="shared" si="2"/>
        <v>0</v>
      </c>
      <c r="AA31" s="52">
        <f t="shared" si="2"/>
        <v>0</v>
      </c>
      <c r="AB31" s="52">
        <f t="shared" si="2"/>
        <v>0</v>
      </c>
      <c r="AC31" s="52">
        <f t="shared" si="2"/>
        <v>0</v>
      </c>
      <c r="AD31" s="52">
        <f t="shared" si="2"/>
        <v>0</v>
      </c>
      <c r="AE31" s="52">
        <f t="shared" si="2"/>
        <v>0</v>
      </c>
      <c r="AF31" s="52">
        <f t="shared" si="2"/>
        <v>0</v>
      </c>
      <c r="AG31" s="52">
        <f t="shared" si="2"/>
        <v>0</v>
      </c>
      <c r="AH31" s="52">
        <f t="shared" si="2"/>
        <v>0</v>
      </c>
      <c r="AI31" s="52">
        <f t="shared" si="2"/>
        <v>0</v>
      </c>
      <c r="AJ31" s="52">
        <f t="shared" si="2"/>
        <v>0</v>
      </c>
      <c r="AK31" s="52">
        <f t="shared" si="2"/>
        <v>0</v>
      </c>
      <c r="AL31" s="52">
        <f t="shared" si="2"/>
        <v>0</v>
      </c>
      <c r="AM31" s="52">
        <f t="shared" si="2"/>
        <v>0</v>
      </c>
      <c r="AN31" s="52">
        <f t="shared" si="2"/>
        <v>0</v>
      </c>
      <c r="AO31" s="52">
        <f t="shared" si="2"/>
        <v>0</v>
      </c>
      <c r="AP31" s="52">
        <f t="shared" si="2"/>
        <v>0</v>
      </c>
      <c r="AQ31" s="52">
        <f t="shared" si="2"/>
        <v>0</v>
      </c>
      <c r="AR31" s="52">
        <f t="shared" si="2"/>
        <v>0</v>
      </c>
      <c r="AS31" s="52">
        <f t="shared" si="2"/>
        <v>0</v>
      </c>
      <c r="AT31" s="52">
        <f t="shared" si="2"/>
        <v>0</v>
      </c>
      <c r="AU31" s="52">
        <f t="shared" si="2"/>
        <v>0</v>
      </c>
      <c r="AV31" s="52">
        <f t="shared" si="2"/>
        <v>0</v>
      </c>
      <c r="AW31" s="52">
        <f t="shared" si="2"/>
        <v>0</v>
      </c>
      <c r="AX31" s="52">
        <f t="shared" si="2"/>
        <v>0</v>
      </c>
      <c r="AY31" s="52">
        <f t="shared" si="2"/>
        <v>0</v>
      </c>
      <c r="AZ31" s="52">
        <f t="shared" si="2"/>
        <v>0</v>
      </c>
      <c r="BA31" s="52">
        <f t="shared" si="2"/>
        <v>0</v>
      </c>
      <c r="BB31" s="52">
        <f t="shared" si="2"/>
        <v>0</v>
      </c>
      <c r="BC31" s="52">
        <f t="shared" si="2"/>
        <v>0</v>
      </c>
      <c r="BD31" s="52">
        <f t="shared" si="2"/>
        <v>0</v>
      </c>
      <c r="BE31" s="52">
        <f t="shared" si="2"/>
        <v>0</v>
      </c>
      <c r="BF31" s="53">
        <f>IF(BE31=0,0,(BC31-BE31)/BE31)</f>
        <v>0</v>
      </c>
      <c r="BG31" s="54">
        <f>IF(BD31=0,0,(BC31-BD31)/BD31)</f>
        <v>0</v>
      </c>
    </row>
    <row r="32" spans="1:59" x14ac:dyDescent="0.25">
      <c r="B32" s="1"/>
      <c r="C32" s="1"/>
      <c r="D32" s="1"/>
      <c r="E32" s="50"/>
      <c r="F32" s="55"/>
      <c r="BF32" s="48"/>
      <c r="BG32" s="49"/>
    </row>
    <row r="33" spans="1:59" x14ac:dyDescent="0.25">
      <c r="B33" s="1"/>
      <c r="C33" s="1"/>
      <c r="D33" s="1"/>
      <c r="E33" s="50"/>
      <c r="F33" s="51" t="s">
        <v>40</v>
      </c>
      <c r="G33" s="52">
        <f>SUM(G23,G27,G31)</f>
        <v>0</v>
      </c>
      <c r="H33" s="52">
        <f t="shared" ref="H33:BE33" si="3">SUM(H23,H27,H31)</f>
        <v>0</v>
      </c>
      <c r="I33" s="52">
        <f t="shared" si="3"/>
        <v>0</v>
      </c>
      <c r="J33" s="52">
        <f t="shared" si="3"/>
        <v>0</v>
      </c>
      <c r="K33" s="52">
        <f t="shared" si="3"/>
        <v>0</v>
      </c>
      <c r="L33" s="52">
        <f t="shared" si="3"/>
        <v>0</v>
      </c>
      <c r="M33" s="52">
        <f t="shared" si="3"/>
        <v>0</v>
      </c>
      <c r="N33" s="52">
        <f t="shared" si="3"/>
        <v>0</v>
      </c>
      <c r="O33" s="52">
        <f t="shared" si="3"/>
        <v>0</v>
      </c>
      <c r="P33" s="52">
        <f t="shared" si="3"/>
        <v>0</v>
      </c>
      <c r="Q33" s="52">
        <f t="shared" si="3"/>
        <v>0</v>
      </c>
      <c r="R33" s="52">
        <f t="shared" si="3"/>
        <v>0</v>
      </c>
      <c r="S33" s="52">
        <f t="shared" si="3"/>
        <v>0</v>
      </c>
      <c r="T33" s="52">
        <f t="shared" si="3"/>
        <v>0</v>
      </c>
      <c r="U33" s="52">
        <f t="shared" si="3"/>
        <v>0</v>
      </c>
      <c r="V33" s="52">
        <f t="shared" si="3"/>
        <v>0</v>
      </c>
      <c r="W33" s="52">
        <f t="shared" si="3"/>
        <v>0</v>
      </c>
      <c r="X33" s="52">
        <f t="shared" si="3"/>
        <v>0</v>
      </c>
      <c r="Y33" s="52">
        <f t="shared" si="3"/>
        <v>0</v>
      </c>
      <c r="Z33" s="52">
        <f t="shared" si="3"/>
        <v>0</v>
      </c>
      <c r="AA33" s="52">
        <f t="shared" si="3"/>
        <v>0</v>
      </c>
      <c r="AB33" s="52">
        <f t="shared" si="3"/>
        <v>0</v>
      </c>
      <c r="AC33" s="52">
        <f t="shared" si="3"/>
        <v>0</v>
      </c>
      <c r="AD33" s="52">
        <f t="shared" si="3"/>
        <v>0</v>
      </c>
      <c r="AE33" s="52">
        <f t="shared" si="3"/>
        <v>0</v>
      </c>
      <c r="AF33" s="52">
        <f t="shared" si="3"/>
        <v>0</v>
      </c>
      <c r="AG33" s="52">
        <f t="shared" si="3"/>
        <v>0</v>
      </c>
      <c r="AH33" s="52">
        <f t="shared" si="3"/>
        <v>0</v>
      </c>
      <c r="AI33" s="52">
        <f t="shared" si="3"/>
        <v>0</v>
      </c>
      <c r="AJ33" s="52">
        <f t="shared" si="3"/>
        <v>0</v>
      </c>
      <c r="AK33" s="52">
        <f t="shared" si="3"/>
        <v>0</v>
      </c>
      <c r="AL33" s="52">
        <f t="shared" si="3"/>
        <v>0</v>
      </c>
      <c r="AM33" s="52">
        <f t="shared" si="3"/>
        <v>0</v>
      </c>
      <c r="AN33" s="52">
        <f t="shared" si="3"/>
        <v>0</v>
      </c>
      <c r="AO33" s="52">
        <f t="shared" si="3"/>
        <v>0</v>
      </c>
      <c r="AP33" s="52">
        <f t="shared" si="3"/>
        <v>0</v>
      </c>
      <c r="AQ33" s="52">
        <f t="shared" si="3"/>
        <v>0</v>
      </c>
      <c r="AR33" s="52">
        <f t="shared" si="3"/>
        <v>0</v>
      </c>
      <c r="AS33" s="52">
        <f t="shared" si="3"/>
        <v>0</v>
      </c>
      <c r="AT33" s="52">
        <f t="shared" si="3"/>
        <v>0</v>
      </c>
      <c r="AU33" s="52">
        <f t="shared" si="3"/>
        <v>0</v>
      </c>
      <c r="AV33" s="52">
        <f t="shared" si="3"/>
        <v>0</v>
      </c>
      <c r="AW33" s="52">
        <f t="shared" si="3"/>
        <v>0</v>
      </c>
      <c r="AX33" s="52">
        <f t="shared" si="3"/>
        <v>0</v>
      </c>
      <c r="AY33" s="52">
        <f t="shared" si="3"/>
        <v>0</v>
      </c>
      <c r="AZ33" s="52">
        <f t="shared" si="3"/>
        <v>0</v>
      </c>
      <c r="BA33" s="52">
        <f t="shared" si="3"/>
        <v>0</v>
      </c>
      <c r="BB33" s="52">
        <f t="shared" si="3"/>
        <v>0</v>
      </c>
      <c r="BC33" s="52">
        <f t="shared" si="3"/>
        <v>0</v>
      </c>
      <c r="BD33" s="52">
        <f t="shared" si="3"/>
        <v>0</v>
      </c>
      <c r="BE33" s="52">
        <f t="shared" si="3"/>
        <v>0</v>
      </c>
      <c r="BF33" s="53">
        <f>IF(BE33=0,0,(BC33-BE33)/BE33)</f>
        <v>0</v>
      </c>
      <c r="BG33" s="54">
        <f>IF(BD33=0,0,(BC33-BD33)/BD33)</f>
        <v>0</v>
      </c>
    </row>
    <row r="34" spans="1:59" x14ac:dyDescent="0.25">
      <c r="B34" s="1"/>
      <c r="C34" s="1"/>
      <c r="D34" s="1"/>
      <c r="E34" s="50"/>
      <c r="F34" s="56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8"/>
      <c r="BG34" s="59"/>
    </row>
    <row r="35" spans="1:59" x14ac:dyDescent="0.25">
      <c r="A35" s="5" t="s">
        <v>33</v>
      </c>
      <c r="B35" s="1" t="str">
        <f>"(ACCTGRPSCD = ""73"" AND ACSEGVAL03 &gt;= ""200"")"</f>
        <v>(ACCTGRPSCD = "73" AND ACSEGVAL03 &gt;= "200")</v>
      </c>
      <c r="C35" s="1" t="s">
        <v>34</v>
      </c>
      <c r="D35" s="1"/>
      <c r="E35" s="45" t="e">
        <f ca="1">_xll.FRACCT("ACCTFMTTD")</f>
        <v>#NAME?</v>
      </c>
      <c r="F35" s="46" t="e">
        <f ca="1">_xll.FRACCT("ACCTDESC")</f>
        <v>#NAME?</v>
      </c>
      <c r="G35" s="47" t="s">
        <v>35</v>
      </c>
      <c r="H35" s="47" t="s">
        <v>35</v>
      </c>
      <c r="I35" s="47" t="s">
        <v>35</v>
      </c>
      <c r="J35" s="47" t="s">
        <v>35</v>
      </c>
      <c r="K35" s="47" t="s">
        <v>35</v>
      </c>
      <c r="L35" s="47" t="s">
        <v>35</v>
      </c>
      <c r="M35" s="47" t="s">
        <v>35</v>
      </c>
      <c r="N35" s="47" t="s">
        <v>35</v>
      </c>
      <c r="O35" s="47" t="s">
        <v>35</v>
      </c>
      <c r="P35" s="47" t="s">
        <v>35</v>
      </c>
      <c r="Q35" s="47" t="s">
        <v>35</v>
      </c>
      <c r="R35" s="47" t="s">
        <v>35</v>
      </c>
      <c r="S35" s="47" t="s">
        <v>35</v>
      </c>
      <c r="T35" s="47" t="s">
        <v>35</v>
      </c>
      <c r="U35" s="47" t="s">
        <v>35</v>
      </c>
      <c r="V35" s="47" t="s">
        <v>35</v>
      </c>
      <c r="W35" s="47" t="s">
        <v>35</v>
      </c>
      <c r="X35" s="47" t="s">
        <v>35</v>
      </c>
      <c r="Y35" s="47" t="s">
        <v>35</v>
      </c>
      <c r="Z35" s="47" t="s">
        <v>35</v>
      </c>
      <c r="AA35" s="47" t="s">
        <v>35</v>
      </c>
      <c r="AB35" s="47" t="s">
        <v>35</v>
      </c>
      <c r="AC35" s="47" t="s">
        <v>35</v>
      </c>
      <c r="AD35" s="47" t="s">
        <v>35</v>
      </c>
      <c r="AE35" s="47" t="s">
        <v>35</v>
      </c>
      <c r="AF35" s="47" t="s">
        <v>35</v>
      </c>
      <c r="AG35" s="47" t="s">
        <v>35</v>
      </c>
      <c r="AH35" s="47" t="s">
        <v>35</v>
      </c>
      <c r="AI35" s="47" t="s">
        <v>35</v>
      </c>
      <c r="AJ35" s="47" t="s">
        <v>35</v>
      </c>
      <c r="AK35" s="47" t="s">
        <v>35</v>
      </c>
      <c r="AL35" s="47" t="s">
        <v>35</v>
      </c>
      <c r="AM35" s="47" t="s">
        <v>35</v>
      </c>
      <c r="AN35" s="47" t="s">
        <v>35</v>
      </c>
      <c r="AO35" s="47" t="s">
        <v>35</v>
      </c>
      <c r="AP35" s="47" t="s">
        <v>35</v>
      </c>
      <c r="AQ35" s="47" t="s">
        <v>35</v>
      </c>
      <c r="AR35" s="47" t="s">
        <v>35</v>
      </c>
      <c r="AS35" s="47" t="s">
        <v>35</v>
      </c>
      <c r="AT35" s="47" t="s">
        <v>35</v>
      </c>
      <c r="AU35" s="47" t="s">
        <v>35</v>
      </c>
      <c r="AV35" s="47" t="s">
        <v>35</v>
      </c>
      <c r="AW35" s="47" t="s">
        <v>35</v>
      </c>
      <c r="AX35" s="47" t="s">
        <v>35</v>
      </c>
      <c r="AY35" s="47" t="s">
        <v>35</v>
      </c>
      <c r="AZ35" s="47" t="s">
        <v>35</v>
      </c>
      <c r="BA35" s="47" t="s">
        <v>35</v>
      </c>
      <c r="BB35" s="47" t="s">
        <v>35</v>
      </c>
      <c r="BC35" s="47" t="s">
        <v>35</v>
      </c>
      <c r="BD35" s="47" t="s">
        <v>35</v>
      </c>
      <c r="BE35" s="47" t="s">
        <v>35</v>
      </c>
      <c r="BF35" s="48" t="s">
        <v>36</v>
      </c>
      <c r="BG35" s="49" t="s">
        <v>36</v>
      </c>
    </row>
    <row r="36" spans="1:59" x14ac:dyDescent="0.25">
      <c r="B36" s="1"/>
      <c r="C36" s="1"/>
      <c r="D36" s="1"/>
      <c r="E36" s="45"/>
      <c r="BF36" s="48"/>
      <c r="BG36" s="49"/>
    </row>
    <row r="37" spans="1:59" x14ac:dyDescent="0.25">
      <c r="B37" s="1"/>
      <c r="C37" s="1"/>
      <c r="D37" s="1"/>
      <c r="E37" s="50"/>
      <c r="F37" s="51" t="s">
        <v>41</v>
      </c>
      <c r="G37" s="52">
        <f>SUM(G35)</f>
        <v>0</v>
      </c>
      <c r="H37" s="52">
        <f t="shared" ref="H37:BE37" si="4">SUM(H35)</f>
        <v>0</v>
      </c>
      <c r="I37" s="52">
        <f t="shared" si="4"/>
        <v>0</v>
      </c>
      <c r="J37" s="52">
        <f t="shared" si="4"/>
        <v>0</v>
      </c>
      <c r="K37" s="52">
        <f t="shared" si="4"/>
        <v>0</v>
      </c>
      <c r="L37" s="52">
        <f t="shared" si="4"/>
        <v>0</v>
      </c>
      <c r="M37" s="52">
        <f t="shared" si="4"/>
        <v>0</v>
      </c>
      <c r="N37" s="52">
        <f t="shared" si="4"/>
        <v>0</v>
      </c>
      <c r="O37" s="52">
        <f t="shared" si="4"/>
        <v>0</v>
      </c>
      <c r="P37" s="52">
        <f t="shared" si="4"/>
        <v>0</v>
      </c>
      <c r="Q37" s="52">
        <f t="shared" si="4"/>
        <v>0</v>
      </c>
      <c r="R37" s="52">
        <f t="shared" si="4"/>
        <v>0</v>
      </c>
      <c r="S37" s="52">
        <f t="shared" si="4"/>
        <v>0</v>
      </c>
      <c r="T37" s="52">
        <f t="shared" si="4"/>
        <v>0</v>
      </c>
      <c r="U37" s="52">
        <f t="shared" si="4"/>
        <v>0</v>
      </c>
      <c r="V37" s="52">
        <f t="shared" si="4"/>
        <v>0</v>
      </c>
      <c r="W37" s="52">
        <f t="shared" si="4"/>
        <v>0</v>
      </c>
      <c r="X37" s="52">
        <f t="shared" si="4"/>
        <v>0</v>
      </c>
      <c r="Y37" s="52">
        <f t="shared" si="4"/>
        <v>0</v>
      </c>
      <c r="Z37" s="52">
        <f t="shared" si="4"/>
        <v>0</v>
      </c>
      <c r="AA37" s="52">
        <f t="shared" si="4"/>
        <v>0</v>
      </c>
      <c r="AB37" s="52">
        <f t="shared" si="4"/>
        <v>0</v>
      </c>
      <c r="AC37" s="52">
        <f t="shared" si="4"/>
        <v>0</v>
      </c>
      <c r="AD37" s="52">
        <f t="shared" si="4"/>
        <v>0</v>
      </c>
      <c r="AE37" s="52">
        <f t="shared" si="4"/>
        <v>0</v>
      </c>
      <c r="AF37" s="52">
        <f t="shared" si="4"/>
        <v>0</v>
      </c>
      <c r="AG37" s="52">
        <f t="shared" si="4"/>
        <v>0</v>
      </c>
      <c r="AH37" s="52">
        <f t="shared" si="4"/>
        <v>0</v>
      </c>
      <c r="AI37" s="52">
        <f t="shared" si="4"/>
        <v>0</v>
      </c>
      <c r="AJ37" s="52">
        <f t="shared" si="4"/>
        <v>0</v>
      </c>
      <c r="AK37" s="52">
        <f t="shared" si="4"/>
        <v>0</v>
      </c>
      <c r="AL37" s="52">
        <f t="shared" si="4"/>
        <v>0</v>
      </c>
      <c r="AM37" s="52">
        <f t="shared" si="4"/>
        <v>0</v>
      </c>
      <c r="AN37" s="52">
        <f t="shared" si="4"/>
        <v>0</v>
      </c>
      <c r="AO37" s="52">
        <f t="shared" si="4"/>
        <v>0</v>
      </c>
      <c r="AP37" s="52">
        <f t="shared" si="4"/>
        <v>0</v>
      </c>
      <c r="AQ37" s="52">
        <f t="shared" si="4"/>
        <v>0</v>
      </c>
      <c r="AR37" s="52">
        <f t="shared" si="4"/>
        <v>0</v>
      </c>
      <c r="AS37" s="52">
        <f t="shared" si="4"/>
        <v>0</v>
      </c>
      <c r="AT37" s="52">
        <f t="shared" si="4"/>
        <v>0</v>
      </c>
      <c r="AU37" s="52">
        <f t="shared" si="4"/>
        <v>0</v>
      </c>
      <c r="AV37" s="52">
        <f t="shared" si="4"/>
        <v>0</v>
      </c>
      <c r="AW37" s="52">
        <f t="shared" si="4"/>
        <v>0</v>
      </c>
      <c r="AX37" s="52">
        <f t="shared" si="4"/>
        <v>0</v>
      </c>
      <c r="AY37" s="52">
        <f t="shared" si="4"/>
        <v>0</v>
      </c>
      <c r="AZ37" s="52">
        <f t="shared" si="4"/>
        <v>0</v>
      </c>
      <c r="BA37" s="52">
        <f t="shared" si="4"/>
        <v>0</v>
      </c>
      <c r="BB37" s="52">
        <f t="shared" si="4"/>
        <v>0</v>
      </c>
      <c r="BC37" s="52">
        <f t="shared" si="4"/>
        <v>0</v>
      </c>
      <c r="BD37" s="52">
        <f t="shared" si="4"/>
        <v>0</v>
      </c>
      <c r="BE37" s="52">
        <f t="shared" si="4"/>
        <v>0</v>
      </c>
      <c r="BF37" s="53">
        <f>IF(BE37=0,0,(BC37-BE37)/BE37)</f>
        <v>0</v>
      </c>
      <c r="BG37" s="54">
        <f>IF(BD37=0,0,(BC37-BD37)/BD37)</f>
        <v>0</v>
      </c>
    </row>
    <row r="38" spans="1:59" x14ac:dyDescent="0.25">
      <c r="B38" s="1"/>
      <c r="C38" s="1"/>
      <c r="D38" s="1"/>
      <c r="E38" s="50"/>
      <c r="F38" s="55"/>
      <c r="BF38" s="48"/>
      <c r="BG38" s="49"/>
    </row>
    <row r="39" spans="1:59" x14ac:dyDescent="0.25">
      <c r="B39" s="1"/>
      <c r="C39" s="1"/>
      <c r="D39" s="1"/>
      <c r="E39" s="50"/>
      <c r="F39" s="60" t="s">
        <v>42</v>
      </c>
      <c r="G39" s="52">
        <f>SUM(G33,G37)</f>
        <v>0</v>
      </c>
      <c r="H39" s="52">
        <f t="shared" ref="H39:BE39" si="5">SUM(H33,H37)</f>
        <v>0</v>
      </c>
      <c r="I39" s="52">
        <f t="shared" si="5"/>
        <v>0</v>
      </c>
      <c r="J39" s="52">
        <f t="shared" si="5"/>
        <v>0</v>
      </c>
      <c r="K39" s="52">
        <f t="shared" si="5"/>
        <v>0</v>
      </c>
      <c r="L39" s="52">
        <f t="shared" si="5"/>
        <v>0</v>
      </c>
      <c r="M39" s="52">
        <f t="shared" si="5"/>
        <v>0</v>
      </c>
      <c r="N39" s="52">
        <f t="shared" si="5"/>
        <v>0</v>
      </c>
      <c r="O39" s="52">
        <f t="shared" si="5"/>
        <v>0</v>
      </c>
      <c r="P39" s="52">
        <f t="shared" si="5"/>
        <v>0</v>
      </c>
      <c r="Q39" s="52">
        <f t="shared" si="5"/>
        <v>0</v>
      </c>
      <c r="R39" s="52">
        <f t="shared" si="5"/>
        <v>0</v>
      </c>
      <c r="S39" s="52">
        <f t="shared" si="5"/>
        <v>0</v>
      </c>
      <c r="T39" s="52">
        <f t="shared" si="5"/>
        <v>0</v>
      </c>
      <c r="U39" s="52">
        <f t="shared" si="5"/>
        <v>0</v>
      </c>
      <c r="V39" s="52">
        <f t="shared" si="5"/>
        <v>0</v>
      </c>
      <c r="W39" s="52">
        <f t="shared" si="5"/>
        <v>0</v>
      </c>
      <c r="X39" s="52">
        <f t="shared" si="5"/>
        <v>0</v>
      </c>
      <c r="Y39" s="52">
        <f t="shared" si="5"/>
        <v>0</v>
      </c>
      <c r="Z39" s="52">
        <f t="shared" si="5"/>
        <v>0</v>
      </c>
      <c r="AA39" s="52">
        <f t="shared" si="5"/>
        <v>0</v>
      </c>
      <c r="AB39" s="52">
        <f t="shared" si="5"/>
        <v>0</v>
      </c>
      <c r="AC39" s="52">
        <f t="shared" si="5"/>
        <v>0</v>
      </c>
      <c r="AD39" s="52">
        <f t="shared" si="5"/>
        <v>0</v>
      </c>
      <c r="AE39" s="52">
        <f t="shared" si="5"/>
        <v>0</v>
      </c>
      <c r="AF39" s="52">
        <f t="shared" si="5"/>
        <v>0</v>
      </c>
      <c r="AG39" s="52">
        <f t="shared" si="5"/>
        <v>0</v>
      </c>
      <c r="AH39" s="52">
        <f t="shared" si="5"/>
        <v>0</v>
      </c>
      <c r="AI39" s="52">
        <f t="shared" si="5"/>
        <v>0</v>
      </c>
      <c r="AJ39" s="52">
        <f t="shared" si="5"/>
        <v>0</v>
      </c>
      <c r="AK39" s="52">
        <f t="shared" si="5"/>
        <v>0</v>
      </c>
      <c r="AL39" s="52">
        <f t="shared" si="5"/>
        <v>0</v>
      </c>
      <c r="AM39" s="52">
        <f t="shared" si="5"/>
        <v>0</v>
      </c>
      <c r="AN39" s="52">
        <f t="shared" si="5"/>
        <v>0</v>
      </c>
      <c r="AO39" s="52">
        <f t="shared" si="5"/>
        <v>0</v>
      </c>
      <c r="AP39" s="52">
        <f t="shared" si="5"/>
        <v>0</v>
      </c>
      <c r="AQ39" s="52">
        <f t="shared" si="5"/>
        <v>0</v>
      </c>
      <c r="AR39" s="52">
        <f t="shared" si="5"/>
        <v>0</v>
      </c>
      <c r="AS39" s="52">
        <f t="shared" si="5"/>
        <v>0</v>
      </c>
      <c r="AT39" s="52">
        <f t="shared" si="5"/>
        <v>0</v>
      </c>
      <c r="AU39" s="52">
        <f t="shared" si="5"/>
        <v>0</v>
      </c>
      <c r="AV39" s="52">
        <f t="shared" si="5"/>
        <v>0</v>
      </c>
      <c r="AW39" s="52">
        <f t="shared" si="5"/>
        <v>0</v>
      </c>
      <c r="AX39" s="52">
        <f t="shared" si="5"/>
        <v>0</v>
      </c>
      <c r="AY39" s="52">
        <f t="shared" si="5"/>
        <v>0</v>
      </c>
      <c r="AZ39" s="52">
        <f t="shared" si="5"/>
        <v>0</v>
      </c>
      <c r="BA39" s="52">
        <f t="shared" si="5"/>
        <v>0</v>
      </c>
      <c r="BB39" s="52">
        <f t="shared" si="5"/>
        <v>0</v>
      </c>
      <c r="BC39" s="52">
        <f t="shared" si="5"/>
        <v>0</v>
      </c>
      <c r="BD39" s="52">
        <f t="shared" si="5"/>
        <v>0</v>
      </c>
      <c r="BE39" s="52">
        <f t="shared" si="5"/>
        <v>0</v>
      </c>
      <c r="BF39" s="53">
        <f>IF(BE39=0,0,(BC39-BE39)/BE39)</f>
        <v>0</v>
      </c>
      <c r="BG39" s="54">
        <f>IF(BD39=0,0,(BC39-BD39)/BD39)</f>
        <v>0</v>
      </c>
    </row>
    <row r="40" spans="1:59" x14ac:dyDescent="0.25">
      <c r="B40" s="1"/>
      <c r="C40" s="1"/>
      <c r="D40" s="1"/>
      <c r="E40" s="50"/>
      <c r="F40" s="56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8"/>
      <c r="BG40" s="59"/>
    </row>
    <row r="41" spans="1:59" x14ac:dyDescent="0.25">
      <c r="A41" s="5" t="s">
        <v>43</v>
      </c>
      <c r="B41" s="61" t="str">
        <f>"(ACCTGRPSCD = ""04"" AND ACSEGVAL03 &gt;= ""200"")"</f>
        <v>(ACCTGRPSCD = "04" AND ACSEGVAL03 &gt;= "200")</v>
      </c>
      <c r="C41" s="1" t="s">
        <v>34</v>
      </c>
      <c r="D41" s="1"/>
      <c r="E41" s="45" t="e">
        <f ca="1">_xll.FRACCT("ACCTFMTTD")</f>
        <v>#NAME?</v>
      </c>
      <c r="F41" s="46" t="e">
        <f ca="1">_xll.FRACCT("ACCTDESC")</f>
        <v>#NAME?</v>
      </c>
      <c r="G41" s="47" t="s">
        <v>35</v>
      </c>
      <c r="H41" s="47" t="s">
        <v>35</v>
      </c>
      <c r="I41" s="47" t="s">
        <v>35</v>
      </c>
      <c r="J41" s="47" t="s">
        <v>35</v>
      </c>
      <c r="K41" s="47" t="s">
        <v>35</v>
      </c>
      <c r="L41" s="47" t="s">
        <v>35</v>
      </c>
      <c r="M41" s="47" t="s">
        <v>35</v>
      </c>
      <c r="N41" s="47" t="s">
        <v>35</v>
      </c>
      <c r="O41" s="47" t="s">
        <v>35</v>
      </c>
      <c r="P41" s="47" t="s">
        <v>35</v>
      </c>
      <c r="Q41" s="47" t="s">
        <v>35</v>
      </c>
      <c r="R41" s="47" t="s">
        <v>35</v>
      </c>
      <c r="S41" s="47" t="s">
        <v>35</v>
      </c>
      <c r="T41" s="47" t="s">
        <v>35</v>
      </c>
      <c r="U41" s="47" t="s">
        <v>35</v>
      </c>
      <c r="V41" s="47" t="s">
        <v>35</v>
      </c>
      <c r="W41" s="47" t="s">
        <v>35</v>
      </c>
      <c r="X41" s="47" t="s">
        <v>35</v>
      </c>
      <c r="Y41" s="47" t="s">
        <v>35</v>
      </c>
      <c r="Z41" s="47" t="s">
        <v>35</v>
      </c>
      <c r="AA41" s="47" t="s">
        <v>35</v>
      </c>
      <c r="AB41" s="47" t="s">
        <v>35</v>
      </c>
      <c r="AC41" s="47" t="s">
        <v>35</v>
      </c>
      <c r="AD41" s="47" t="s">
        <v>35</v>
      </c>
      <c r="AE41" s="47" t="s">
        <v>35</v>
      </c>
      <c r="AF41" s="47" t="s">
        <v>35</v>
      </c>
      <c r="AG41" s="47" t="s">
        <v>35</v>
      </c>
      <c r="AH41" s="47" t="s">
        <v>35</v>
      </c>
      <c r="AI41" s="47" t="s">
        <v>35</v>
      </c>
      <c r="AJ41" s="47" t="s">
        <v>35</v>
      </c>
      <c r="AK41" s="47" t="s">
        <v>35</v>
      </c>
      <c r="AL41" s="47" t="s">
        <v>35</v>
      </c>
      <c r="AM41" s="47" t="s">
        <v>35</v>
      </c>
      <c r="AN41" s="47" t="s">
        <v>35</v>
      </c>
      <c r="AO41" s="47" t="s">
        <v>35</v>
      </c>
      <c r="AP41" s="47" t="s">
        <v>35</v>
      </c>
      <c r="AQ41" s="47" t="s">
        <v>35</v>
      </c>
      <c r="AR41" s="47" t="s">
        <v>35</v>
      </c>
      <c r="AS41" s="47" t="s">
        <v>35</v>
      </c>
      <c r="AT41" s="47" t="s">
        <v>35</v>
      </c>
      <c r="AU41" s="47" t="s">
        <v>35</v>
      </c>
      <c r="AV41" s="47" t="s">
        <v>35</v>
      </c>
      <c r="AW41" s="47" t="s">
        <v>35</v>
      </c>
      <c r="AX41" s="47" t="s">
        <v>35</v>
      </c>
      <c r="AY41" s="47" t="s">
        <v>35</v>
      </c>
      <c r="AZ41" s="47" t="s">
        <v>35</v>
      </c>
      <c r="BA41" s="47" t="s">
        <v>35</v>
      </c>
      <c r="BB41" s="47" t="s">
        <v>35</v>
      </c>
      <c r="BC41" s="47" t="s">
        <v>35</v>
      </c>
      <c r="BD41" s="47" t="s">
        <v>35</v>
      </c>
      <c r="BE41" s="47" t="s">
        <v>35</v>
      </c>
      <c r="BF41" s="48" t="s">
        <v>36</v>
      </c>
      <c r="BG41" s="49" t="s">
        <v>36</v>
      </c>
    </row>
    <row r="42" spans="1:59" x14ac:dyDescent="0.25">
      <c r="B42" s="61"/>
      <c r="C42" s="1"/>
      <c r="D42" s="1"/>
      <c r="E42" s="45"/>
      <c r="BF42" s="48"/>
      <c r="BG42" s="49"/>
    </row>
    <row r="43" spans="1:59" x14ac:dyDescent="0.25">
      <c r="B43" s="61"/>
      <c r="C43" s="1"/>
      <c r="D43" s="1"/>
      <c r="E43" s="50"/>
      <c r="F43" s="51" t="s">
        <v>44</v>
      </c>
      <c r="G43" s="52">
        <f>SUM(G41)</f>
        <v>0</v>
      </c>
      <c r="H43" s="52">
        <f t="shared" ref="H43:BE43" si="6">SUM(H41)</f>
        <v>0</v>
      </c>
      <c r="I43" s="52">
        <f t="shared" si="6"/>
        <v>0</v>
      </c>
      <c r="J43" s="52">
        <f t="shared" si="6"/>
        <v>0</v>
      </c>
      <c r="K43" s="52">
        <f t="shared" si="6"/>
        <v>0</v>
      </c>
      <c r="L43" s="52">
        <f t="shared" si="6"/>
        <v>0</v>
      </c>
      <c r="M43" s="52">
        <f t="shared" si="6"/>
        <v>0</v>
      </c>
      <c r="N43" s="52">
        <f t="shared" si="6"/>
        <v>0</v>
      </c>
      <c r="O43" s="52">
        <f t="shared" si="6"/>
        <v>0</v>
      </c>
      <c r="P43" s="52">
        <f t="shared" si="6"/>
        <v>0</v>
      </c>
      <c r="Q43" s="52">
        <f t="shared" si="6"/>
        <v>0</v>
      </c>
      <c r="R43" s="52">
        <f t="shared" si="6"/>
        <v>0</v>
      </c>
      <c r="S43" s="52">
        <f t="shared" si="6"/>
        <v>0</v>
      </c>
      <c r="T43" s="52">
        <f t="shared" si="6"/>
        <v>0</v>
      </c>
      <c r="U43" s="52">
        <f t="shared" si="6"/>
        <v>0</v>
      </c>
      <c r="V43" s="52">
        <f t="shared" si="6"/>
        <v>0</v>
      </c>
      <c r="W43" s="52">
        <f t="shared" si="6"/>
        <v>0</v>
      </c>
      <c r="X43" s="52">
        <f t="shared" si="6"/>
        <v>0</v>
      </c>
      <c r="Y43" s="52">
        <f t="shared" si="6"/>
        <v>0</v>
      </c>
      <c r="Z43" s="52">
        <f t="shared" si="6"/>
        <v>0</v>
      </c>
      <c r="AA43" s="52">
        <f t="shared" si="6"/>
        <v>0</v>
      </c>
      <c r="AB43" s="52">
        <f t="shared" si="6"/>
        <v>0</v>
      </c>
      <c r="AC43" s="52">
        <f t="shared" si="6"/>
        <v>0</v>
      </c>
      <c r="AD43" s="52">
        <f t="shared" si="6"/>
        <v>0</v>
      </c>
      <c r="AE43" s="52">
        <f t="shared" si="6"/>
        <v>0</v>
      </c>
      <c r="AF43" s="52">
        <f t="shared" si="6"/>
        <v>0</v>
      </c>
      <c r="AG43" s="52">
        <f t="shared" si="6"/>
        <v>0</v>
      </c>
      <c r="AH43" s="52">
        <f t="shared" si="6"/>
        <v>0</v>
      </c>
      <c r="AI43" s="52">
        <f t="shared" si="6"/>
        <v>0</v>
      </c>
      <c r="AJ43" s="52">
        <f t="shared" si="6"/>
        <v>0</v>
      </c>
      <c r="AK43" s="52">
        <f t="shared" si="6"/>
        <v>0</v>
      </c>
      <c r="AL43" s="52">
        <f t="shared" si="6"/>
        <v>0</v>
      </c>
      <c r="AM43" s="52">
        <f t="shared" si="6"/>
        <v>0</v>
      </c>
      <c r="AN43" s="52">
        <f t="shared" si="6"/>
        <v>0</v>
      </c>
      <c r="AO43" s="52">
        <f t="shared" si="6"/>
        <v>0</v>
      </c>
      <c r="AP43" s="52">
        <f t="shared" si="6"/>
        <v>0</v>
      </c>
      <c r="AQ43" s="52">
        <f t="shared" si="6"/>
        <v>0</v>
      </c>
      <c r="AR43" s="52">
        <f t="shared" si="6"/>
        <v>0</v>
      </c>
      <c r="AS43" s="52">
        <f t="shared" si="6"/>
        <v>0</v>
      </c>
      <c r="AT43" s="52">
        <f t="shared" si="6"/>
        <v>0</v>
      </c>
      <c r="AU43" s="52">
        <f t="shared" si="6"/>
        <v>0</v>
      </c>
      <c r="AV43" s="52">
        <f t="shared" si="6"/>
        <v>0</v>
      </c>
      <c r="AW43" s="52">
        <f t="shared" si="6"/>
        <v>0</v>
      </c>
      <c r="AX43" s="52">
        <f t="shared" si="6"/>
        <v>0</v>
      </c>
      <c r="AY43" s="52">
        <f t="shared" si="6"/>
        <v>0</v>
      </c>
      <c r="AZ43" s="52">
        <f t="shared" si="6"/>
        <v>0</v>
      </c>
      <c r="BA43" s="52">
        <f t="shared" si="6"/>
        <v>0</v>
      </c>
      <c r="BB43" s="52">
        <f t="shared" si="6"/>
        <v>0</v>
      </c>
      <c r="BC43" s="52">
        <f t="shared" si="6"/>
        <v>0</v>
      </c>
      <c r="BD43" s="52">
        <f t="shared" si="6"/>
        <v>0</v>
      </c>
      <c r="BE43" s="52">
        <f t="shared" si="6"/>
        <v>0</v>
      </c>
      <c r="BF43" s="53">
        <f>IF(BE43=0,0,(BC43-BE43)/BE43)</f>
        <v>0</v>
      </c>
      <c r="BG43" s="54">
        <f>IF(BD43=0,0,(BC43-BD43)/BD43)</f>
        <v>0</v>
      </c>
    </row>
    <row r="44" spans="1:59" x14ac:dyDescent="0.25">
      <c r="B44" s="61"/>
      <c r="C44" s="1"/>
      <c r="D44" s="1"/>
      <c r="E44" s="50"/>
      <c r="F44" s="55"/>
      <c r="BF44" s="48"/>
      <c r="BG44" s="49"/>
    </row>
    <row r="45" spans="1:59" x14ac:dyDescent="0.25">
      <c r="A45" s="5" t="s">
        <v>33</v>
      </c>
      <c r="B45" s="1" t="str">
        <f>"(ACCTGRPSCD = ""06"" AND ACSEGVAL03 &gt;= ""200"")"</f>
        <v>(ACCTGRPSCD = "06" AND ACSEGVAL03 &gt;= "200")</v>
      </c>
      <c r="C45" s="1" t="s">
        <v>34</v>
      </c>
      <c r="D45" s="1"/>
      <c r="E45" s="45" t="e">
        <f ca="1">_xll.FRACCT("ACCTFMTTD")</f>
        <v>#NAME?</v>
      </c>
      <c r="F45" s="46" t="e">
        <f ca="1">_xll.FRACCT("ACCTDESC")</f>
        <v>#NAME?</v>
      </c>
      <c r="G45" s="47" t="s">
        <v>35</v>
      </c>
      <c r="H45" s="47" t="s">
        <v>35</v>
      </c>
      <c r="I45" s="47" t="s">
        <v>35</v>
      </c>
      <c r="J45" s="47" t="s">
        <v>35</v>
      </c>
      <c r="K45" s="47" t="s">
        <v>35</v>
      </c>
      <c r="L45" s="47" t="s">
        <v>35</v>
      </c>
      <c r="M45" s="47" t="s">
        <v>35</v>
      </c>
      <c r="N45" s="47" t="s">
        <v>35</v>
      </c>
      <c r="O45" s="47" t="s">
        <v>35</v>
      </c>
      <c r="P45" s="47" t="s">
        <v>35</v>
      </c>
      <c r="Q45" s="47" t="s">
        <v>35</v>
      </c>
      <c r="R45" s="47" t="s">
        <v>35</v>
      </c>
      <c r="S45" s="47" t="s">
        <v>35</v>
      </c>
      <c r="T45" s="47" t="s">
        <v>35</v>
      </c>
      <c r="U45" s="47" t="s">
        <v>35</v>
      </c>
      <c r="V45" s="47" t="s">
        <v>35</v>
      </c>
      <c r="W45" s="47" t="s">
        <v>35</v>
      </c>
      <c r="X45" s="47" t="s">
        <v>35</v>
      </c>
      <c r="Y45" s="47" t="s">
        <v>35</v>
      </c>
      <c r="Z45" s="47" t="s">
        <v>35</v>
      </c>
      <c r="AA45" s="47" t="s">
        <v>35</v>
      </c>
      <c r="AB45" s="47" t="s">
        <v>35</v>
      </c>
      <c r="AC45" s="47" t="s">
        <v>35</v>
      </c>
      <c r="AD45" s="47" t="s">
        <v>35</v>
      </c>
      <c r="AE45" s="47" t="s">
        <v>35</v>
      </c>
      <c r="AF45" s="47" t="s">
        <v>35</v>
      </c>
      <c r="AG45" s="47" t="s">
        <v>35</v>
      </c>
      <c r="AH45" s="47" t="s">
        <v>35</v>
      </c>
      <c r="AI45" s="47" t="s">
        <v>35</v>
      </c>
      <c r="AJ45" s="47" t="s">
        <v>35</v>
      </c>
      <c r="AK45" s="47" t="s">
        <v>35</v>
      </c>
      <c r="AL45" s="47" t="s">
        <v>35</v>
      </c>
      <c r="AM45" s="47" t="s">
        <v>35</v>
      </c>
      <c r="AN45" s="47" t="s">
        <v>35</v>
      </c>
      <c r="AO45" s="47" t="s">
        <v>35</v>
      </c>
      <c r="AP45" s="47" t="s">
        <v>35</v>
      </c>
      <c r="AQ45" s="47" t="s">
        <v>35</v>
      </c>
      <c r="AR45" s="47" t="s">
        <v>35</v>
      </c>
      <c r="AS45" s="47" t="s">
        <v>35</v>
      </c>
      <c r="AT45" s="47" t="s">
        <v>35</v>
      </c>
      <c r="AU45" s="47" t="s">
        <v>35</v>
      </c>
      <c r="AV45" s="47" t="s">
        <v>35</v>
      </c>
      <c r="AW45" s="47" t="s">
        <v>35</v>
      </c>
      <c r="AX45" s="47" t="s">
        <v>35</v>
      </c>
      <c r="AY45" s="47" t="s">
        <v>35</v>
      </c>
      <c r="AZ45" s="47" t="s">
        <v>35</v>
      </c>
      <c r="BA45" s="47" t="s">
        <v>35</v>
      </c>
      <c r="BB45" s="47" t="s">
        <v>35</v>
      </c>
      <c r="BC45" s="47" t="s">
        <v>35</v>
      </c>
      <c r="BD45" s="47" t="s">
        <v>35</v>
      </c>
      <c r="BE45" s="47" t="s">
        <v>35</v>
      </c>
      <c r="BF45" s="48" t="s">
        <v>36</v>
      </c>
      <c r="BG45" s="49" t="s">
        <v>36</v>
      </c>
    </row>
    <row r="46" spans="1:59" x14ac:dyDescent="0.25">
      <c r="B46" s="1"/>
      <c r="C46" s="1"/>
      <c r="D46" s="1"/>
      <c r="E46" s="45"/>
      <c r="BF46" s="48"/>
      <c r="BG46" s="49"/>
    </row>
    <row r="47" spans="1:59" x14ac:dyDescent="0.25">
      <c r="B47" s="1"/>
      <c r="C47" s="1"/>
      <c r="D47" s="1"/>
      <c r="E47" s="50"/>
      <c r="F47" s="51" t="s">
        <v>45</v>
      </c>
      <c r="G47" s="52">
        <f>SUM(G45)</f>
        <v>0</v>
      </c>
      <c r="H47" s="52">
        <f t="shared" ref="H47:BE47" si="7">SUM(H45)</f>
        <v>0</v>
      </c>
      <c r="I47" s="52">
        <f t="shared" si="7"/>
        <v>0</v>
      </c>
      <c r="J47" s="52">
        <f t="shared" si="7"/>
        <v>0</v>
      </c>
      <c r="K47" s="52">
        <f t="shared" si="7"/>
        <v>0</v>
      </c>
      <c r="L47" s="52">
        <f t="shared" si="7"/>
        <v>0</v>
      </c>
      <c r="M47" s="52">
        <f t="shared" si="7"/>
        <v>0</v>
      </c>
      <c r="N47" s="52">
        <f t="shared" si="7"/>
        <v>0</v>
      </c>
      <c r="O47" s="52">
        <f t="shared" si="7"/>
        <v>0</v>
      </c>
      <c r="P47" s="52">
        <f t="shared" si="7"/>
        <v>0</v>
      </c>
      <c r="Q47" s="52">
        <f t="shared" si="7"/>
        <v>0</v>
      </c>
      <c r="R47" s="52">
        <f t="shared" si="7"/>
        <v>0</v>
      </c>
      <c r="S47" s="52">
        <f t="shared" si="7"/>
        <v>0</v>
      </c>
      <c r="T47" s="52">
        <f t="shared" si="7"/>
        <v>0</v>
      </c>
      <c r="U47" s="52">
        <f t="shared" si="7"/>
        <v>0</v>
      </c>
      <c r="V47" s="52">
        <f t="shared" si="7"/>
        <v>0</v>
      </c>
      <c r="W47" s="52">
        <f t="shared" si="7"/>
        <v>0</v>
      </c>
      <c r="X47" s="52">
        <f t="shared" si="7"/>
        <v>0</v>
      </c>
      <c r="Y47" s="52">
        <f t="shared" si="7"/>
        <v>0</v>
      </c>
      <c r="Z47" s="52">
        <f t="shared" si="7"/>
        <v>0</v>
      </c>
      <c r="AA47" s="52">
        <f t="shared" si="7"/>
        <v>0</v>
      </c>
      <c r="AB47" s="52">
        <f t="shared" si="7"/>
        <v>0</v>
      </c>
      <c r="AC47" s="52">
        <f t="shared" si="7"/>
        <v>0</v>
      </c>
      <c r="AD47" s="52">
        <f t="shared" si="7"/>
        <v>0</v>
      </c>
      <c r="AE47" s="52">
        <f t="shared" si="7"/>
        <v>0</v>
      </c>
      <c r="AF47" s="52">
        <f t="shared" si="7"/>
        <v>0</v>
      </c>
      <c r="AG47" s="52">
        <f t="shared" si="7"/>
        <v>0</v>
      </c>
      <c r="AH47" s="52">
        <f t="shared" si="7"/>
        <v>0</v>
      </c>
      <c r="AI47" s="52">
        <f t="shared" si="7"/>
        <v>0</v>
      </c>
      <c r="AJ47" s="52">
        <f t="shared" si="7"/>
        <v>0</v>
      </c>
      <c r="AK47" s="52">
        <f t="shared" si="7"/>
        <v>0</v>
      </c>
      <c r="AL47" s="52">
        <f t="shared" si="7"/>
        <v>0</v>
      </c>
      <c r="AM47" s="52">
        <f t="shared" si="7"/>
        <v>0</v>
      </c>
      <c r="AN47" s="52">
        <f t="shared" si="7"/>
        <v>0</v>
      </c>
      <c r="AO47" s="52">
        <f t="shared" si="7"/>
        <v>0</v>
      </c>
      <c r="AP47" s="52">
        <f t="shared" si="7"/>
        <v>0</v>
      </c>
      <c r="AQ47" s="52">
        <f t="shared" si="7"/>
        <v>0</v>
      </c>
      <c r="AR47" s="52">
        <f t="shared" si="7"/>
        <v>0</v>
      </c>
      <c r="AS47" s="52">
        <f t="shared" si="7"/>
        <v>0</v>
      </c>
      <c r="AT47" s="52">
        <f t="shared" si="7"/>
        <v>0</v>
      </c>
      <c r="AU47" s="52">
        <f t="shared" si="7"/>
        <v>0</v>
      </c>
      <c r="AV47" s="52">
        <f t="shared" si="7"/>
        <v>0</v>
      </c>
      <c r="AW47" s="52">
        <f t="shared" si="7"/>
        <v>0</v>
      </c>
      <c r="AX47" s="52">
        <f t="shared" si="7"/>
        <v>0</v>
      </c>
      <c r="AY47" s="52">
        <f t="shared" si="7"/>
        <v>0</v>
      </c>
      <c r="AZ47" s="52">
        <f t="shared" si="7"/>
        <v>0</v>
      </c>
      <c r="BA47" s="52">
        <f t="shared" si="7"/>
        <v>0</v>
      </c>
      <c r="BB47" s="52">
        <f t="shared" si="7"/>
        <v>0</v>
      </c>
      <c r="BC47" s="52">
        <f t="shared" si="7"/>
        <v>0</v>
      </c>
      <c r="BD47" s="52">
        <f t="shared" si="7"/>
        <v>0</v>
      </c>
      <c r="BE47" s="52">
        <f t="shared" si="7"/>
        <v>0</v>
      </c>
      <c r="BF47" s="53">
        <f>IF(BE47=0,0,(BC47-BE47)/BE47)</f>
        <v>0</v>
      </c>
      <c r="BG47" s="54">
        <f>IF(BD47=0,0,(BC47-BD47)/BD47)</f>
        <v>0</v>
      </c>
    </row>
    <row r="48" spans="1:59" x14ac:dyDescent="0.25">
      <c r="B48" s="1"/>
      <c r="C48" s="1"/>
      <c r="D48" s="1"/>
      <c r="E48" s="50"/>
      <c r="F48" s="62"/>
      <c r="BF48" s="48"/>
      <c r="BG48" s="49"/>
    </row>
    <row r="49" spans="1:59" x14ac:dyDescent="0.25">
      <c r="A49" s="5" t="s">
        <v>33</v>
      </c>
      <c r="B49" s="1" t="str">
        <f>"(ACCTGRPSCD = ""07"" AND ACSEGVAL03 &gt;=""200"")"</f>
        <v>(ACCTGRPSCD = "07" AND ACSEGVAL03 &gt;="200")</v>
      </c>
      <c r="C49" s="1" t="s">
        <v>34</v>
      </c>
      <c r="D49" s="1"/>
      <c r="E49" s="45" t="e">
        <f ca="1">_xll.FRACCT("ACCTFMTTD")</f>
        <v>#NAME?</v>
      </c>
      <c r="F49" s="46" t="e">
        <f ca="1">_xll.FRACCT("ACCTDESC")</f>
        <v>#NAME?</v>
      </c>
      <c r="G49" s="47" t="s">
        <v>35</v>
      </c>
      <c r="H49" s="47" t="s">
        <v>35</v>
      </c>
      <c r="I49" s="47" t="s">
        <v>35</v>
      </c>
      <c r="J49" s="47" t="s">
        <v>35</v>
      </c>
      <c r="K49" s="47" t="s">
        <v>35</v>
      </c>
      <c r="L49" s="47" t="s">
        <v>35</v>
      </c>
      <c r="M49" s="47" t="s">
        <v>35</v>
      </c>
      <c r="N49" s="47" t="s">
        <v>35</v>
      </c>
      <c r="O49" s="47" t="s">
        <v>35</v>
      </c>
      <c r="P49" s="47" t="s">
        <v>35</v>
      </c>
      <c r="Q49" s="47" t="s">
        <v>35</v>
      </c>
      <c r="R49" s="47" t="s">
        <v>35</v>
      </c>
      <c r="S49" s="47" t="s">
        <v>35</v>
      </c>
      <c r="T49" s="47" t="s">
        <v>35</v>
      </c>
      <c r="U49" s="47" t="s">
        <v>35</v>
      </c>
      <c r="V49" s="47" t="s">
        <v>35</v>
      </c>
      <c r="W49" s="47" t="s">
        <v>35</v>
      </c>
      <c r="X49" s="47" t="s">
        <v>35</v>
      </c>
      <c r="Y49" s="47" t="s">
        <v>35</v>
      </c>
      <c r="Z49" s="47" t="s">
        <v>35</v>
      </c>
      <c r="AA49" s="47" t="s">
        <v>35</v>
      </c>
      <c r="AB49" s="47" t="s">
        <v>35</v>
      </c>
      <c r="AC49" s="47" t="s">
        <v>35</v>
      </c>
      <c r="AD49" s="47" t="s">
        <v>35</v>
      </c>
      <c r="AE49" s="47" t="s">
        <v>35</v>
      </c>
      <c r="AF49" s="47" t="s">
        <v>35</v>
      </c>
      <c r="AG49" s="47" t="s">
        <v>35</v>
      </c>
      <c r="AH49" s="47" t="s">
        <v>35</v>
      </c>
      <c r="AI49" s="47" t="s">
        <v>35</v>
      </c>
      <c r="AJ49" s="47" t="s">
        <v>35</v>
      </c>
      <c r="AK49" s="47" t="s">
        <v>35</v>
      </c>
      <c r="AL49" s="47" t="s">
        <v>35</v>
      </c>
      <c r="AM49" s="47" t="s">
        <v>35</v>
      </c>
      <c r="AN49" s="47" t="s">
        <v>35</v>
      </c>
      <c r="AO49" s="47" t="s">
        <v>35</v>
      </c>
      <c r="AP49" s="47" t="s">
        <v>35</v>
      </c>
      <c r="AQ49" s="47" t="s">
        <v>35</v>
      </c>
      <c r="AR49" s="47" t="s">
        <v>35</v>
      </c>
      <c r="AS49" s="47" t="s">
        <v>35</v>
      </c>
      <c r="AT49" s="47" t="s">
        <v>35</v>
      </c>
      <c r="AU49" s="47" t="s">
        <v>35</v>
      </c>
      <c r="AV49" s="47" t="s">
        <v>35</v>
      </c>
      <c r="AW49" s="47" t="s">
        <v>35</v>
      </c>
      <c r="AX49" s="47" t="s">
        <v>35</v>
      </c>
      <c r="AY49" s="47" t="s">
        <v>35</v>
      </c>
      <c r="AZ49" s="47" t="s">
        <v>35</v>
      </c>
      <c r="BA49" s="47" t="s">
        <v>35</v>
      </c>
      <c r="BB49" s="47" t="s">
        <v>35</v>
      </c>
      <c r="BC49" s="47" t="s">
        <v>35</v>
      </c>
      <c r="BD49" s="47" t="s">
        <v>35</v>
      </c>
      <c r="BE49" s="47" t="s">
        <v>35</v>
      </c>
      <c r="BF49" s="48" t="s">
        <v>36</v>
      </c>
      <c r="BG49" s="49" t="s">
        <v>36</v>
      </c>
    </row>
    <row r="50" spans="1:59" x14ac:dyDescent="0.25">
      <c r="B50" s="1"/>
      <c r="C50" s="1"/>
      <c r="D50" s="1"/>
      <c r="E50" s="45"/>
      <c r="BF50" s="48"/>
      <c r="BG50" s="49"/>
    </row>
    <row r="51" spans="1:59" x14ac:dyDescent="0.25">
      <c r="B51" s="1"/>
      <c r="C51" s="1"/>
      <c r="D51" s="1"/>
      <c r="E51" s="50"/>
      <c r="F51" s="51" t="s">
        <v>46</v>
      </c>
      <c r="G51" s="52">
        <f>SUM(G49)</f>
        <v>0</v>
      </c>
      <c r="H51" s="52">
        <f t="shared" ref="H51:BE51" si="8">SUM(H49)</f>
        <v>0</v>
      </c>
      <c r="I51" s="52">
        <f t="shared" si="8"/>
        <v>0</v>
      </c>
      <c r="J51" s="52">
        <f t="shared" si="8"/>
        <v>0</v>
      </c>
      <c r="K51" s="52">
        <f t="shared" si="8"/>
        <v>0</v>
      </c>
      <c r="L51" s="52">
        <f t="shared" si="8"/>
        <v>0</v>
      </c>
      <c r="M51" s="52">
        <f t="shared" si="8"/>
        <v>0</v>
      </c>
      <c r="N51" s="52">
        <f t="shared" si="8"/>
        <v>0</v>
      </c>
      <c r="O51" s="52">
        <f t="shared" si="8"/>
        <v>0</v>
      </c>
      <c r="P51" s="52">
        <f t="shared" si="8"/>
        <v>0</v>
      </c>
      <c r="Q51" s="52">
        <f t="shared" si="8"/>
        <v>0</v>
      </c>
      <c r="R51" s="52">
        <f t="shared" si="8"/>
        <v>0</v>
      </c>
      <c r="S51" s="52">
        <f t="shared" si="8"/>
        <v>0</v>
      </c>
      <c r="T51" s="52">
        <f t="shared" si="8"/>
        <v>0</v>
      </c>
      <c r="U51" s="52">
        <f t="shared" si="8"/>
        <v>0</v>
      </c>
      <c r="V51" s="52">
        <f t="shared" si="8"/>
        <v>0</v>
      </c>
      <c r="W51" s="52">
        <f t="shared" si="8"/>
        <v>0</v>
      </c>
      <c r="X51" s="52">
        <f t="shared" si="8"/>
        <v>0</v>
      </c>
      <c r="Y51" s="52">
        <f t="shared" si="8"/>
        <v>0</v>
      </c>
      <c r="Z51" s="52">
        <f t="shared" si="8"/>
        <v>0</v>
      </c>
      <c r="AA51" s="52">
        <f t="shared" si="8"/>
        <v>0</v>
      </c>
      <c r="AB51" s="52">
        <f t="shared" si="8"/>
        <v>0</v>
      </c>
      <c r="AC51" s="52">
        <f t="shared" si="8"/>
        <v>0</v>
      </c>
      <c r="AD51" s="52">
        <f t="shared" si="8"/>
        <v>0</v>
      </c>
      <c r="AE51" s="52">
        <f t="shared" si="8"/>
        <v>0</v>
      </c>
      <c r="AF51" s="52">
        <f t="shared" si="8"/>
        <v>0</v>
      </c>
      <c r="AG51" s="52">
        <f t="shared" si="8"/>
        <v>0</v>
      </c>
      <c r="AH51" s="52">
        <f t="shared" si="8"/>
        <v>0</v>
      </c>
      <c r="AI51" s="52">
        <f t="shared" si="8"/>
        <v>0</v>
      </c>
      <c r="AJ51" s="52">
        <f t="shared" si="8"/>
        <v>0</v>
      </c>
      <c r="AK51" s="52">
        <f t="shared" si="8"/>
        <v>0</v>
      </c>
      <c r="AL51" s="52">
        <f t="shared" si="8"/>
        <v>0</v>
      </c>
      <c r="AM51" s="52">
        <f t="shared" si="8"/>
        <v>0</v>
      </c>
      <c r="AN51" s="52">
        <f t="shared" si="8"/>
        <v>0</v>
      </c>
      <c r="AO51" s="52">
        <f t="shared" si="8"/>
        <v>0</v>
      </c>
      <c r="AP51" s="52">
        <f t="shared" si="8"/>
        <v>0</v>
      </c>
      <c r="AQ51" s="52">
        <f t="shared" si="8"/>
        <v>0</v>
      </c>
      <c r="AR51" s="52">
        <f t="shared" si="8"/>
        <v>0</v>
      </c>
      <c r="AS51" s="52">
        <f t="shared" si="8"/>
        <v>0</v>
      </c>
      <c r="AT51" s="52">
        <f t="shared" si="8"/>
        <v>0</v>
      </c>
      <c r="AU51" s="52">
        <f t="shared" si="8"/>
        <v>0</v>
      </c>
      <c r="AV51" s="52">
        <f t="shared" si="8"/>
        <v>0</v>
      </c>
      <c r="AW51" s="52">
        <f t="shared" si="8"/>
        <v>0</v>
      </c>
      <c r="AX51" s="52">
        <f t="shared" si="8"/>
        <v>0</v>
      </c>
      <c r="AY51" s="52">
        <f t="shared" si="8"/>
        <v>0</v>
      </c>
      <c r="AZ51" s="52">
        <f t="shared" si="8"/>
        <v>0</v>
      </c>
      <c r="BA51" s="52">
        <f t="shared" si="8"/>
        <v>0</v>
      </c>
      <c r="BB51" s="52">
        <f t="shared" si="8"/>
        <v>0</v>
      </c>
      <c r="BC51" s="52">
        <f t="shared" si="8"/>
        <v>0</v>
      </c>
      <c r="BD51" s="52">
        <f t="shared" si="8"/>
        <v>0</v>
      </c>
      <c r="BE51" s="52">
        <f t="shared" si="8"/>
        <v>0</v>
      </c>
      <c r="BF51" s="53">
        <f>IF(BE51=0,0,(BC51-BE51)/BE51)</f>
        <v>0</v>
      </c>
      <c r="BG51" s="54">
        <f>IF(BD51=0,0,(BC51-BD51)/BD51)</f>
        <v>0</v>
      </c>
    </row>
    <row r="52" spans="1:59" x14ac:dyDescent="0.25">
      <c r="B52" s="1"/>
      <c r="C52" s="1"/>
      <c r="D52" s="1"/>
      <c r="E52" s="50"/>
      <c r="F52" s="62"/>
      <c r="BF52" s="48"/>
      <c r="BG52" s="49"/>
    </row>
    <row r="53" spans="1:59" x14ac:dyDescent="0.25">
      <c r="A53" s="5" t="s">
        <v>33</v>
      </c>
      <c r="B53" s="1" t="str">
        <f>"(ACCTGRPSCD = ""08"" AND ACSEGVAL03 &gt;=""200"")"</f>
        <v>(ACCTGRPSCD = "08" AND ACSEGVAL03 &gt;="200")</v>
      </c>
      <c r="C53" s="1" t="s">
        <v>34</v>
      </c>
      <c r="D53" s="1"/>
      <c r="E53" s="45" t="e">
        <f ca="1">_xll.FRACCT("ACCTFMTTD")</f>
        <v>#NAME?</v>
      </c>
      <c r="F53" s="46" t="e">
        <f ca="1">_xll.FRACCT("ACCTDESC")</f>
        <v>#NAME?</v>
      </c>
      <c r="G53" s="47" t="s">
        <v>35</v>
      </c>
      <c r="H53" s="47" t="s">
        <v>35</v>
      </c>
      <c r="I53" s="47" t="s">
        <v>35</v>
      </c>
      <c r="J53" s="47" t="s">
        <v>35</v>
      </c>
      <c r="K53" s="47" t="s">
        <v>35</v>
      </c>
      <c r="L53" s="47" t="s">
        <v>35</v>
      </c>
      <c r="M53" s="47" t="s">
        <v>35</v>
      </c>
      <c r="N53" s="47" t="s">
        <v>35</v>
      </c>
      <c r="O53" s="47" t="s">
        <v>35</v>
      </c>
      <c r="P53" s="47" t="s">
        <v>35</v>
      </c>
      <c r="Q53" s="47" t="s">
        <v>35</v>
      </c>
      <c r="R53" s="47" t="s">
        <v>35</v>
      </c>
      <c r="S53" s="47" t="s">
        <v>35</v>
      </c>
      <c r="T53" s="47" t="s">
        <v>35</v>
      </c>
      <c r="U53" s="47" t="s">
        <v>35</v>
      </c>
      <c r="V53" s="47" t="s">
        <v>35</v>
      </c>
      <c r="W53" s="47" t="s">
        <v>35</v>
      </c>
      <c r="X53" s="47" t="s">
        <v>35</v>
      </c>
      <c r="Y53" s="47" t="s">
        <v>35</v>
      </c>
      <c r="Z53" s="47" t="s">
        <v>35</v>
      </c>
      <c r="AA53" s="47" t="s">
        <v>35</v>
      </c>
      <c r="AB53" s="47" t="s">
        <v>35</v>
      </c>
      <c r="AC53" s="47" t="s">
        <v>35</v>
      </c>
      <c r="AD53" s="47" t="s">
        <v>35</v>
      </c>
      <c r="AE53" s="47" t="s">
        <v>35</v>
      </c>
      <c r="AF53" s="47" t="s">
        <v>35</v>
      </c>
      <c r="AG53" s="47" t="s">
        <v>35</v>
      </c>
      <c r="AH53" s="47" t="s">
        <v>35</v>
      </c>
      <c r="AI53" s="47" t="s">
        <v>35</v>
      </c>
      <c r="AJ53" s="47" t="s">
        <v>35</v>
      </c>
      <c r="AK53" s="47" t="s">
        <v>35</v>
      </c>
      <c r="AL53" s="47" t="s">
        <v>35</v>
      </c>
      <c r="AM53" s="47" t="s">
        <v>35</v>
      </c>
      <c r="AN53" s="47" t="s">
        <v>35</v>
      </c>
      <c r="AO53" s="47" t="s">
        <v>35</v>
      </c>
      <c r="AP53" s="47" t="s">
        <v>35</v>
      </c>
      <c r="AQ53" s="47" t="s">
        <v>35</v>
      </c>
      <c r="AR53" s="47" t="s">
        <v>35</v>
      </c>
      <c r="AS53" s="47" t="s">
        <v>35</v>
      </c>
      <c r="AT53" s="47" t="s">
        <v>35</v>
      </c>
      <c r="AU53" s="47" t="s">
        <v>35</v>
      </c>
      <c r="AV53" s="47" t="s">
        <v>35</v>
      </c>
      <c r="AW53" s="47" t="s">
        <v>35</v>
      </c>
      <c r="AX53" s="47" t="s">
        <v>35</v>
      </c>
      <c r="AY53" s="47" t="s">
        <v>35</v>
      </c>
      <c r="AZ53" s="47" t="s">
        <v>35</v>
      </c>
      <c r="BA53" s="47" t="s">
        <v>35</v>
      </c>
      <c r="BB53" s="47" t="s">
        <v>35</v>
      </c>
      <c r="BC53" s="47" t="s">
        <v>35</v>
      </c>
      <c r="BD53" s="47" t="s">
        <v>35</v>
      </c>
      <c r="BE53" s="47" t="s">
        <v>35</v>
      </c>
      <c r="BF53" s="48" t="s">
        <v>36</v>
      </c>
      <c r="BG53" s="49" t="s">
        <v>36</v>
      </c>
    </row>
    <row r="54" spans="1:59" x14ac:dyDescent="0.25">
      <c r="B54" s="1"/>
      <c r="C54" s="1"/>
      <c r="D54" s="1"/>
      <c r="E54" s="45"/>
      <c r="BF54" s="48"/>
      <c r="BG54" s="49"/>
    </row>
    <row r="55" spans="1:59" x14ac:dyDescent="0.25">
      <c r="B55" s="1"/>
      <c r="C55" s="1"/>
      <c r="D55" s="1"/>
      <c r="E55" s="50"/>
      <c r="F55" s="51" t="s">
        <v>47</v>
      </c>
      <c r="G55" s="52">
        <f>SUM(G53)</f>
        <v>0</v>
      </c>
      <c r="H55" s="52">
        <f t="shared" ref="H55:BE55" si="9">SUM(H53)</f>
        <v>0</v>
      </c>
      <c r="I55" s="52">
        <f t="shared" si="9"/>
        <v>0</v>
      </c>
      <c r="J55" s="52">
        <f t="shared" si="9"/>
        <v>0</v>
      </c>
      <c r="K55" s="52">
        <f t="shared" si="9"/>
        <v>0</v>
      </c>
      <c r="L55" s="52">
        <f t="shared" si="9"/>
        <v>0</v>
      </c>
      <c r="M55" s="52">
        <f t="shared" si="9"/>
        <v>0</v>
      </c>
      <c r="N55" s="52">
        <f t="shared" si="9"/>
        <v>0</v>
      </c>
      <c r="O55" s="52">
        <f t="shared" si="9"/>
        <v>0</v>
      </c>
      <c r="P55" s="52">
        <f t="shared" si="9"/>
        <v>0</v>
      </c>
      <c r="Q55" s="52">
        <f t="shared" si="9"/>
        <v>0</v>
      </c>
      <c r="R55" s="52">
        <f t="shared" si="9"/>
        <v>0</v>
      </c>
      <c r="S55" s="52">
        <f t="shared" si="9"/>
        <v>0</v>
      </c>
      <c r="T55" s="52">
        <f t="shared" si="9"/>
        <v>0</v>
      </c>
      <c r="U55" s="52">
        <f t="shared" si="9"/>
        <v>0</v>
      </c>
      <c r="V55" s="52">
        <f t="shared" si="9"/>
        <v>0</v>
      </c>
      <c r="W55" s="52">
        <f t="shared" si="9"/>
        <v>0</v>
      </c>
      <c r="X55" s="52">
        <f t="shared" si="9"/>
        <v>0</v>
      </c>
      <c r="Y55" s="52">
        <f t="shared" si="9"/>
        <v>0</v>
      </c>
      <c r="Z55" s="52">
        <f t="shared" si="9"/>
        <v>0</v>
      </c>
      <c r="AA55" s="52">
        <f t="shared" si="9"/>
        <v>0</v>
      </c>
      <c r="AB55" s="52">
        <f t="shared" si="9"/>
        <v>0</v>
      </c>
      <c r="AC55" s="52">
        <f t="shared" si="9"/>
        <v>0</v>
      </c>
      <c r="AD55" s="52">
        <f t="shared" si="9"/>
        <v>0</v>
      </c>
      <c r="AE55" s="52">
        <f t="shared" si="9"/>
        <v>0</v>
      </c>
      <c r="AF55" s="52">
        <f t="shared" si="9"/>
        <v>0</v>
      </c>
      <c r="AG55" s="52">
        <f t="shared" si="9"/>
        <v>0</v>
      </c>
      <c r="AH55" s="52">
        <f t="shared" si="9"/>
        <v>0</v>
      </c>
      <c r="AI55" s="52">
        <f t="shared" si="9"/>
        <v>0</v>
      </c>
      <c r="AJ55" s="52">
        <f t="shared" si="9"/>
        <v>0</v>
      </c>
      <c r="AK55" s="52">
        <f t="shared" si="9"/>
        <v>0</v>
      </c>
      <c r="AL55" s="52">
        <f t="shared" si="9"/>
        <v>0</v>
      </c>
      <c r="AM55" s="52">
        <f t="shared" si="9"/>
        <v>0</v>
      </c>
      <c r="AN55" s="52">
        <f t="shared" si="9"/>
        <v>0</v>
      </c>
      <c r="AO55" s="52">
        <f t="shared" si="9"/>
        <v>0</v>
      </c>
      <c r="AP55" s="52">
        <f t="shared" si="9"/>
        <v>0</v>
      </c>
      <c r="AQ55" s="52">
        <f t="shared" si="9"/>
        <v>0</v>
      </c>
      <c r="AR55" s="52">
        <f t="shared" si="9"/>
        <v>0</v>
      </c>
      <c r="AS55" s="52">
        <f t="shared" si="9"/>
        <v>0</v>
      </c>
      <c r="AT55" s="52">
        <f t="shared" si="9"/>
        <v>0</v>
      </c>
      <c r="AU55" s="52">
        <f t="shared" si="9"/>
        <v>0</v>
      </c>
      <c r="AV55" s="52">
        <f t="shared" si="9"/>
        <v>0</v>
      </c>
      <c r="AW55" s="52">
        <f t="shared" si="9"/>
        <v>0</v>
      </c>
      <c r="AX55" s="52">
        <f t="shared" si="9"/>
        <v>0</v>
      </c>
      <c r="AY55" s="52">
        <f t="shared" si="9"/>
        <v>0</v>
      </c>
      <c r="AZ55" s="52">
        <f t="shared" si="9"/>
        <v>0</v>
      </c>
      <c r="BA55" s="52">
        <f t="shared" si="9"/>
        <v>0</v>
      </c>
      <c r="BB55" s="52">
        <f t="shared" si="9"/>
        <v>0</v>
      </c>
      <c r="BC55" s="52">
        <f t="shared" si="9"/>
        <v>0</v>
      </c>
      <c r="BD55" s="52">
        <f t="shared" si="9"/>
        <v>0</v>
      </c>
      <c r="BE55" s="52">
        <f t="shared" si="9"/>
        <v>0</v>
      </c>
      <c r="BF55" s="53">
        <f>IF(BE55=0,0,(BC55-BE55)/BE55)</f>
        <v>0</v>
      </c>
      <c r="BG55" s="54">
        <f>IF(BD55=0,0,(BC55-BD55)/BD55)</f>
        <v>0</v>
      </c>
    </row>
    <row r="56" spans="1:59" x14ac:dyDescent="0.25">
      <c r="B56" s="1"/>
      <c r="C56" s="1"/>
      <c r="D56" s="1"/>
      <c r="E56" s="50"/>
      <c r="F56" s="62"/>
      <c r="BF56" s="48"/>
      <c r="BG56" s="49"/>
    </row>
    <row r="57" spans="1:59" x14ac:dyDescent="0.25">
      <c r="A57" s="5" t="s">
        <v>33</v>
      </c>
      <c r="B57" s="1" t="str">
        <f>"(ACCTGRPSCD = ""09"" AND ACSEGVAL03 &gt;=""200"")"</f>
        <v>(ACCTGRPSCD = "09" AND ACSEGVAL03 &gt;="200")</v>
      </c>
      <c r="C57" s="46" t="s">
        <v>34</v>
      </c>
      <c r="D57" s="46"/>
      <c r="E57" s="45" t="e">
        <f ca="1">_xll.FRACCT("ACCTFMTTD")</f>
        <v>#NAME?</v>
      </c>
      <c r="F57" s="46" t="e">
        <f ca="1">_xll.FRACCT("ACCTDESC")</f>
        <v>#NAME?</v>
      </c>
      <c r="G57" s="47" t="s">
        <v>35</v>
      </c>
      <c r="H57" s="47" t="s">
        <v>35</v>
      </c>
      <c r="I57" s="47" t="s">
        <v>35</v>
      </c>
      <c r="J57" s="47" t="s">
        <v>35</v>
      </c>
      <c r="K57" s="47" t="s">
        <v>35</v>
      </c>
      <c r="L57" s="47" t="s">
        <v>35</v>
      </c>
      <c r="M57" s="47" t="s">
        <v>35</v>
      </c>
      <c r="N57" s="47" t="s">
        <v>35</v>
      </c>
      <c r="O57" s="47" t="s">
        <v>35</v>
      </c>
      <c r="P57" s="47" t="s">
        <v>35</v>
      </c>
      <c r="Q57" s="47" t="s">
        <v>35</v>
      </c>
      <c r="R57" s="47" t="s">
        <v>35</v>
      </c>
      <c r="S57" s="47" t="s">
        <v>35</v>
      </c>
      <c r="T57" s="47" t="s">
        <v>35</v>
      </c>
      <c r="U57" s="47" t="s">
        <v>35</v>
      </c>
      <c r="V57" s="47" t="s">
        <v>35</v>
      </c>
      <c r="W57" s="47" t="s">
        <v>35</v>
      </c>
      <c r="X57" s="47" t="s">
        <v>35</v>
      </c>
      <c r="Y57" s="47" t="s">
        <v>35</v>
      </c>
      <c r="Z57" s="47" t="s">
        <v>35</v>
      </c>
      <c r="AA57" s="47" t="s">
        <v>35</v>
      </c>
      <c r="AB57" s="47" t="s">
        <v>35</v>
      </c>
      <c r="AC57" s="47" t="s">
        <v>35</v>
      </c>
      <c r="AD57" s="47" t="s">
        <v>35</v>
      </c>
      <c r="AE57" s="47" t="s">
        <v>35</v>
      </c>
      <c r="AF57" s="47" t="s">
        <v>35</v>
      </c>
      <c r="AG57" s="47" t="s">
        <v>35</v>
      </c>
      <c r="AH57" s="47" t="s">
        <v>35</v>
      </c>
      <c r="AI57" s="47" t="s">
        <v>35</v>
      </c>
      <c r="AJ57" s="47" t="s">
        <v>35</v>
      </c>
      <c r="AK57" s="47" t="s">
        <v>35</v>
      </c>
      <c r="AL57" s="47" t="s">
        <v>35</v>
      </c>
      <c r="AM57" s="47" t="s">
        <v>35</v>
      </c>
      <c r="AN57" s="47" t="s">
        <v>35</v>
      </c>
      <c r="AO57" s="47" t="s">
        <v>35</v>
      </c>
      <c r="AP57" s="47" t="s">
        <v>35</v>
      </c>
      <c r="AQ57" s="47" t="s">
        <v>35</v>
      </c>
      <c r="AR57" s="47" t="s">
        <v>35</v>
      </c>
      <c r="AS57" s="47" t="s">
        <v>35</v>
      </c>
      <c r="AT57" s="47" t="s">
        <v>35</v>
      </c>
      <c r="AU57" s="47" t="s">
        <v>35</v>
      </c>
      <c r="AV57" s="47" t="s">
        <v>35</v>
      </c>
      <c r="AW57" s="47" t="s">
        <v>35</v>
      </c>
      <c r="AX57" s="47" t="s">
        <v>35</v>
      </c>
      <c r="AY57" s="47" t="s">
        <v>35</v>
      </c>
      <c r="AZ57" s="47" t="s">
        <v>35</v>
      </c>
      <c r="BA57" s="47" t="s">
        <v>35</v>
      </c>
      <c r="BB57" s="47" t="s">
        <v>35</v>
      </c>
      <c r="BC57" s="47" t="s">
        <v>35</v>
      </c>
      <c r="BD57" s="47" t="s">
        <v>35</v>
      </c>
      <c r="BE57" s="47" t="s">
        <v>35</v>
      </c>
      <c r="BF57" s="48" t="s">
        <v>36</v>
      </c>
      <c r="BG57" s="49" t="s">
        <v>36</v>
      </c>
    </row>
    <row r="58" spans="1:59" x14ac:dyDescent="0.25">
      <c r="B58" s="1"/>
      <c r="C58" s="46"/>
      <c r="D58" s="46"/>
      <c r="E58" s="45"/>
      <c r="BF58" s="48"/>
      <c r="BG58" s="49"/>
    </row>
    <row r="59" spans="1:59" x14ac:dyDescent="0.25">
      <c r="B59" s="1"/>
      <c r="C59" s="46"/>
      <c r="D59" s="46"/>
      <c r="E59" s="50"/>
      <c r="F59" s="51" t="s">
        <v>48</v>
      </c>
      <c r="G59" s="52">
        <f>SUM(G57)</f>
        <v>0</v>
      </c>
      <c r="H59" s="52">
        <f t="shared" ref="H59:BE59" si="10">SUM(H57)</f>
        <v>0</v>
      </c>
      <c r="I59" s="52">
        <f t="shared" si="10"/>
        <v>0</v>
      </c>
      <c r="J59" s="52">
        <f t="shared" si="10"/>
        <v>0</v>
      </c>
      <c r="K59" s="52">
        <f t="shared" si="10"/>
        <v>0</v>
      </c>
      <c r="L59" s="52">
        <f t="shared" si="10"/>
        <v>0</v>
      </c>
      <c r="M59" s="52">
        <f t="shared" si="10"/>
        <v>0</v>
      </c>
      <c r="N59" s="52">
        <f t="shared" si="10"/>
        <v>0</v>
      </c>
      <c r="O59" s="52">
        <f t="shared" si="10"/>
        <v>0</v>
      </c>
      <c r="P59" s="52">
        <f t="shared" si="10"/>
        <v>0</v>
      </c>
      <c r="Q59" s="52">
        <f t="shared" si="10"/>
        <v>0</v>
      </c>
      <c r="R59" s="52">
        <f t="shared" si="10"/>
        <v>0</v>
      </c>
      <c r="S59" s="52">
        <f t="shared" si="10"/>
        <v>0</v>
      </c>
      <c r="T59" s="52">
        <f t="shared" si="10"/>
        <v>0</v>
      </c>
      <c r="U59" s="52">
        <f t="shared" si="10"/>
        <v>0</v>
      </c>
      <c r="V59" s="52">
        <f t="shared" si="10"/>
        <v>0</v>
      </c>
      <c r="W59" s="52">
        <f t="shared" si="10"/>
        <v>0</v>
      </c>
      <c r="X59" s="52">
        <f t="shared" si="10"/>
        <v>0</v>
      </c>
      <c r="Y59" s="52">
        <f t="shared" si="10"/>
        <v>0</v>
      </c>
      <c r="Z59" s="52">
        <f t="shared" si="10"/>
        <v>0</v>
      </c>
      <c r="AA59" s="52">
        <f t="shared" si="10"/>
        <v>0</v>
      </c>
      <c r="AB59" s="52">
        <f t="shared" si="10"/>
        <v>0</v>
      </c>
      <c r="AC59" s="52">
        <f t="shared" si="10"/>
        <v>0</v>
      </c>
      <c r="AD59" s="52">
        <f t="shared" si="10"/>
        <v>0</v>
      </c>
      <c r="AE59" s="52">
        <f t="shared" si="10"/>
        <v>0</v>
      </c>
      <c r="AF59" s="52">
        <f t="shared" si="10"/>
        <v>0</v>
      </c>
      <c r="AG59" s="52">
        <f t="shared" si="10"/>
        <v>0</v>
      </c>
      <c r="AH59" s="52">
        <f t="shared" si="10"/>
        <v>0</v>
      </c>
      <c r="AI59" s="52">
        <f t="shared" si="10"/>
        <v>0</v>
      </c>
      <c r="AJ59" s="52">
        <f t="shared" si="10"/>
        <v>0</v>
      </c>
      <c r="AK59" s="52">
        <f t="shared" si="10"/>
        <v>0</v>
      </c>
      <c r="AL59" s="52">
        <f t="shared" si="10"/>
        <v>0</v>
      </c>
      <c r="AM59" s="52">
        <f t="shared" si="10"/>
        <v>0</v>
      </c>
      <c r="AN59" s="52">
        <f t="shared" si="10"/>
        <v>0</v>
      </c>
      <c r="AO59" s="52">
        <f t="shared" si="10"/>
        <v>0</v>
      </c>
      <c r="AP59" s="52">
        <f t="shared" si="10"/>
        <v>0</v>
      </c>
      <c r="AQ59" s="52">
        <f t="shared" si="10"/>
        <v>0</v>
      </c>
      <c r="AR59" s="52">
        <f t="shared" si="10"/>
        <v>0</v>
      </c>
      <c r="AS59" s="52">
        <f t="shared" si="10"/>
        <v>0</v>
      </c>
      <c r="AT59" s="52">
        <f t="shared" si="10"/>
        <v>0</v>
      </c>
      <c r="AU59" s="52">
        <f t="shared" si="10"/>
        <v>0</v>
      </c>
      <c r="AV59" s="52">
        <f t="shared" si="10"/>
        <v>0</v>
      </c>
      <c r="AW59" s="52">
        <f t="shared" si="10"/>
        <v>0</v>
      </c>
      <c r="AX59" s="52">
        <f t="shared" si="10"/>
        <v>0</v>
      </c>
      <c r="AY59" s="52">
        <f t="shared" si="10"/>
        <v>0</v>
      </c>
      <c r="AZ59" s="52">
        <f t="shared" si="10"/>
        <v>0</v>
      </c>
      <c r="BA59" s="52">
        <f t="shared" si="10"/>
        <v>0</v>
      </c>
      <c r="BB59" s="52">
        <f t="shared" si="10"/>
        <v>0</v>
      </c>
      <c r="BC59" s="52">
        <f t="shared" si="10"/>
        <v>0</v>
      </c>
      <c r="BD59" s="52">
        <f t="shared" si="10"/>
        <v>0</v>
      </c>
      <c r="BE59" s="52">
        <f t="shared" si="10"/>
        <v>0</v>
      </c>
      <c r="BF59" s="53">
        <f>IF(BE59=0,0,(BC59-BE59)/BE59)</f>
        <v>0</v>
      </c>
      <c r="BG59" s="54">
        <f>IF(BD59=0,0,(BC59-BD59)/BD59)</f>
        <v>0</v>
      </c>
    </row>
    <row r="60" spans="1:59" x14ac:dyDescent="0.25">
      <c r="B60" s="1"/>
      <c r="C60" s="46"/>
      <c r="D60" s="46"/>
      <c r="E60" s="50"/>
      <c r="F60" s="62"/>
      <c r="BF60" s="48"/>
      <c r="BG60" s="49"/>
    </row>
    <row r="61" spans="1:59" x14ac:dyDescent="0.25">
      <c r="A61" s="5" t="s">
        <v>33</v>
      </c>
      <c r="B61" s="1" t="str">
        <f>"(ACCTGRPSCD = ""10"" AND ACSEGVAL03 &gt;=""200"")"</f>
        <v>(ACCTGRPSCD = "10" AND ACSEGVAL03 &gt;="200")</v>
      </c>
      <c r="C61" s="46" t="s">
        <v>34</v>
      </c>
      <c r="D61" s="46"/>
      <c r="E61" s="45" t="e">
        <f ca="1">_xll.FRACCT("ACCTFMTTD")</f>
        <v>#NAME?</v>
      </c>
      <c r="F61" s="46" t="e">
        <f ca="1">_xll.FRACCT("ACCTDESC")</f>
        <v>#NAME?</v>
      </c>
      <c r="G61" s="47" t="s">
        <v>35</v>
      </c>
      <c r="H61" s="47" t="s">
        <v>35</v>
      </c>
      <c r="I61" s="47" t="s">
        <v>35</v>
      </c>
      <c r="J61" s="47" t="s">
        <v>35</v>
      </c>
      <c r="K61" s="47" t="s">
        <v>35</v>
      </c>
      <c r="L61" s="47" t="s">
        <v>35</v>
      </c>
      <c r="M61" s="47" t="s">
        <v>35</v>
      </c>
      <c r="N61" s="47" t="s">
        <v>35</v>
      </c>
      <c r="O61" s="47" t="s">
        <v>35</v>
      </c>
      <c r="P61" s="47" t="s">
        <v>35</v>
      </c>
      <c r="Q61" s="47" t="s">
        <v>35</v>
      </c>
      <c r="R61" s="47" t="s">
        <v>35</v>
      </c>
      <c r="S61" s="47" t="s">
        <v>35</v>
      </c>
      <c r="T61" s="47" t="s">
        <v>35</v>
      </c>
      <c r="U61" s="47" t="s">
        <v>35</v>
      </c>
      <c r="V61" s="47" t="s">
        <v>35</v>
      </c>
      <c r="W61" s="47" t="s">
        <v>35</v>
      </c>
      <c r="X61" s="47" t="s">
        <v>35</v>
      </c>
      <c r="Y61" s="47" t="s">
        <v>35</v>
      </c>
      <c r="Z61" s="47" t="s">
        <v>35</v>
      </c>
      <c r="AA61" s="47" t="s">
        <v>35</v>
      </c>
      <c r="AB61" s="47" t="s">
        <v>35</v>
      </c>
      <c r="AC61" s="47" t="s">
        <v>35</v>
      </c>
      <c r="AD61" s="47" t="s">
        <v>35</v>
      </c>
      <c r="AE61" s="47" t="s">
        <v>35</v>
      </c>
      <c r="AF61" s="47" t="s">
        <v>35</v>
      </c>
      <c r="AG61" s="47" t="s">
        <v>35</v>
      </c>
      <c r="AH61" s="47" t="s">
        <v>35</v>
      </c>
      <c r="AI61" s="47" t="s">
        <v>35</v>
      </c>
      <c r="AJ61" s="47" t="s">
        <v>35</v>
      </c>
      <c r="AK61" s="47" t="s">
        <v>35</v>
      </c>
      <c r="AL61" s="47" t="s">
        <v>35</v>
      </c>
      <c r="AM61" s="47" t="s">
        <v>35</v>
      </c>
      <c r="AN61" s="47" t="s">
        <v>35</v>
      </c>
      <c r="AO61" s="47" t="s">
        <v>35</v>
      </c>
      <c r="AP61" s="47" t="s">
        <v>35</v>
      </c>
      <c r="AQ61" s="47" t="s">
        <v>35</v>
      </c>
      <c r="AR61" s="47" t="s">
        <v>35</v>
      </c>
      <c r="AS61" s="47" t="s">
        <v>35</v>
      </c>
      <c r="AT61" s="47" t="s">
        <v>35</v>
      </c>
      <c r="AU61" s="47" t="s">
        <v>35</v>
      </c>
      <c r="AV61" s="47" t="s">
        <v>35</v>
      </c>
      <c r="AW61" s="47" t="s">
        <v>35</v>
      </c>
      <c r="AX61" s="47" t="s">
        <v>35</v>
      </c>
      <c r="AY61" s="47" t="s">
        <v>35</v>
      </c>
      <c r="AZ61" s="47" t="s">
        <v>35</v>
      </c>
      <c r="BA61" s="47" t="s">
        <v>35</v>
      </c>
      <c r="BB61" s="47" t="s">
        <v>35</v>
      </c>
      <c r="BC61" s="47" t="s">
        <v>35</v>
      </c>
      <c r="BD61" s="47" t="s">
        <v>35</v>
      </c>
      <c r="BE61" s="47" t="s">
        <v>35</v>
      </c>
      <c r="BF61" s="48" t="s">
        <v>36</v>
      </c>
      <c r="BG61" s="49" t="s">
        <v>36</v>
      </c>
    </row>
    <row r="62" spans="1:59" x14ac:dyDescent="0.25">
      <c r="B62" s="1"/>
      <c r="C62" s="46"/>
      <c r="D62" s="46"/>
      <c r="E62" s="45"/>
      <c r="BF62" s="48"/>
      <c r="BG62" s="49"/>
    </row>
    <row r="63" spans="1:59" x14ac:dyDescent="0.25">
      <c r="B63" s="1"/>
      <c r="C63" s="46"/>
      <c r="D63" s="46"/>
      <c r="E63" s="50"/>
      <c r="F63" s="51" t="s">
        <v>49</v>
      </c>
      <c r="G63" s="52">
        <f t="shared" ref="G63:AL63" si="11">SUM(G61)</f>
        <v>0</v>
      </c>
      <c r="H63" s="52">
        <f t="shared" si="11"/>
        <v>0</v>
      </c>
      <c r="I63" s="52">
        <f t="shared" si="11"/>
        <v>0</v>
      </c>
      <c r="J63" s="52">
        <f t="shared" si="11"/>
        <v>0</v>
      </c>
      <c r="K63" s="52">
        <f t="shared" si="11"/>
        <v>0</v>
      </c>
      <c r="L63" s="52">
        <f t="shared" si="11"/>
        <v>0</v>
      </c>
      <c r="M63" s="52">
        <f t="shared" si="11"/>
        <v>0</v>
      </c>
      <c r="N63" s="52">
        <f t="shared" si="11"/>
        <v>0</v>
      </c>
      <c r="O63" s="52">
        <f t="shared" si="11"/>
        <v>0</v>
      </c>
      <c r="P63" s="52">
        <f t="shared" si="11"/>
        <v>0</v>
      </c>
      <c r="Q63" s="52">
        <f t="shared" si="11"/>
        <v>0</v>
      </c>
      <c r="R63" s="52">
        <f t="shared" si="11"/>
        <v>0</v>
      </c>
      <c r="S63" s="52">
        <f t="shared" si="11"/>
        <v>0</v>
      </c>
      <c r="T63" s="52">
        <f t="shared" si="11"/>
        <v>0</v>
      </c>
      <c r="U63" s="52">
        <f t="shared" si="11"/>
        <v>0</v>
      </c>
      <c r="V63" s="52">
        <f t="shared" si="11"/>
        <v>0</v>
      </c>
      <c r="W63" s="52">
        <f t="shared" si="11"/>
        <v>0</v>
      </c>
      <c r="X63" s="52">
        <f t="shared" si="11"/>
        <v>0</v>
      </c>
      <c r="Y63" s="52">
        <f t="shared" si="11"/>
        <v>0</v>
      </c>
      <c r="Z63" s="52">
        <f t="shared" si="11"/>
        <v>0</v>
      </c>
      <c r="AA63" s="52">
        <f t="shared" si="11"/>
        <v>0</v>
      </c>
      <c r="AB63" s="52">
        <f t="shared" si="11"/>
        <v>0</v>
      </c>
      <c r="AC63" s="52">
        <f t="shared" si="11"/>
        <v>0</v>
      </c>
      <c r="AD63" s="52">
        <f t="shared" si="11"/>
        <v>0</v>
      </c>
      <c r="AE63" s="52">
        <f t="shared" si="11"/>
        <v>0</v>
      </c>
      <c r="AF63" s="52">
        <f t="shared" si="11"/>
        <v>0</v>
      </c>
      <c r="AG63" s="52">
        <f t="shared" si="11"/>
        <v>0</v>
      </c>
      <c r="AH63" s="52">
        <f t="shared" si="11"/>
        <v>0</v>
      </c>
      <c r="AI63" s="52">
        <f t="shared" si="11"/>
        <v>0</v>
      </c>
      <c r="AJ63" s="52">
        <f t="shared" si="11"/>
        <v>0</v>
      </c>
      <c r="AK63" s="52">
        <f t="shared" si="11"/>
        <v>0</v>
      </c>
      <c r="AL63" s="52">
        <f t="shared" si="11"/>
        <v>0</v>
      </c>
      <c r="AM63" s="52">
        <f t="shared" ref="AM63:BE63" si="12">SUM(AM61)</f>
        <v>0</v>
      </c>
      <c r="AN63" s="52">
        <f t="shared" si="12"/>
        <v>0</v>
      </c>
      <c r="AO63" s="52">
        <f t="shared" si="12"/>
        <v>0</v>
      </c>
      <c r="AP63" s="52">
        <f t="shared" si="12"/>
        <v>0</v>
      </c>
      <c r="AQ63" s="52">
        <f t="shared" si="12"/>
        <v>0</v>
      </c>
      <c r="AR63" s="52">
        <f t="shared" si="12"/>
        <v>0</v>
      </c>
      <c r="AS63" s="52">
        <f t="shared" si="12"/>
        <v>0</v>
      </c>
      <c r="AT63" s="52">
        <f t="shared" si="12"/>
        <v>0</v>
      </c>
      <c r="AU63" s="52">
        <f t="shared" si="12"/>
        <v>0</v>
      </c>
      <c r="AV63" s="52">
        <f t="shared" si="12"/>
        <v>0</v>
      </c>
      <c r="AW63" s="52">
        <f t="shared" si="12"/>
        <v>0</v>
      </c>
      <c r="AX63" s="52">
        <f t="shared" si="12"/>
        <v>0</v>
      </c>
      <c r="AY63" s="52">
        <f t="shared" si="12"/>
        <v>0</v>
      </c>
      <c r="AZ63" s="52">
        <f t="shared" si="12"/>
        <v>0</v>
      </c>
      <c r="BA63" s="52">
        <f t="shared" si="12"/>
        <v>0</v>
      </c>
      <c r="BB63" s="52">
        <f t="shared" si="12"/>
        <v>0</v>
      </c>
      <c r="BC63" s="52">
        <f t="shared" si="12"/>
        <v>0</v>
      </c>
      <c r="BD63" s="52">
        <f t="shared" si="12"/>
        <v>0</v>
      </c>
      <c r="BE63" s="52">
        <f t="shared" si="12"/>
        <v>0</v>
      </c>
      <c r="BF63" s="53">
        <f>IF(BE63=0,0,(BC63-BE63)/BE63)</f>
        <v>0</v>
      </c>
      <c r="BG63" s="54">
        <f>IF(BD63=0,0,(BC63-BD63)/BD63)</f>
        <v>0</v>
      </c>
    </row>
    <row r="64" spans="1:59" x14ac:dyDescent="0.25">
      <c r="B64" s="1"/>
      <c r="C64" s="46"/>
      <c r="D64" s="46"/>
      <c r="E64" s="50"/>
      <c r="F64" s="62"/>
      <c r="BF64" s="48"/>
      <c r="BG64" s="49"/>
    </row>
    <row r="65" spans="1:59" x14ac:dyDescent="0.25">
      <c r="A65" s="5" t="s">
        <v>33</v>
      </c>
      <c r="B65" s="1" t="str">
        <f>"(ACCTGRPSCD = ""11"" AND ACSEGVAL03 &gt;=""200"") OR (ACCTGRPSCD = ""51"" AND ACSEGVAL03 &gt;=""200"")"</f>
        <v>(ACCTGRPSCD = "11" AND ACSEGVAL03 &gt;="200") OR (ACCTGRPSCD = "51" AND ACSEGVAL03 &gt;="200")</v>
      </c>
      <c r="C65" s="46" t="s">
        <v>34</v>
      </c>
      <c r="D65" s="46"/>
      <c r="E65" s="45" t="e">
        <f ca="1">_xll.FRACCT("ACCTFMTTD")</f>
        <v>#NAME?</v>
      </c>
      <c r="F65" s="46" t="e">
        <f ca="1">_xll.FRACCT("ACCTDESC")</f>
        <v>#NAME?</v>
      </c>
      <c r="G65" s="47" t="s">
        <v>35</v>
      </c>
      <c r="H65" s="47" t="s">
        <v>35</v>
      </c>
      <c r="I65" s="47" t="s">
        <v>35</v>
      </c>
      <c r="J65" s="47" t="s">
        <v>35</v>
      </c>
      <c r="K65" s="47" t="s">
        <v>35</v>
      </c>
      <c r="L65" s="47" t="s">
        <v>35</v>
      </c>
      <c r="M65" s="47" t="s">
        <v>35</v>
      </c>
      <c r="N65" s="47" t="s">
        <v>35</v>
      </c>
      <c r="O65" s="47" t="s">
        <v>35</v>
      </c>
      <c r="P65" s="47" t="s">
        <v>35</v>
      </c>
      <c r="Q65" s="47" t="s">
        <v>35</v>
      </c>
      <c r="R65" s="47" t="s">
        <v>35</v>
      </c>
      <c r="S65" s="47" t="s">
        <v>35</v>
      </c>
      <c r="T65" s="47" t="s">
        <v>35</v>
      </c>
      <c r="U65" s="47" t="s">
        <v>35</v>
      </c>
      <c r="V65" s="47" t="s">
        <v>35</v>
      </c>
      <c r="W65" s="47" t="s">
        <v>35</v>
      </c>
      <c r="X65" s="47" t="s">
        <v>35</v>
      </c>
      <c r="Y65" s="47" t="s">
        <v>35</v>
      </c>
      <c r="Z65" s="47" t="s">
        <v>35</v>
      </c>
      <c r="AA65" s="47" t="s">
        <v>35</v>
      </c>
      <c r="AB65" s="47" t="s">
        <v>35</v>
      </c>
      <c r="AC65" s="47" t="s">
        <v>35</v>
      </c>
      <c r="AD65" s="47" t="s">
        <v>35</v>
      </c>
      <c r="AE65" s="47" t="s">
        <v>35</v>
      </c>
      <c r="AF65" s="47" t="s">
        <v>35</v>
      </c>
      <c r="AG65" s="47" t="s">
        <v>35</v>
      </c>
      <c r="AH65" s="47" t="s">
        <v>35</v>
      </c>
      <c r="AI65" s="47" t="s">
        <v>35</v>
      </c>
      <c r="AJ65" s="47" t="s">
        <v>35</v>
      </c>
      <c r="AK65" s="47" t="s">
        <v>35</v>
      </c>
      <c r="AL65" s="47" t="s">
        <v>35</v>
      </c>
      <c r="AM65" s="47" t="s">
        <v>35</v>
      </c>
      <c r="AN65" s="47" t="s">
        <v>35</v>
      </c>
      <c r="AO65" s="47" t="s">
        <v>35</v>
      </c>
      <c r="AP65" s="47" t="s">
        <v>35</v>
      </c>
      <c r="AQ65" s="47" t="s">
        <v>35</v>
      </c>
      <c r="AR65" s="47" t="s">
        <v>35</v>
      </c>
      <c r="AS65" s="47" t="s">
        <v>35</v>
      </c>
      <c r="AT65" s="47" t="s">
        <v>35</v>
      </c>
      <c r="AU65" s="47" t="s">
        <v>35</v>
      </c>
      <c r="AV65" s="47" t="s">
        <v>35</v>
      </c>
      <c r="AW65" s="47" t="s">
        <v>35</v>
      </c>
      <c r="AX65" s="47" t="s">
        <v>35</v>
      </c>
      <c r="AY65" s="47" t="s">
        <v>35</v>
      </c>
      <c r="AZ65" s="47" t="s">
        <v>35</v>
      </c>
      <c r="BA65" s="47" t="s">
        <v>35</v>
      </c>
      <c r="BB65" s="47" t="s">
        <v>35</v>
      </c>
      <c r="BC65" s="47" t="s">
        <v>35</v>
      </c>
      <c r="BD65" s="47" t="s">
        <v>35</v>
      </c>
      <c r="BE65" s="47" t="s">
        <v>35</v>
      </c>
      <c r="BF65" s="48" t="s">
        <v>36</v>
      </c>
      <c r="BG65" s="49" t="s">
        <v>36</v>
      </c>
    </row>
    <row r="66" spans="1:59" x14ac:dyDescent="0.25">
      <c r="B66" s="1"/>
      <c r="C66" s="46"/>
      <c r="D66" s="46"/>
      <c r="E66" s="45"/>
      <c r="BF66" s="48"/>
      <c r="BG66" s="49"/>
    </row>
    <row r="67" spans="1:59" x14ac:dyDescent="0.25">
      <c r="B67" s="1"/>
      <c r="C67" s="46"/>
      <c r="D67" s="46"/>
      <c r="E67" s="50"/>
      <c r="F67" s="51" t="s">
        <v>50</v>
      </c>
      <c r="G67" s="52">
        <f>SUM(G65)</f>
        <v>0</v>
      </c>
      <c r="H67" s="52">
        <f t="shared" ref="H67:BE67" si="13">SUM(H65)</f>
        <v>0</v>
      </c>
      <c r="I67" s="52">
        <f t="shared" si="13"/>
        <v>0</v>
      </c>
      <c r="J67" s="52">
        <f t="shared" si="13"/>
        <v>0</v>
      </c>
      <c r="K67" s="52">
        <f t="shared" si="13"/>
        <v>0</v>
      </c>
      <c r="L67" s="52">
        <f t="shared" si="13"/>
        <v>0</v>
      </c>
      <c r="M67" s="52">
        <f t="shared" si="13"/>
        <v>0</v>
      </c>
      <c r="N67" s="52">
        <f t="shared" si="13"/>
        <v>0</v>
      </c>
      <c r="O67" s="52">
        <f t="shared" si="13"/>
        <v>0</v>
      </c>
      <c r="P67" s="52">
        <f t="shared" si="13"/>
        <v>0</v>
      </c>
      <c r="Q67" s="52">
        <f t="shared" si="13"/>
        <v>0</v>
      </c>
      <c r="R67" s="52">
        <f t="shared" si="13"/>
        <v>0</v>
      </c>
      <c r="S67" s="52">
        <f t="shared" si="13"/>
        <v>0</v>
      </c>
      <c r="T67" s="52">
        <f t="shared" si="13"/>
        <v>0</v>
      </c>
      <c r="U67" s="52">
        <f t="shared" si="13"/>
        <v>0</v>
      </c>
      <c r="V67" s="52">
        <f t="shared" si="13"/>
        <v>0</v>
      </c>
      <c r="W67" s="52">
        <f t="shared" si="13"/>
        <v>0</v>
      </c>
      <c r="X67" s="52">
        <f t="shared" si="13"/>
        <v>0</v>
      </c>
      <c r="Y67" s="52">
        <f t="shared" si="13"/>
        <v>0</v>
      </c>
      <c r="Z67" s="52">
        <f t="shared" si="13"/>
        <v>0</v>
      </c>
      <c r="AA67" s="52">
        <f t="shared" si="13"/>
        <v>0</v>
      </c>
      <c r="AB67" s="52">
        <f t="shared" si="13"/>
        <v>0</v>
      </c>
      <c r="AC67" s="52">
        <f t="shared" si="13"/>
        <v>0</v>
      </c>
      <c r="AD67" s="52">
        <f t="shared" si="13"/>
        <v>0</v>
      </c>
      <c r="AE67" s="52">
        <f t="shared" si="13"/>
        <v>0</v>
      </c>
      <c r="AF67" s="52">
        <f t="shared" si="13"/>
        <v>0</v>
      </c>
      <c r="AG67" s="52">
        <f t="shared" si="13"/>
        <v>0</v>
      </c>
      <c r="AH67" s="52">
        <f t="shared" si="13"/>
        <v>0</v>
      </c>
      <c r="AI67" s="52">
        <f t="shared" si="13"/>
        <v>0</v>
      </c>
      <c r="AJ67" s="52">
        <f t="shared" si="13"/>
        <v>0</v>
      </c>
      <c r="AK67" s="52">
        <f t="shared" si="13"/>
        <v>0</v>
      </c>
      <c r="AL67" s="52">
        <f t="shared" si="13"/>
        <v>0</v>
      </c>
      <c r="AM67" s="52">
        <f t="shared" si="13"/>
        <v>0</v>
      </c>
      <c r="AN67" s="52">
        <f t="shared" si="13"/>
        <v>0</v>
      </c>
      <c r="AO67" s="52">
        <f t="shared" si="13"/>
        <v>0</v>
      </c>
      <c r="AP67" s="52">
        <f t="shared" si="13"/>
        <v>0</v>
      </c>
      <c r="AQ67" s="52">
        <f t="shared" si="13"/>
        <v>0</v>
      </c>
      <c r="AR67" s="52">
        <f t="shared" si="13"/>
        <v>0</v>
      </c>
      <c r="AS67" s="52">
        <f t="shared" si="13"/>
        <v>0</v>
      </c>
      <c r="AT67" s="52">
        <f t="shared" si="13"/>
        <v>0</v>
      </c>
      <c r="AU67" s="52">
        <f t="shared" si="13"/>
        <v>0</v>
      </c>
      <c r="AV67" s="52">
        <f t="shared" si="13"/>
        <v>0</v>
      </c>
      <c r="AW67" s="52">
        <f t="shared" si="13"/>
        <v>0</v>
      </c>
      <c r="AX67" s="52">
        <f t="shared" si="13"/>
        <v>0</v>
      </c>
      <c r="AY67" s="52">
        <f t="shared" si="13"/>
        <v>0</v>
      </c>
      <c r="AZ67" s="52">
        <f t="shared" si="13"/>
        <v>0</v>
      </c>
      <c r="BA67" s="52">
        <f t="shared" si="13"/>
        <v>0</v>
      </c>
      <c r="BB67" s="52">
        <f t="shared" si="13"/>
        <v>0</v>
      </c>
      <c r="BC67" s="52">
        <f t="shared" si="13"/>
        <v>0</v>
      </c>
      <c r="BD67" s="52">
        <f t="shared" si="13"/>
        <v>0</v>
      </c>
      <c r="BE67" s="52">
        <f t="shared" si="13"/>
        <v>0</v>
      </c>
      <c r="BF67" s="53">
        <f>IF(BE67=0,0,(BC67-BE67)/BE67)</f>
        <v>0</v>
      </c>
      <c r="BG67" s="54">
        <f>IF(BD67=0,0,(BC67-BD67)/BD67)</f>
        <v>0</v>
      </c>
    </row>
    <row r="68" spans="1:59" x14ac:dyDescent="0.25">
      <c r="B68" s="1"/>
      <c r="C68" s="46"/>
      <c r="D68" s="46"/>
      <c r="E68" s="50"/>
      <c r="F68" s="62"/>
      <c r="BF68" s="48"/>
      <c r="BG68" s="49"/>
    </row>
    <row r="69" spans="1:59" s="7" customFormat="1" x14ac:dyDescent="0.25">
      <c r="E69" s="63"/>
      <c r="F69" s="60" t="s">
        <v>51</v>
      </c>
      <c r="G69" s="52">
        <f t="shared" ref="G69:BE69" si="14">SUM(G39,G43,G47,G51,G55,G59,G63,G67)</f>
        <v>0</v>
      </c>
      <c r="H69" s="52">
        <f t="shared" si="14"/>
        <v>0</v>
      </c>
      <c r="I69" s="52">
        <f t="shared" si="14"/>
        <v>0</v>
      </c>
      <c r="J69" s="52">
        <f t="shared" si="14"/>
        <v>0</v>
      </c>
      <c r="K69" s="52">
        <f t="shared" si="14"/>
        <v>0</v>
      </c>
      <c r="L69" s="52">
        <f t="shared" si="14"/>
        <v>0</v>
      </c>
      <c r="M69" s="52">
        <f t="shared" si="14"/>
        <v>0</v>
      </c>
      <c r="N69" s="52">
        <f t="shared" si="14"/>
        <v>0</v>
      </c>
      <c r="O69" s="52">
        <f t="shared" si="14"/>
        <v>0</v>
      </c>
      <c r="P69" s="52">
        <f t="shared" si="14"/>
        <v>0</v>
      </c>
      <c r="Q69" s="52">
        <f t="shared" si="14"/>
        <v>0</v>
      </c>
      <c r="R69" s="52">
        <f t="shared" si="14"/>
        <v>0</v>
      </c>
      <c r="S69" s="52">
        <f t="shared" si="14"/>
        <v>0</v>
      </c>
      <c r="T69" s="52">
        <f t="shared" si="14"/>
        <v>0</v>
      </c>
      <c r="U69" s="52">
        <f t="shared" si="14"/>
        <v>0</v>
      </c>
      <c r="V69" s="52">
        <f t="shared" si="14"/>
        <v>0</v>
      </c>
      <c r="W69" s="52">
        <f t="shared" si="14"/>
        <v>0</v>
      </c>
      <c r="X69" s="52">
        <f t="shared" si="14"/>
        <v>0</v>
      </c>
      <c r="Y69" s="52">
        <f t="shared" si="14"/>
        <v>0</v>
      </c>
      <c r="Z69" s="52">
        <f t="shared" si="14"/>
        <v>0</v>
      </c>
      <c r="AA69" s="52">
        <f t="shared" si="14"/>
        <v>0</v>
      </c>
      <c r="AB69" s="52">
        <f t="shared" si="14"/>
        <v>0</v>
      </c>
      <c r="AC69" s="52">
        <f t="shared" si="14"/>
        <v>0</v>
      </c>
      <c r="AD69" s="52">
        <f t="shared" si="14"/>
        <v>0</v>
      </c>
      <c r="AE69" s="52">
        <f t="shared" si="14"/>
        <v>0</v>
      </c>
      <c r="AF69" s="52">
        <f t="shared" si="14"/>
        <v>0</v>
      </c>
      <c r="AG69" s="52">
        <f t="shared" si="14"/>
        <v>0</v>
      </c>
      <c r="AH69" s="52">
        <f t="shared" si="14"/>
        <v>0</v>
      </c>
      <c r="AI69" s="52">
        <f t="shared" si="14"/>
        <v>0</v>
      </c>
      <c r="AJ69" s="52">
        <f t="shared" si="14"/>
        <v>0</v>
      </c>
      <c r="AK69" s="52">
        <f t="shared" si="14"/>
        <v>0</v>
      </c>
      <c r="AL69" s="52">
        <f t="shared" si="14"/>
        <v>0</v>
      </c>
      <c r="AM69" s="52">
        <f t="shared" si="14"/>
        <v>0</v>
      </c>
      <c r="AN69" s="52">
        <f t="shared" si="14"/>
        <v>0</v>
      </c>
      <c r="AO69" s="52">
        <f t="shared" si="14"/>
        <v>0</v>
      </c>
      <c r="AP69" s="52">
        <f t="shared" si="14"/>
        <v>0</v>
      </c>
      <c r="AQ69" s="52">
        <f t="shared" si="14"/>
        <v>0</v>
      </c>
      <c r="AR69" s="52">
        <f t="shared" si="14"/>
        <v>0</v>
      </c>
      <c r="AS69" s="52">
        <f t="shared" si="14"/>
        <v>0</v>
      </c>
      <c r="AT69" s="52">
        <f t="shared" si="14"/>
        <v>0</v>
      </c>
      <c r="AU69" s="52">
        <f t="shared" si="14"/>
        <v>0</v>
      </c>
      <c r="AV69" s="52">
        <f t="shared" si="14"/>
        <v>0</v>
      </c>
      <c r="AW69" s="52">
        <f t="shared" si="14"/>
        <v>0</v>
      </c>
      <c r="AX69" s="52">
        <f t="shared" si="14"/>
        <v>0</v>
      </c>
      <c r="AY69" s="52">
        <f t="shared" si="14"/>
        <v>0</v>
      </c>
      <c r="AZ69" s="52">
        <f t="shared" si="14"/>
        <v>0</v>
      </c>
      <c r="BA69" s="52">
        <f t="shared" si="14"/>
        <v>0</v>
      </c>
      <c r="BB69" s="52">
        <f t="shared" si="14"/>
        <v>0</v>
      </c>
      <c r="BC69" s="52">
        <f t="shared" si="14"/>
        <v>0</v>
      </c>
      <c r="BD69" s="52">
        <f t="shared" si="14"/>
        <v>0</v>
      </c>
      <c r="BE69" s="52">
        <f t="shared" si="14"/>
        <v>0</v>
      </c>
      <c r="BF69" s="53">
        <f>IF(BE69=0,0,(BC69-BE69)/BE69)</f>
        <v>0</v>
      </c>
      <c r="BG69" s="54">
        <f>IF(BD69=0,0,(BC69-BD69)/BD69)</f>
        <v>0</v>
      </c>
    </row>
    <row r="70" spans="1:59" s="7" customFormat="1" x14ac:dyDescent="0.25">
      <c r="E70" s="63"/>
      <c r="F70" s="56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8"/>
      <c r="BG70" s="59"/>
    </row>
    <row r="71" spans="1:59" s="7" customFormat="1" x14ac:dyDescent="0.25">
      <c r="A71" s="5" t="s">
        <v>52</v>
      </c>
      <c r="B71" s="61" t="str">
        <f>"(ACCTGRPSCD = ""04"" AND ACSEGVAL03 &gt;= ""200"") OR (ACCTGRPSCD = ""05"" AND ACSEGVAL03 &gt;= ""200"")"</f>
        <v>(ACCTGRPSCD = "04" AND ACSEGVAL03 &gt;= "200") OR (ACCTGRPSCD = "05" AND ACSEGVAL03 &gt;= "200")</v>
      </c>
      <c r="C71" s="1" t="s">
        <v>34</v>
      </c>
      <c r="D71" s="1"/>
      <c r="E71" s="45" t="e">
        <f ca="1">_xll.FRACCT("ACCTFMTTD")</f>
        <v>#NAME?</v>
      </c>
      <c r="F71" s="46" t="e">
        <f ca="1">_xll.FRACCT("ACCTDESC")</f>
        <v>#NAME?</v>
      </c>
      <c r="G71" s="47" t="s">
        <v>35</v>
      </c>
      <c r="H71" s="47" t="s">
        <v>35</v>
      </c>
      <c r="I71" s="47" t="s">
        <v>35</v>
      </c>
      <c r="J71" s="47" t="s">
        <v>35</v>
      </c>
      <c r="K71" s="47" t="s">
        <v>35</v>
      </c>
      <c r="L71" s="47" t="s">
        <v>35</v>
      </c>
      <c r="M71" s="47" t="s">
        <v>35</v>
      </c>
      <c r="N71" s="47" t="s">
        <v>35</v>
      </c>
      <c r="O71" s="47" t="s">
        <v>35</v>
      </c>
      <c r="P71" s="47" t="s">
        <v>35</v>
      </c>
      <c r="Q71" s="47" t="s">
        <v>35</v>
      </c>
      <c r="R71" s="47" t="s">
        <v>35</v>
      </c>
      <c r="S71" s="47" t="s">
        <v>35</v>
      </c>
      <c r="T71" s="47" t="s">
        <v>35</v>
      </c>
      <c r="U71" s="47" t="s">
        <v>35</v>
      </c>
      <c r="V71" s="47" t="s">
        <v>35</v>
      </c>
      <c r="W71" s="47" t="s">
        <v>35</v>
      </c>
      <c r="X71" s="47" t="s">
        <v>35</v>
      </c>
      <c r="Y71" s="47" t="s">
        <v>35</v>
      </c>
      <c r="Z71" s="47" t="s">
        <v>35</v>
      </c>
      <c r="AA71" s="47" t="s">
        <v>35</v>
      </c>
      <c r="AB71" s="47" t="s">
        <v>35</v>
      </c>
      <c r="AC71" s="47" t="s">
        <v>35</v>
      </c>
      <c r="AD71" s="47" t="s">
        <v>35</v>
      </c>
      <c r="AE71" s="47" t="s">
        <v>35</v>
      </c>
      <c r="AF71" s="47" t="s">
        <v>35</v>
      </c>
      <c r="AG71" s="47" t="s">
        <v>35</v>
      </c>
      <c r="AH71" s="47" t="s">
        <v>35</v>
      </c>
      <c r="AI71" s="47" t="s">
        <v>35</v>
      </c>
      <c r="AJ71" s="47" t="s">
        <v>35</v>
      </c>
      <c r="AK71" s="47" t="s">
        <v>35</v>
      </c>
      <c r="AL71" s="47" t="s">
        <v>35</v>
      </c>
      <c r="AM71" s="47" t="s">
        <v>35</v>
      </c>
      <c r="AN71" s="47" t="s">
        <v>35</v>
      </c>
      <c r="AO71" s="47" t="s">
        <v>35</v>
      </c>
      <c r="AP71" s="47" t="s">
        <v>35</v>
      </c>
      <c r="AQ71" s="47" t="s">
        <v>35</v>
      </c>
      <c r="AR71" s="47" t="s">
        <v>35</v>
      </c>
      <c r="AS71" s="47" t="s">
        <v>35</v>
      </c>
      <c r="AT71" s="47" t="s">
        <v>35</v>
      </c>
      <c r="AU71" s="47" t="s">
        <v>35</v>
      </c>
      <c r="AV71" s="47" t="s">
        <v>35</v>
      </c>
      <c r="AW71" s="47" t="s">
        <v>35</v>
      </c>
      <c r="AX71" s="47" t="s">
        <v>35</v>
      </c>
      <c r="AY71" s="47" t="s">
        <v>35</v>
      </c>
      <c r="AZ71" s="47" t="s">
        <v>35</v>
      </c>
      <c r="BA71" s="47" t="s">
        <v>35</v>
      </c>
      <c r="BB71" s="47" t="s">
        <v>35</v>
      </c>
      <c r="BC71" s="47" t="s">
        <v>35</v>
      </c>
      <c r="BD71" s="47" t="s">
        <v>35</v>
      </c>
      <c r="BE71" s="47" t="s">
        <v>35</v>
      </c>
      <c r="BF71" s="48" t="s">
        <v>36</v>
      </c>
      <c r="BG71" s="49" t="s">
        <v>36</v>
      </c>
    </row>
    <row r="72" spans="1:59" s="7" customFormat="1" x14ac:dyDescent="0.25">
      <c r="A72" s="5"/>
      <c r="B72" s="61"/>
      <c r="C72" s="1"/>
      <c r="D72" s="1"/>
      <c r="E72" s="45"/>
      <c r="F72" s="46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8"/>
      <c r="BG72" s="49"/>
    </row>
    <row r="73" spans="1:59" s="7" customFormat="1" x14ac:dyDescent="0.25">
      <c r="A73" s="5"/>
      <c r="B73" s="61"/>
      <c r="C73" s="1"/>
      <c r="D73" s="1"/>
      <c r="E73" s="63"/>
      <c r="F73" s="51" t="s">
        <v>53</v>
      </c>
      <c r="G73" s="52">
        <f>SUM(G71)</f>
        <v>0</v>
      </c>
      <c r="H73" s="52">
        <f t="shared" ref="H73:BE73" si="15">SUM(H71)</f>
        <v>0</v>
      </c>
      <c r="I73" s="52">
        <f t="shared" si="15"/>
        <v>0</v>
      </c>
      <c r="J73" s="52">
        <f t="shared" si="15"/>
        <v>0</v>
      </c>
      <c r="K73" s="52">
        <f t="shared" si="15"/>
        <v>0</v>
      </c>
      <c r="L73" s="52">
        <f t="shared" si="15"/>
        <v>0</v>
      </c>
      <c r="M73" s="52">
        <f t="shared" si="15"/>
        <v>0</v>
      </c>
      <c r="N73" s="52">
        <f t="shared" si="15"/>
        <v>0</v>
      </c>
      <c r="O73" s="52">
        <f t="shared" si="15"/>
        <v>0</v>
      </c>
      <c r="P73" s="52">
        <f t="shared" si="15"/>
        <v>0</v>
      </c>
      <c r="Q73" s="52">
        <f t="shared" si="15"/>
        <v>0</v>
      </c>
      <c r="R73" s="52">
        <f t="shared" si="15"/>
        <v>0</v>
      </c>
      <c r="S73" s="52">
        <f t="shared" si="15"/>
        <v>0</v>
      </c>
      <c r="T73" s="52">
        <f t="shared" si="15"/>
        <v>0</v>
      </c>
      <c r="U73" s="52">
        <f t="shared" si="15"/>
        <v>0</v>
      </c>
      <c r="V73" s="52">
        <f t="shared" si="15"/>
        <v>0</v>
      </c>
      <c r="W73" s="52">
        <f t="shared" si="15"/>
        <v>0</v>
      </c>
      <c r="X73" s="52">
        <f t="shared" si="15"/>
        <v>0</v>
      </c>
      <c r="Y73" s="52">
        <f t="shared" si="15"/>
        <v>0</v>
      </c>
      <c r="Z73" s="52">
        <f t="shared" si="15"/>
        <v>0</v>
      </c>
      <c r="AA73" s="52">
        <f t="shared" si="15"/>
        <v>0</v>
      </c>
      <c r="AB73" s="52">
        <f t="shared" si="15"/>
        <v>0</v>
      </c>
      <c r="AC73" s="52">
        <f t="shared" si="15"/>
        <v>0</v>
      </c>
      <c r="AD73" s="52">
        <f t="shared" si="15"/>
        <v>0</v>
      </c>
      <c r="AE73" s="52">
        <f t="shared" si="15"/>
        <v>0</v>
      </c>
      <c r="AF73" s="52">
        <f t="shared" si="15"/>
        <v>0</v>
      </c>
      <c r="AG73" s="52">
        <f t="shared" si="15"/>
        <v>0</v>
      </c>
      <c r="AH73" s="52">
        <f t="shared" si="15"/>
        <v>0</v>
      </c>
      <c r="AI73" s="52">
        <f t="shared" si="15"/>
        <v>0</v>
      </c>
      <c r="AJ73" s="52">
        <f t="shared" si="15"/>
        <v>0</v>
      </c>
      <c r="AK73" s="52">
        <f t="shared" si="15"/>
        <v>0</v>
      </c>
      <c r="AL73" s="52">
        <f t="shared" si="15"/>
        <v>0</v>
      </c>
      <c r="AM73" s="52">
        <f t="shared" si="15"/>
        <v>0</v>
      </c>
      <c r="AN73" s="52">
        <f t="shared" si="15"/>
        <v>0</v>
      </c>
      <c r="AO73" s="52">
        <f t="shared" si="15"/>
        <v>0</v>
      </c>
      <c r="AP73" s="52">
        <f t="shared" si="15"/>
        <v>0</v>
      </c>
      <c r="AQ73" s="52">
        <f t="shared" si="15"/>
        <v>0</v>
      </c>
      <c r="AR73" s="52">
        <f t="shared" si="15"/>
        <v>0</v>
      </c>
      <c r="AS73" s="52">
        <f t="shared" si="15"/>
        <v>0</v>
      </c>
      <c r="AT73" s="52">
        <f t="shared" si="15"/>
        <v>0</v>
      </c>
      <c r="AU73" s="52">
        <f t="shared" si="15"/>
        <v>0</v>
      </c>
      <c r="AV73" s="52">
        <f t="shared" si="15"/>
        <v>0</v>
      </c>
      <c r="AW73" s="52">
        <f t="shared" si="15"/>
        <v>0</v>
      </c>
      <c r="AX73" s="52">
        <f t="shared" si="15"/>
        <v>0</v>
      </c>
      <c r="AY73" s="52">
        <f t="shared" si="15"/>
        <v>0</v>
      </c>
      <c r="AZ73" s="52">
        <f t="shared" si="15"/>
        <v>0</v>
      </c>
      <c r="BA73" s="52">
        <f t="shared" si="15"/>
        <v>0</v>
      </c>
      <c r="BB73" s="52">
        <f t="shared" si="15"/>
        <v>0</v>
      </c>
      <c r="BC73" s="52">
        <f t="shared" si="15"/>
        <v>0</v>
      </c>
      <c r="BD73" s="52">
        <f t="shared" si="15"/>
        <v>0</v>
      </c>
      <c r="BE73" s="52">
        <f t="shared" si="15"/>
        <v>0</v>
      </c>
      <c r="BF73" s="53">
        <f>IF(BE73=0,0,(BC73-BE73)/BE73)</f>
        <v>0</v>
      </c>
      <c r="BG73" s="54">
        <f>IF(BD73=0,0,(BC73-BD73)/BD73)</f>
        <v>0</v>
      </c>
    </row>
    <row r="74" spans="1:59" s="7" customFormat="1" x14ac:dyDescent="0.25">
      <c r="A74" s="5"/>
      <c r="B74" s="61"/>
      <c r="C74" s="1"/>
      <c r="D74" s="1"/>
      <c r="E74" s="63"/>
      <c r="F74" s="62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8"/>
      <c r="BG74" s="49"/>
    </row>
    <row r="75" spans="1:59" s="7" customFormat="1" x14ac:dyDescent="0.25">
      <c r="A75" s="5" t="s">
        <v>33</v>
      </c>
      <c r="B75" s="1" t="str">
        <f>"(ACCTGRPSCD = ""05"" AND ACSEGVAL03 &gt;=""200"")"</f>
        <v>(ACCTGRPSCD = "05" AND ACSEGVAL03 &gt;="200")</v>
      </c>
      <c r="C75" s="46" t="s">
        <v>34</v>
      </c>
      <c r="D75" s="46"/>
      <c r="E75" s="45" t="e">
        <f ca="1">_xll.FRACCT("ACCTFMTTD")</f>
        <v>#NAME?</v>
      </c>
      <c r="F75" s="46" t="e">
        <f ca="1">_xll.FRACCT("ACCTDESC")</f>
        <v>#NAME?</v>
      </c>
      <c r="G75" s="47" t="s">
        <v>35</v>
      </c>
      <c r="H75" s="47" t="s">
        <v>35</v>
      </c>
      <c r="I75" s="47" t="s">
        <v>35</v>
      </c>
      <c r="J75" s="47" t="s">
        <v>35</v>
      </c>
      <c r="K75" s="47" t="s">
        <v>35</v>
      </c>
      <c r="L75" s="47" t="s">
        <v>35</v>
      </c>
      <c r="M75" s="47" t="s">
        <v>35</v>
      </c>
      <c r="N75" s="47" t="s">
        <v>35</v>
      </c>
      <c r="O75" s="47" t="s">
        <v>35</v>
      </c>
      <c r="P75" s="47" t="s">
        <v>35</v>
      </c>
      <c r="Q75" s="47" t="s">
        <v>35</v>
      </c>
      <c r="R75" s="47" t="s">
        <v>35</v>
      </c>
      <c r="S75" s="47" t="s">
        <v>35</v>
      </c>
      <c r="T75" s="47" t="s">
        <v>35</v>
      </c>
      <c r="U75" s="47" t="s">
        <v>35</v>
      </c>
      <c r="V75" s="47" t="s">
        <v>35</v>
      </c>
      <c r="W75" s="47" t="s">
        <v>35</v>
      </c>
      <c r="X75" s="47" t="s">
        <v>35</v>
      </c>
      <c r="Y75" s="47" t="s">
        <v>35</v>
      </c>
      <c r="Z75" s="47" t="s">
        <v>35</v>
      </c>
      <c r="AA75" s="47" t="s">
        <v>35</v>
      </c>
      <c r="AB75" s="47" t="s">
        <v>35</v>
      </c>
      <c r="AC75" s="47" t="s">
        <v>35</v>
      </c>
      <c r="AD75" s="47" t="s">
        <v>35</v>
      </c>
      <c r="AE75" s="47" t="s">
        <v>35</v>
      </c>
      <c r="AF75" s="47" t="s">
        <v>35</v>
      </c>
      <c r="AG75" s="47" t="s">
        <v>35</v>
      </c>
      <c r="AH75" s="47" t="s">
        <v>35</v>
      </c>
      <c r="AI75" s="47" t="s">
        <v>35</v>
      </c>
      <c r="AJ75" s="47" t="s">
        <v>35</v>
      </c>
      <c r="AK75" s="47" t="s">
        <v>35</v>
      </c>
      <c r="AL75" s="47" t="s">
        <v>35</v>
      </c>
      <c r="AM75" s="47" t="s">
        <v>35</v>
      </c>
      <c r="AN75" s="47" t="s">
        <v>35</v>
      </c>
      <c r="AO75" s="47" t="s">
        <v>35</v>
      </c>
      <c r="AP75" s="47" t="s">
        <v>35</v>
      </c>
      <c r="AQ75" s="47" t="s">
        <v>35</v>
      </c>
      <c r="AR75" s="47" t="s">
        <v>35</v>
      </c>
      <c r="AS75" s="47" t="s">
        <v>35</v>
      </c>
      <c r="AT75" s="47" t="s">
        <v>35</v>
      </c>
      <c r="AU75" s="47" t="s">
        <v>35</v>
      </c>
      <c r="AV75" s="47" t="s">
        <v>35</v>
      </c>
      <c r="AW75" s="47" t="s">
        <v>35</v>
      </c>
      <c r="AX75" s="47" t="s">
        <v>35</v>
      </c>
      <c r="AY75" s="47" t="s">
        <v>35</v>
      </c>
      <c r="AZ75" s="47" t="s">
        <v>35</v>
      </c>
      <c r="BA75" s="47" t="s">
        <v>35</v>
      </c>
      <c r="BB75" s="47" t="s">
        <v>35</v>
      </c>
      <c r="BC75" s="47" t="s">
        <v>35</v>
      </c>
      <c r="BD75" s="47" t="s">
        <v>35</v>
      </c>
      <c r="BE75" s="47" t="s">
        <v>35</v>
      </c>
      <c r="BF75" s="48" t="s">
        <v>36</v>
      </c>
      <c r="BG75" s="49" t="s">
        <v>36</v>
      </c>
    </row>
    <row r="76" spans="1:59" s="7" customFormat="1" x14ac:dyDescent="0.25">
      <c r="A76" s="5"/>
      <c r="B76" s="1"/>
      <c r="C76" s="46"/>
      <c r="D76" s="46"/>
      <c r="E76" s="45"/>
      <c r="F76" s="46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8"/>
      <c r="BG76" s="49"/>
    </row>
    <row r="77" spans="1:59" s="7" customFormat="1" x14ac:dyDescent="0.25">
      <c r="A77" s="5"/>
      <c r="B77" s="1"/>
      <c r="C77" s="46"/>
      <c r="D77" s="46"/>
      <c r="E77" s="63"/>
      <c r="F77" s="51" t="s">
        <v>54</v>
      </c>
      <c r="G77" s="52">
        <f>SUM(G75)</f>
        <v>0</v>
      </c>
      <c r="H77" s="52">
        <f t="shared" ref="H77:BE77" si="16">SUM(H75)</f>
        <v>0</v>
      </c>
      <c r="I77" s="52">
        <f t="shared" si="16"/>
        <v>0</v>
      </c>
      <c r="J77" s="52">
        <f t="shared" si="16"/>
        <v>0</v>
      </c>
      <c r="K77" s="52">
        <f t="shared" si="16"/>
        <v>0</v>
      </c>
      <c r="L77" s="52">
        <f t="shared" si="16"/>
        <v>0</v>
      </c>
      <c r="M77" s="52">
        <f t="shared" si="16"/>
        <v>0</v>
      </c>
      <c r="N77" s="52">
        <f t="shared" si="16"/>
        <v>0</v>
      </c>
      <c r="O77" s="52">
        <f t="shared" si="16"/>
        <v>0</v>
      </c>
      <c r="P77" s="52">
        <f t="shared" si="16"/>
        <v>0</v>
      </c>
      <c r="Q77" s="52">
        <f t="shared" si="16"/>
        <v>0</v>
      </c>
      <c r="R77" s="52">
        <f t="shared" si="16"/>
        <v>0</v>
      </c>
      <c r="S77" s="52">
        <f t="shared" si="16"/>
        <v>0</v>
      </c>
      <c r="T77" s="52">
        <f t="shared" si="16"/>
        <v>0</v>
      </c>
      <c r="U77" s="52">
        <f t="shared" si="16"/>
        <v>0</v>
      </c>
      <c r="V77" s="52">
        <f t="shared" si="16"/>
        <v>0</v>
      </c>
      <c r="W77" s="52">
        <f t="shared" si="16"/>
        <v>0</v>
      </c>
      <c r="X77" s="52">
        <f t="shared" si="16"/>
        <v>0</v>
      </c>
      <c r="Y77" s="52">
        <f t="shared" si="16"/>
        <v>0</v>
      </c>
      <c r="Z77" s="52">
        <f t="shared" si="16"/>
        <v>0</v>
      </c>
      <c r="AA77" s="52">
        <f t="shared" si="16"/>
        <v>0</v>
      </c>
      <c r="AB77" s="52">
        <f t="shared" si="16"/>
        <v>0</v>
      </c>
      <c r="AC77" s="52">
        <f t="shared" si="16"/>
        <v>0</v>
      </c>
      <c r="AD77" s="52">
        <f t="shared" si="16"/>
        <v>0</v>
      </c>
      <c r="AE77" s="52">
        <f t="shared" si="16"/>
        <v>0</v>
      </c>
      <c r="AF77" s="52">
        <f t="shared" si="16"/>
        <v>0</v>
      </c>
      <c r="AG77" s="52">
        <f t="shared" si="16"/>
        <v>0</v>
      </c>
      <c r="AH77" s="52">
        <f t="shared" si="16"/>
        <v>0</v>
      </c>
      <c r="AI77" s="52">
        <f t="shared" si="16"/>
        <v>0</v>
      </c>
      <c r="AJ77" s="52">
        <f t="shared" si="16"/>
        <v>0</v>
      </c>
      <c r="AK77" s="52">
        <f t="shared" si="16"/>
        <v>0</v>
      </c>
      <c r="AL77" s="52">
        <f t="shared" si="16"/>
        <v>0</v>
      </c>
      <c r="AM77" s="52">
        <f t="shared" si="16"/>
        <v>0</v>
      </c>
      <c r="AN77" s="52">
        <f t="shared" si="16"/>
        <v>0</v>
      </c>
      <c r="AO77" s="52">
        <f t="shared" si="16"/>
        <v>0</v>
      </c>
      <c r="AP77" s="52">
        <f t="shared" si="16"/>
        <v>0</v>
      </c>
      <c r="AQ77" s="52">
        <f t="shared" si="16"/>
        <v>0</v>
      </c>
      <c r="AR77" s="52">
        <f t="shared" si="16"/>
        <v>0</v>
      </c>
      <c r="AS77" s="52">
        <f t="shared" si="16"/>
        <v>0</v>
      </c>
      <c r="AT77" s="52">
        <f t="shared" si="16"/>
        <v>0</v>
      </c>
      <c r="AU77" s="52">
        <f t="shared" si="16"/>
        <v>0</v>
      </c>
      <c r="AV77" s="52">
        <f t="shared" si="16"/>
        <v>0</v>
      </c>
      <c r="AW77" s="52">
        <f t="shared" si="16"/>
        <v>0</v>
      </c>
      <c r="AX77" s="52">
        <f t="shared" si="16"/>
        <v>0</v>
      </c>
      <c r="AY77" s="52">
        <f t="shared" si="16"/>
        <v>0</v>
      </c>
      <c r="AZ77" s="52">
        <f t="shared" si="16"/>
        <v>0</v>
      </c>
      <c r="BA77" s="52">
        <f t="shared" si="16"/>
        <v>0</v>
      </c>
      <c r="BB77" s="52">
        <f t="shared" si="16"/>
        <v>0</v>
      </c>
      <c r="BC77" s="52">
        <f t="shared" si="16"/>
        <v>0</v>
      </c>
      <c r="BD77" s="52">
        <f t="shared" si="16"/>
        <v>0</v>
      </c>
      <c r="BE77" s="52">
        <f t="shared" si="16"/>
        <v>0</v>
      </c>
      <c r="BF77" s="53">
        <f>IF(BE77=0,0,(BC77-BE77)/BE77)</f>
        <v>0</v>
      </c>
      <c r="BG77" s="54">
        <f>IF(BD77=0,0,(BC77-BD77)/BD77)</f>
        <v>0</v>
      </c>
    </row>
    <row r="78" spans="1:59" s="7" customFormat="1" x14ac:dyDescent="0.25">
      <c r="A78" s="5"/>
      <c r="B78" s="1"/>
      <c r="C78" s="46"/>
      <c r="D78" s="46"/>
      <c r="E78" s="63"/>
      <c r="F78" s="62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8"/>
      <c r="BG78" s="49"/>
    </row>
    <row r="79" spans="1:59" x14ac:dyDescent="0.25">
      <c r="A79" s="5" t="s">
        <v>33</v>
      </c>
      <c r="B79" s="1" t="str">
        <f>"(ACCTGRPSCD = ""52"" AND ACSEGVAL03 &gt;=""200"")"</f>
        <v>(ACCTGRPSCD = "52" AND ACSEGVAL03 &gt;="200")</v>
      </c>
      <c r="C79" s="46" t="s">
        <v>34</v>
      </c>
      <c r="D79" s="46"/>
      <c r="E79" s="45" t="e">
        <f ca="1">_xll.FRACCT("ACCTFMTTD")</f>
        <v>#NAME?</v>
      </c>
      <c r="F79" s="46" t="e">
        <f ca="1">_xll.FRACCT("ACCTDESC")</f>
        <v>#NAME?</v>
      </c>
      <c r="G79" s="47" t="s">
        <v>35</v>
      </c>
      <c r="H79" s="47" t="s">
        <v>35</v>
      </c>
      <c r="I79" s="47" t="s">
        <v>35</v>
      </c>
      <c r="J79" s="47" t="s">
        <v>35</v>
      </c>
      <c r="K79" s="47" t="s">
        <v>35</v>
      </c>
      <c r="L79" s="47" t="s">
        <v>35</v>
      </c>
      <c r="M79" s="47" t="s">
        <v>35</v>
      </c>
      <c r="N79" s="47" t="s">
        <v>35</v>
      </c>
      <c r="O79" s="47" t="s">
        <v>35</v>
      </c>
      <c r="P79" s="47" t="s">
        <v>35</v>
      </c>
      <c r="Q79" s="47" t="s">
        <v>35</v>
      </c>
      <c r="R79" s="47" t="s">
        <v>35</v>
      </c>
      <c r="S79" s="47" t="s">
        <v>35</v>
      </c>
      <c r="T79" s="47" t="s">
        <v>35</v>
      </c>
      <c r="U79" s="47" t="s">
        <v>35</v>
      </c>
      <c r="V79" s="47" t="s">
        <v>35</v>
      </c>
      <c r="W79" s="47" t="s">
        <v>35</v>
      </c>
      <c r="X79" s="47" t="s">
        <v>35</v>
      </c>
      <c r="Y79" s="47" t="s">
        <v>35</v>
      </c>
      <c r="Z79" s="47" t="s">
        <v>35</v>
      </c>
      <c r="AA79" s="47" t="s">
        <v>35</v>
      </c>
      <c r="AB79" s="47" t="s">
        <v>35</v>
      </c>
      <c r="AC79" s="47" t="s">
        <v>35</v>
      </c>
      <c r="AD79" s="47" t="s">
        <v>35</v>
      </c>
      <c r="AE79" s="47" t="s">
        <v>35</v>
      </c>
      <c r="AF79" s="47" t="s">
        <v>35</v>
      </c>
      <c r="AG79" s="47" t="s">
        <v>35</v>
      </c>
      <c r="AH79" s="47" t="s">
        <v>35</v>
      </c>
      <c r="AI79" s="47" t="s">
        <v>35</v>
      </c>
      <c r="AJ79" s="47" t="s">
        <v>35</v>
      </c>
      <c r="AK79" s="47" t="s">
        <v>35</v>
      </c>
      <c r="AL79" s="47" t="s">
        <v>35</v>
      </c>
      <c r="AM79" s="47" t="s">
        <v>35</v>
      </c>
      <c r="AN79" s="47" t="s">
        <v>35</v>
      </c>
      <c r="AO79" s="47" t="s">
        <v>35</v>
      </c>
      <c r="AP79" s="47" t="s">
        <v>35</v>
      </c>
      <c r="AQ79" s="47" t="s">
        <v>35</v>
      </c>
      <c r="AR79" s="47" t="s">
        <v>35</v>
      </c>
      <c r="AS79" s="47" t="s">
        <v>35</v>
      </c>
      <c r="AT79" s="47" t="s">
        <v>35</v>
      </c>
      <c r="AU79" s="47" t="s">
        <v>35</v>
      </c>
      <c r="AV79" s="47" t="s">
        <v>35</v>
      </c>
      <c r="AW79" s="47" t="s">
        <v>35</v>
      </c>
      <c r="AX79" s="47" t="s">
        <v>35</v>
      </c>
      <c r="AY79" s="47" t="s">
        <v>35</v>
      </c>
      <c r="AZ79" s="47" t="s">
        <v>35</v>
      </c>
      <c r="BA79" s="47" t="s">
        <v>35</v>
      </c>
      <c r="BB79" s="47" t="s">
        <v>35</v>
      </c>
      <c r="BC79" s="47" t="s">
        <v>35</v>
      </c>
      <c r="BD79" s="47" t="s">
        <v>35</v>
      </c>
      <c r="BE79" s="47" t="s">
        <v>35</v>
      </c>
      <c r="BF79" s="48" t="s">
        <v>36</v>
      </c>
      <c r="BG79" s="49" t="s">
        <v>36</v>
      </c>
    </row>
    <row r="80" spans="1:59" x14ac:dyDescent="0.25">
      <c r="B80" s="1"/>
      <c r="C80" s="46"/>
      <c r="D80" s="46"/>
      <c r="E80" s="45"/>
      <c r="BF80" s="48"/>
      <c r="BG80" s="49"/>
    </row>
    <row r="81" spans="1:59" x14ac:dyDescent="0.25">
      <c r="B81" s="1"/>
      <c r="C81" s="46"/>
      <c r="D81" s="46"/>
      <c r="E81" s="50"/>
      <c r="F81" s="51" t="s">
        <v>55</v>
      </c>
      <c r="G81" s="52">
        <f>SUM(G79)</f>
        <v>0</v>
      </c>
      <c r="H81" s="52">
        <f t="shared" ref="H81:BE81" si="17">SUM(H79)</f>
        <v>0</v>
      </c>
      <c r="I81" s="52">
        <f t="shared" si="17"/>
        <v>0</v>
      </c>
      <c r="J81" s="52">
        <f t="shared" si="17"/>
        <v>0</v>
      </c>
      <c r="K81" s="52">
        <f t="shared" si="17"/>
        <v>0</v>
      </c>
      <c r="L81" s="52">
        <f t="shared" si="17"/>
        <v>0</v>
      </c>
      <c r="M81" s="52">
        <f t="shared" si="17"/>
        <v>0</v>
      </c>
      <c r="N81" s="52">
        <f t="shared" si="17"/>
        <v>0</v>
      </c>
      <c r="O81" s="52">
        <f t="shared" si="17"/>
        <v>0</v>
      </c>
      <c r="P81" s="52">
        <f t="shared" si="17"/>
        <v>0</v>
      </c>
      <c r="Q81" s="52">
        <f t="shared" si="17"/>
        <v>0</v>
      </c>
      <c r="R81" s="52">
        <f t="shared" si="17"/>
        <v>0</v>
      </c>
      <c r="S81" s="52">
        <f t="shared" si="17"/>
        <v>0</v>
      </c>
      <c r="T81" s="52">
        <f t="shared" si="17"/>
        <v>0</v>
      </c>
      <c r="U81" s="52">
        <f t="shared" si="17"/>
        <v>0</v>
      </c>
      <c r="V81" s="52">
        <f t="shared" si="17"/>
        <v>0</v>
      </c>
      <c r="W81" s="52">
        <f t="shared" si="17"/>
        <v>0</v>
      </c>
      <c r="X81" s="52">
        <f t="shared" si="17"/>
        <v>0</v>
      </c>
      <c r="Y81" s="52">
        <f t="shared" si="17"/>
        <v>0</v>
      </c>
      <c r="Z81" s="52">
        <f t="shared" si="17"/>
        <v>0</v>
      </c>
      <c r="AA81" s="52">
        <f t="shared" si="17"/>
        <v>0</v>
      </c>
      <c r="AB81" s="52">
        <f t="shared" si="17"/>
        <v>0</v>
      </c>
      <c r="AC81" s="52">
        <f t="shared" si="17"/>
        <v>0</v>
      </c>
      <c r="AD81" s="52">
        <f t="shared" si="17"/>
        <v>0</v>
      </c>
      <c r="AE81" s="52">
        <f t="shared" si="17"/>
        <v>0</v>
      </c>
      <c r="AF81" s="52">
        <f t="shared" si="17"/>
        <v>0</v>
      </c>
      <c r="AG81" s="52">
        <f t="shared" si="17"/>
        <v>0</v>
      </c>
      <c r="AH81" s="52">
        <f t="shared" si="17"/>
        <v>0</v>
      </c>
      <c r="AI81" s="52">
        <f t="shared" si="17"/>
        <v>0</v>
      </c>
      <c r="AJ81" s="52">
        <f t="shared" si="17"/>
        <v>0</v>
      </c>
      <c r="AK81" s="52">
        <f t="shared" si="17"/>
        <v>0</v>
      </c>
      <c r="AL81" s="52">
        <f t="shared" si="17"/>
        <v>0</v>
      </c>
      <c r="AM81" s="52">
        <f t="shared" si="17"/>
        <v>0</v>
      </c>
      <c r="AN81" s="52">
        <f t="shared" si="17"/>
        <v>0</v>
      </c>
      <c r="AO81" s="52">
        <f t="shared" si="17"/>
        <v>0</v>
      </c>
      <c r="AP81" s="52">
        <f t="shared" si="17"/>
        <v>0</v>
      </c>
      <c r="AQ81" s="52">
        <f t="shared" si="17"/>
        <v>0</v>
      </c>
      <c r="AR81" s="52">
        <f t="shared" si="17"/>
        <v>0</v>
      </c>
      <c r="AS81" s="52">
        <f t="shared" si="17"/>
        <v>0</v>
      </c>
      <c r="AT81" s="52">
        <f t="shared" si="17"/>
        <v>0</v>
      </c>
      <c r="AU81" s="52">
        <f t="shared" si="17"/>
        <v>0</v>
      </c>
      <c r="AV81" s="52">
        <f t="shared" si="17"/>
        <v>0</v>
      </c>
      <c r="AW81" s="52">
        <f t="shared" si="17"/>
        <v>0</v>
      </c>
      <c r="AX81" s="52">
        <f t="shared" si="17"/>
        <v>0</v>
      </c>
      <c r="AY81" s="52">
        <f t="shared" si="17"/>
        <v>0</v>
      </c>
      <c r="AZ81" s="52">
        <f t="shared" si="17"/>
        <v>0</v>
      </c>
      <c r="BA81" s="52">
        <f t="shared" si="17"/>
        <v>0</v>
      </c>
      <c r="BB81" s="52">
        <f t="shared" si="17"/>
        <v>0</v>
      </c>
      <c r="BC81" s="52">
        <f t="shared" si="17"/>
        <v>0</v>
      </c>
      <c r="BD81" s="52">
        <f t="shared" si="17"/>
        <v>0</v>
      </c>
      <c r="BE81" s="52">
        <f t="shared" si="17"/>
        <v>0</v>
      </c>
      <c r="BF81" s="53">
        <f>IF(BE81=0,0,(BC81-BE81)/BE81)</f>
        <v>0</v>
      </c>
      <c r="BG81" s="54">
        <f>IF(BD81=0,0,(BC81-BD81)/BD81)</f>
        <v>0</v>
      </c>
    </row>
    <row r="82" spans="1:59" x14ac:dyDescent="0.25">
      <c r="B82" s="1"/>
      <c r="C82" s="46"/>
      <c r="D82" s="46"/>
      <c r="E82" s="50"/>
      <c r="F82" s="62"/>
      <c r="BF82" s="48"/>
      <c r="BG82" s="49"/>
    </row>
    <row r="83" spans="1:59" s="7" customFormat="1" x14ac:dyDescent="0.25">
      <c r="A83" s="5" t="s">
        <v>33</v>
      </c>
      <c r="B83" s="1" t="str">
        <f>"(ACCTGRPSCD = ""39"" AND ACSEGVAL03 &gt;=""200"")"</f>
        <v>(ACCTGRPSCD = "39" AND ACSEGVAL03 &gt;="200")</v>
      </c>
      <c r="C83" s="46" t="s">
        <v>34</v>
      </c>
      <c r="D83" s="46"/>
      <c r="E83" s="45" t="e">
        <f ca="1">_xll.FRACCT("ACCTFMTTD")</f>
        <v>#NAME?</v>
      </c>
      <c r="F83" s="46" t="e">
        <f ca="1">_xll.FRACCT("ACCTDESC")</f>
        <v>#NAME?</v>
      </c>
      <c r="G83" s="47" t="s">
        <v>35</v>
      </c>
      <c r="H83" s="47" t="s">
        <v>35</v>
      </c>
      <c r="I83" s="47" t="s">
        <v>35</v>
      </c>
      <c r="J83" s="47" t="s">
        <v>35</v>
      </c>
      <c r="K83" s="47" t="s">
        <v>35</v>
      </c>
      <c r="L83" s="47" t="s">
        <v>35</v>
      </c>
      <c r="M83" s="47" t="s">
        <v>35</v>
      </c>
      <c r="N83" s="47" t="s">
        <v>35</v>
      </c>
      <c r="O83" s="47" t="s">
        <v>35</v>
      </c>
      <c r="P83" s="47" t="s">
        <v>35</v>
      </c>
      <c r="Q83" s="47" t="s">
        <v>35</v>
      </c>
      <c r="R83" s="47" t="s">
        <v>35</v>
      </c>
      <c r="S83" s="47" t="s">
        <v>35</v>
      </c>
      <c r="T83" s="47" t="s">
        <v>35</v>
      </c>
      <c r="U83" s="47" t="s">
        <v>35</v>
      </c>
      <c r="V83" s="47" t="s">
        <v>35</v>
      </c>
      <c r="W83" s="47" t="s">
        <v>35</v>
      </c>
      <c r="X83" s="47" t="s">
        <v>35</v>
      </c>
      <c r="Y83" s="47" t="s">
        <v>35</v>
      </c>
      <c r="Z83" s="47" t="s">
        <v>35</v>
      </c>
      <c r="AA83" s="47" t="s">
        <v>35</v>
      </c>
      <c r="AB83" s="47" t="s">
        <v>35</v>
      </c>
      <c r="AC83" s="47" t="s">
        <v>35</v>
      </c>
      <c r="AD83" s="47" t="s">
        <v>35</v>
      </c>
      <c r="AE83" s="47" t="s">
        <v>35</v>
      </c>
      <c r="AF83" s="47" t="s">
        <v>35</v>
      </c>
      <c r="AG83" s="47" t="s">
        <v>35</v>
      </c>
      <c r="AH83" s="47" t="s">
        <v>35</v>
      </c>
      <c r="AI83" s="47" t="s">
        <v>35</v>
      </c>
      <c r="AJ83" s="47" t="s">
        <v>35</v>
      </c>
      <c r="AK83" s="47" t="s">
        <v>35</v>
      </c>
      <c r="AL83" s="47" t="s">
        <v>35</v>
      </c>
      <c r="AM83" s="47" t="s">
        <v>35</v>
      </c>
      <c r="AN83" s="47" t="s">
        <v>35</v>
      </c>
      <c r="AO83" s="47" t="s">
        <v>35</v>
      </c>
      <c r="AP83" s="47" t="s">
        <v>35</v>
      </c>
      <c r="AQ83" s="47" t="s">
        <v>35</v>
      </c>
      <c r="AR83" s="47" t="s">
        <v>35</v>
      </c>
      <c r="AS83" s="47" t="s">
        <v>35</v>
      </c>
      <c r="AT83" s="47" t="s">
        <v>35</v>
      </c>
      <c r="AU83" s="47" t="s">
        <v>35</v>
      </c>
      <c r="AV83" s="47" t="s">
        <v>35</v>
      </c>
      <c r="AW83" s="47" t="s">
        <v>35</v>
      </c>
      <c r="AX83" s="47" t="s">
        <v>35</v>
      </c>
      <c r="AY83" s="47" t="s">
        <v>35</v>
      </c>
      <c r="AZ83" s="47" t="s">
        <v>35</v>
      </c>
      <c r="BA83" s="47" t="s">
        <v>35</v>
      </c>
      <c r="BB83" s="47" t="s">
        <v>35</v>
      </c>
      <c r="BC83" s="47" t="s">
        <v>35</v>
      </c>
      <c r="BD83" s="47" t="s">
        <v>35</v>
      </c>
      <c r="BE83" s="47" t="s">
        <v>35</v>
      </c>
      <c r="BF83" s="48" t="s">
        <v>36</v>
      </c>
      <c r="BG83" s="49" t="s">
        <v>36</v>
      </c>
    </row>
    <row r="84" spans="1:59" s="7" customFormat="1" x14ac:dyDescent="0.25">
      <c r="A84" s="5"/>
      <c r="B84" s="1"/>
      <c r="C84" s="46"/>
      <c r="D84" s="46"/>
      <c r="E84" s="45"/>
      <c r="F84" s="46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8"/>
      <c r="BG84" s="49"/>
    </row>
    <row r="85" spans="1:59" s="7" customFormat="1" x14ac:dyDescent="0.25">
      <c r="A85" s="5"/>
      <c r="B85" s="1"/>
      <c r="C85" s="46"/>
      <c r="D85" s="46"/>
      <c r="E85" s="63"/>
      <c r="F85" s="51" t="s">
        <v>56</v>
      </c>
      <c r="G85" s="52">
        <f>SUM(G83)</f>
        <v>0</v>
      </c>
      <c r="H85" s="52">
        <f t="shared" ref="H85:BE85" si="18">SUM(H83)</f>
        <v>0</v>
      </c>
      <c r="I85" s="52">
        <f t="shared" si="18"/>
        <v>0</v>
      </c>
      <c r="J85" s="52">
        <f t="shared" si="18"/>
        <v>0</v>
      </c>
      <c r="K85" s="52">
        <f t="shared" si="18"/>
        <v>0</v>
      </c>
      <c r="L85" s="52">
        <f t="shared" si="18"/>
        <v>0</v>
      </c>
      <c r="M85" s="52">
        <f t="shared" si="18"/>
        <v>0</v>
      </c>
      <c r="N85" s="52">
        <f t="shared" si="18"/>
        <v>0</v>
      </c>
      <c r="O85" s="52">
        <f t="shared" si="18"/>
        <v>0</v>
      </c>
      <c r="P85" s="52">
        <f t="shared" si="18"/>
        <v>0</v>
      </c>
      <c r="Q85" s="52">
        <f t="shared" si="18"/>
        <v>0</v>
      </c>
      <c r="R85" s="52">
        <f t="shared" si="18"/>
        <v>0</v>
      </c>
      <c r="S85" s="52">
        <f t="shared" si="18"/>
        <v>0</v>
      </c>
      <c r="T85" s="52">
        <f t="shared" si="18"/>
        <v>0</v>
      </c>
      <c r="U85" s="52">
        <f t="shared" si="18"/>
        <v>0</v>
      </c>
      <c r="V85" s="52">
        <f t="shared" si="18"/>
        <v>0</v>
      </c>
      <c r="W85" s="52">
        <f t="shared" si="18"/>
        <v>0</v>
      </c>
      <c r="X85" s="52">
        <f t="shared" si="18"/>
        <v>0</v>
      </c>
      <c r="Y85" s="52">
        <f t="shared" si="18"/>
        <v>0</v>
      </c>
      <c r="Z85" s="52">
        <f t="shared" si="18"/>
        <v>0</v>
      </c>
      <c r="AA85" s="52">
        <f t="shared" si="18"/>
        <v>0</v>
      </c>
      <c r="AB85" s="52">
        <f t="shared" si="18"/>
        <v>0</v>
      </c>
      <c r="AC85" s="52">
        <f t="shared" si="18"/>
        <v>0</v>
      </c>
      <c r="AD85" s="52">
        <f t="shared" si="18"/>
        <v>0</v>
      </c>
      <c r="AE85" s="52">
        <f t="shared" si="18"/>
        <v>0</v>
      </c>
      <c r="AF85" s="52">
        <f t="shared" si="18"/>
        <v>0</v>
      </c>
      <c r="AG85" s="52">
        <f t="shared" si="18"/>
        <v>0</v>
      </c>
      <c r="AH85" s="52">
        <f t="shared" si="18"/>
        <v>0</v>
      </c>
      <c r="AI85" s="52">
        <f t="shared" si="18"/>
        <v>0</v>
      </c>
      <c r="AJ85" s="52">
        <f t="shared" si="18"/>
        <v>0</v>
      </c>
      <c r="AK85" s="52">
        <f t="shared" si="18"/>
        <v>0</v>
      </c>
      <c r="AL85" s="52">
        <f t="shared" si="18"/>
        <v>0</v>
      </c>
      <c r="AM85" s="52">
        <f t="shared" si="18"/>
        <v>0</v>
      </c>
      <c r="AN85" s="52">
        <f t="shared" si="18"/>
        <v>0</v>
      </c>
      <c r="AO85" s="52">
        <f t="shared" si="18"/>
        <v>0</v>
      </c>
      <c r="AP85" s="52">
        <f t="shared" si="18"/>
        <v>0</v>
      </c>
      <c r="AQ85" s="52">
        <f t="shared" si="18"/>
        <v>0</v>
      </c>
      <c r="AR85" s="52">
        <f t="shared" si="18"/>
        <v>0</v>
      </c>
      <c r="AS85" s="52">
        <f t="shared" si="18"/>
        <v>0</v>
      </c>
      <c r="AT85" s="52">
        <f t="shared" si="18"/>
        <v>0</v>
      </c>
      <c r="AU85" s="52">
        <f t="shared" si="18"/>
        <v>0</v>
      </c>
      <c r="AV85" s="52">
        <f t="shared" si="18"/>
        <v>0</v>
      </c>
      <c r="AW85" s="52">
        <f t="shared" si="18"/>
        <v>0</v>
      </c>
      <c r="AX85" s="52">
        <f t="shared" si="18"/>
        <v>0</v>
      </c>
      <c r="AY85" s="52">
        <f t="shared" si="18"/>
        <v>0</v>
      </c>
      <c r="AZ85" s="52">
        <f t="shared" si="18"/>
        <v>0</v>
      </c>
      <c r="BA85" s="52">
        <f t="shared" si="18"/>
        <v>0</v>
      </c>
      <c r="BB85" s="52">
        <f t="shared" si="18"/>
        <v>0</v>
      </c>
      <c r="BC85" s="52">
        <f t="shared" si="18"/>
        <v>0</v>
      </c>
      <c r="BD85" s="52">
        <f t="shared" si="18"/>
        <v>0</v>
      </c>
      <c r="BE85" s="52">
        <f t="shared" si="18"/>
        <v>0</v>
      </c>
      <c r="BF85" s="53">
        <f>IF(BE85=0,0,(BC85-BE85)/BE85)</f>
        <v>0</v>
      </c>
      <c r="BG85" s="54">
        <f>IF(BD85=0,0,(BC85-BD85)/BD85)</f>
        <v>0</v>
      </c>
    </row>
    <row r="86" spans="1:59" s="7" customFormat="1" x14ac:dyDescent="0.25">
      <c r="A86" s="5"/>
      <c r="B86" s="1"/>
      <c r="C86" s="46"/>
      <c r="D86" s="46"/>
      <c r="E86" s="63"/>
      <c r="F86" s="62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8"/>
      <c r="BG86" s="49"/>
    </row>
    <row r="87" spans="1:59" x14ac:dyDescent="0.25">
      <c r="A87" s="5" t="s">
        <v>33</v>
      </c>
      <c r="B87" s="1" t="str">
        <f>"(ACCTGRPSCD = ""42"" AND ACSEGVAL03 &gt;=""200"")"</f>
        <v>(ACCTGRPSCD = "42" AND ACSEGVAL03 &gt;="200")</v>
      </c>
      <c r="C87" s="46" t="s">
        <v>34</v>
      </c>
      <c r="D87" s="46"/>
      <c r="E87" s="45" t="e">
        <f ca="1">_xll.FRACCT("ACCTFMTTD")</f>
        <v>#NAME?</v>
      </c>
      <c r="F87" s="46" t="e">
        <f ca="1">_xll.FRACCT("ACCTDESC")</f>
        <v>#NAME?</v>
      </c>
      <c r="G87" s="47" t="s">
        <v>35</v>
      </c>
      <c r="H87" s="47" t="s">
        <v>35</v>
      </c>
      <c r="I87" s="47" t="s">
        <v>35</v>
      </c>
      <c r="J87" s="47" t="s">
        <v>35</v>
      </c>
      <c r="K87" s="47" t="s">
        <v>35</v>
      </c>
      <c r="L87" s="47" t="s">
        <v>35</v>
      </c>
      <c r="M87" s="47" t="s">
        <v>35</v>
      </c>
      <c r="N87" s="47" t="s">
        <v>35</v>
      </c>
      <c r="O87" s="47" t="s">
        <v>35</v>
      </c>
      <c r="P87" s="47" t="s">
        <v>35</v>
      </c>
      <c r="Q87" s="47" t="s">
        <v>35</v>
      </c>
      <c r="R87" s="47" t="s">
        <v>35</v>
      </c>
      <c r="S87" s="47" t="s">
        <v>35</v>
      </c>
      <c r="T87" s="47" t="s">
        <v>35</v>
      </c>
      <c r="U87" s="47" t="s">
        <v>35</v>
      </c>
      <c r="V87" s="47" t="s">
        <v>35</v>
      </c>
      <c r="W87" s="47" t="s">
        <v>35</v>
      </c>
      <c r="X87" s="47" t="s">
        <v>35</v>
      </c>
      <c r="Y87" s="47" t="s">
        <v>35</v>
      </c>
      <c r="Z87" s="47" t="s">
        <v>35</v>
      </c>
      <c r="AA87" s="47" t="s">
        <v>35</v>
      </c>
      <c r="AB87" s="47" t="s">
        <v>35</v>
      </c>
      <c r="AC87" s="47" t="s">
        <v>35</v>
      </c>
      <c r="AD87" s="47" t="s">
        <v>35</v>
      </c>
      <c r="AE87" s="47" t="s">
        <v>35</v>
      </c>
      <c r="AF87" s="47" t="s">
        <v>35</v>
      </c>
      <c r="AG87" s="47" t="s">
        <v>35</v>
      </c>
      <c r="AH87" s="47" t="s">
        <v>35</v>
      </c>
      <c r="AI87" s="47" t="s">
        <v>35</v>
      </c>
      <c r="AJ87" s="47" t="s">
        <v>35</v>
      </c>
      <c r="AK87" s="47" t="s">
        <v>35</v>
      </c>
      <c r="AL87" s="47" t="s">
        <v>35</v>
      </c>
      <c r="AM87" s="47" t="s">
        <v>35</v>
      </c>
      <c r="AN87" s="47" t="s">
        <v>35</v>
      </c>
      <c r="AO87" s="47" t="s">
        <v>35</v>
      </c>
      <c r="AP87" s="47" t="s">
        <v>35</v>
      </c>
      <c r="AQ87" s="47" t="s">
        <v>35</v>
      </c>
      <c r="AR87" s="47" t="s">
        <v>35</v>
      </c>
      <c r="AS87" s="47" t="s">
        <v>35</v>
      </c>
      <c r="AT87" s="47" t="s">
        <v>35</v>
      </c>
      <c r="AU87" s="47" t="s">
        <v>35</v>
      </c>
      <c r="AV87" s="47" t="s">
        <v>35</v>
      </c>
      <c r="AW87" s="47" t="s">
        <v>35</v>
      </c>
      <c r="AX87" s="47" t="s">
        <v>35</v>
      </c>
      <c r="AY87" s="47" t="s">
        <v>35</v>
      </c>
      <c r="AZ87" s="47" t="s">
        <v>35</v>
      </c>
      <c r="BA87" s="47" t="s">
        <v>35</v>
      </c>
      <c r="BB87" s="47" t="s">
        <v>35</v>
      </c>
      <c r="BC87" s="47" t="s">
        <v>35</v>
      </c>
      <c r="BD87" s="47" t="s">
        <v>35</v>
      </c>
      <c r="BE87" s="47" t="s">
        <v>35</v>
      </c>
      <c r="BF87" s="48" t="s">
        <v>36</v>
      </c>
      <c r="BG87" s="49" t="s">
        <v>36</v>
      </c>
    </row>
    <row r="88" spans="1:59" x14ac:dyDescent="0.25">
      <c r="B88" s="1"/>
      <c r="C88" s="46"/>
      <c r="D88" s="46"/>
      <c r="E88" s="45"/>
      <c r="BF88" s="48"/>
      <c r="BG88" s="49"/>
    </row>
    <row r="89" spans="1:59" x14ac:dyDescent="0.25">
      <c r="B89" s="1"/>
      <c r="C89" s="46"/>
      <c r="D89" s="46"/>
      <c r="E89" s="50"/>
      <c r="F89" s="51" t="s">
        <v>57</v>
      </c>
      <c r="G89" s="52">
        <f>SUM(G87)</f>
        <v>0</v>
      </c>
      <c r="H89" s="52">
        <f t="shared" ref="H89:BE89" si="19">SUM(H87)</f>
        <v>0</v>
      </c>
      <c r="I89" s="52">
        <f t="shared" si="19"/>
        <v>0</v>
      </c>
      <c r="J89" s="52">
        <f t="shared" si="19"/>
        <v>0</v>
      </c>
      <c r="K89" s="52">
        <f t="shared" si="19"/>
        <v>0</v>
      </c>
      <c r="L89" s="52">
        <f t="shared" si="19"/>
        <v>0</v>
      </c>
      <c r="M89" s="52">
        <f t="shared" si="19"/>
        <v>0</v>
      </c>
      <c r="N89" s="52">
        <f t="shared" si="19"/>
        <v>0</v>
      </c>
      <c r="O89" s="52">
        <f t="shared" si="19"/>
        <v>0</v>
      </c>
      <c r="P89" s="52">
        <f t="shared" si="19"/>
        <v>0</v>
      </c>
      <c r="Q89" s="52">
        <f t="shared" si="19"/>
        <v>0</v>
      </c>
      <c r="R89" s="52">
        <f t="shared" si="19"/>
        <v>0</v>
      </c>
      <c r="S89" s="52">
        <f t="shared" si="19"/>
        <v>0</v>
      </c>
      <c r="T89" s="52">
        <f t="shared" si="19"/>
        <v>0</v>
      </c>
      <c r="U89" s="52">
        <f t="shared" si="19"/>
        <v>0</v>
      </c>
      <c r="V89" s="52">
        <f t="shared" si="19"/>
        <v>0</v>
      </c>
      <c r="W89" s="52">
        <f t="shared" si="19"/>
        <v>0</v>
      </c>
      <c r="X89" s="52">
        <f t="shared" si="19"/>
        <v>0</v>
      </c>
      <c r="Y89" s="52">
        <f t="shared" si="19"/>
        <v>0</v>
      </c>
      <c r="Z89" s="52">
        <f t="shared" si="19"/>
        <v>0</v>
      </c>
      <c r="AA89" s="52">
        <f t="shared" si="19"/>
        <v>0</v>
      </c>
      <c r="AB89" s="52">
        <f t="shared" si="19"/>
        <v>0</v>
      </c>
      <c r="AC89" s="52">
        <f t="shared" si="19"/>
        <v>0</v>
      </c>
      <c r="AD89" s="52">
        <f t="shared" si="19"/>
        <v>0</v>
      </c>
      <c r="AE89" s="52">
        <f t="shared" si="19"/>
        <v>0</v>
      </c>
      <c r="AF89" s="52">
        <f t="shared" si="19"/>
        <v>0</v>
      </c>
      <c r="AG89" s="52">
        <f t="shared" si="19"/>
        <v>0</v>
      </c>
      <c r="AH89" s="52">
        <f t="shared" si="19"/>
        <v>0</v>
      </c>
      <c r="AI89" s="52">
        <f t="shared" si="19"/>
        <v>0</v>
      </c>
      <c r="AJ89" s="52">
        <f t="shared" si="19"/>
        <v>0</v>
      </c>
      <c r="AK89" s="52">
        <f t="shared" si="19"/>
        <v>0</v>
      </c>
      <c r="AL89" s="52">
        <f t="shared" si="19"/>
        <v>0</v>
      </c>
      <c r="AM89" s="52">
        <f t="shared" si="19"/>
        <v>0</v>
      </c>
      <c r="AN89" s="52">
        <f t="shared" si="19"/>
        <v>0</v>
      </c>
      <c r="AO89" s="52">
        <f t="shared" si="19"/>
        <v>0</v>
      </c>
      <c r="AP89" s="52">
        <f t="shared" si="19"/>
        <v>0</v>
      </c>
      <c r="AQ89" s="52">
        <f t="shared" si="19"/>
        <v>0</v>
      </c>
      <c r="AR89" s="52">
        <f t="shared" si="19"/>
        <v>0</v>
      </c>
      <c r="AS89" s="52">
        <f t="shared" si="19"/>
        <v>0</v>
      </c>
      <c r="AT89" s="52">
        <f t="shared" si="19"/>
        <v>0</v>
      </c>
      <c r="AU89" s="52">
        <f t="shared" si="19"/>
        <v>0</v>
      </c>
      <c r="AV89" s="52">
        <f t="shared" si="19"/>
        <v>0</v>
      </c>
      <c r="AW89" s="52">
        <f t="shared" si="19"/>
        <v>0</v>
      </c>
      <c r="AX89" s="52">
        <f t="shared" si="19"/>
        <v>0</v>
      </c>
      <c r="AY89" s="52">
        <f t="shared" si="19"/>
        <v>0</v>
      </c>
      <c r="AZ89" s="52">
        <f t="shared" si="19"/>
        <v>0</v>
      </c>
      <c r="BA89" s="52">
        <f t="shared" si="19"/>
        <v>0</v>
      </c>
      <c r="BB89" s="52">
        <f t="shared" si="19"/>
        <v>0</v>
      </c>
      <c r="BC89" s="52">
        <f t="shared" si="19"/>
        <v>0</v>
      </c>
      <c r="BD89" s="52">
        <f t="shared" si="19"/>
        <v>0</v>
      </c>
      <c r="BE89" s="52">
        <f t="shared" si="19"/>
        <v>0</v>
      </c>
      <c r="BF89" s="53">
        <f>IF(BE89=0,0,(BC89-BE89)/BE89)</f>
        <v>0</v>
      </c>
      <c r="BG89" s="54">
        <f>IF(BD89=0,0,(BC89-BD89)/BD89)</f>
        <v>0</v>
      </c>
    </row>
    <row r="90" spans="1:59" x14ac:dyDescent="0.25">
      <c r="B90" s="1"/>
      <c r="C90" s="46"/>
      <c r="D90" s="46"/>
      <c r="E90" s="50"/>
      <c r="F90" s="55"/>
      <c r="BF90" s="48"/>
      <c r="BG90" s="49"/>
    </row>
    <row r="91" spans="1:59" x14ac:dyDescent="0.25">
      <c r="A91" s="7"/>
      <c r="B91" s="64"/>
      <c r="C91" s="64"/>
      <c r="D91" s="64"/>
      <c r="E91" s="50"/>
      <c r="F91" s="60" t="s">
        <v>58</v>
      </c>
      <c r="G91" s="52">
        <f t="shared" ref="G91:BE91" si="20">SUM(G69,G73,G77,G81,G85,G89)</f>
        <v>0</v>
      </c>
      <c r="H91" s="52">
        <f t="shared" si="20"/>
        <v>0</v>
      </c>
      <c r="I91" s="52">
        <f t="shared" si="20"/>
        <v>0</v>
      </c>
      <c r="J91" s="52">
        <f t="shared" si="20"/>
        <v>0</v>
      </c>
      <c r="K91" s="52">
        <f t="shared" si="20"/>
        <v>0</v>
      </c>
      <c r="L91" s="52">
        <f t="shared" si="20"/>
        <v>0</v>
      </c>
      <c r="M91" s="52">
        <f t="shared" si="20"/>
        <v>0</v>
      </c>
      <c r="N91" s="52">
        <f t="shared" si="20"/>
        <v>0</v>
      </c>
      <c r="O91" s="52">
        <f t="shared" si="20"/>
        <v>0</v>
      </c>
      <c r="P91" s="52">
        <f t="shared" si="20"/>
        <v>0</v>
      </c>
      <c r="Q91" s="52">
        <f t="shared" si="20"/>
        <v>0</v>
      </c>
      <c r="R91" s="52">
        <f t="shared" si="20"/>
        <v>0</v>
      </c>
      <c r="S91" s="52">
        <f t="shared" si="20"/>
        <v>0</v>
      </c>
      <c r="T91" s="52">
        <f t="shared" si="20"/>
        <v>0</v>
      </c>
      <c r="U91" s="52">
        <f t="shared" si="20"/>
        <v>0</v>
      </c>
      <c r="V91" s="52">
        <f t="shared" si="20"/>
        <v>0</v>
      </c>
      <c r="W91" s="52">
        <f t="shared" si="20"/>
        <v>0</v>
      </c>
      <c r="X91" s="52">
        <f t="shared" si="20"/>
        <v>0</v>
      </c>
      <c r="Y91" s="52">
        <f t="shared" si="20"/>
        <v>0</v>
      </c>
      <c r="Z91" s="52">
        <f t="shared" si="20"/>
        <v>0</v>
      </c>
      <c r="AA91" s="52">
        <f t="shared" si="20"/>
        <v>0</v>
      </c>
      <c r="AB91" s="52">
        <f t="shared" si="20"/>
        <v>0</v>
      </c>
      <c r="AC91" s="52">
        <f t="shared" si="20"/>
        <v>0</v>
      </c>
      <c r="AD91" s="52">
        <f t="shared" si="20"/>
        <v>0</v>
      </c>
      <c r="AE91" s="52">
        <f t="shared" si="20"/>
        <v>0</v>
      </c>
      <c r="AF91" s="52">
        <f t="shared" si="20"/>
        <v>0</v>
      </c>
      <c r="AG91" s="52">
        <f t="shared" si="20"/>
        <v>0</v>
      </c>
      <c r="AH91" s="52">
        <f t="shared" si="20"/>
        <v>0</v>
      </c>
      <c r="AI91" s="52">
        <f t="shared" si="20"/>
        <v>0</v>
      </c>
      <c r="AJ91" s="52">
        <f t="shared" si="20"/>
        <v>0</v>
      </c>
      <c r="AK91" s="52">
        <f t="shared" si="20"/>
        <v>0</v>
      </c>
      <c r="AL91" s="52">
        <f t="shared" si="20"/>
        <v>0</v>
      </c>
      <c r="AM91" s="52">
        <f t="shared" si="20"/>
        <v>0</v>
      </c>
      <c r="AN91" s="52">
        <f t="shared" si="20"/>
        <v>0</v>
      </c>
      <c r="AO91" s="52">
        <f t="shared" si="20"/>
        <v>0</v>
      </c>
      <c r="AP91" s="52">
        <f t="shared" si="20"/>
        <v>0</v>
      </c>
      <c r="AQ91" s="52">
        <f t="shared" si="20"/>
        <v>0</v>
      </c>
      <c r="AR91" s="52">
        <f t="shared" si="20"/>
        <v>0</v>
      </c>
      <c r="AS91" s="52">
        <f t="shared" si="20"/>
        <v>0</v>
      </c>
      <c r="AT91" s="52">
        <f t="shared" si="20"/>
        <v>0</v>
      </c>
      <c r="AU91" s="52">
        <f t="shared" si="20"/>
        <v>0</v>
      </c>
      <c r="AV91" s="52">
        <f t="shared" si="20"/>
        <v>0</v>
      </c>
      <c r="AW91" s="52">
        <f t="shared" si="20"/>
        <v>0</v>
      </c>
      <c r="AX91" s="52">
        <f t="shared" si="20"/>
        <v>0</v>
      </c>
      <c r="AY91" s="52">
        <f t="shared" si="20"/>
        <v>0</v>
      </c>
      <c r="AZ91" s="52">
        <f t="shared" si="20"/>
        <v>0</v>
      </c>
      <c r="BA91" s="52">
        <f t="shared" si="20"/>
        <v>0</v>
      </c>
      <c r="BB91" s="52">
        <f t="shared" si="20"/>
        <v>0</v>
      </c>
      <c r="BC91" s="52">
        <f t="shared" si="20"/>
        <v>0</v>
      </c>
      <c r="BD91" s="52">
        <f t="shared" si="20"/>
        <v>0</v>
      </c>
      <c r="BE91" s="52">
        <f t="shared" si="20"/>
        <v>0</v>
      </c>
      <c r="BF91" s="53">
        <f>IF(BE91=0,0,(BC91-BE91)/BE91)</f>
        <v>0</v>
      </c>
      <c r="BG91" s="54">
        <f>IF(BD91=0,0,(BC91-BD91)/BD91)</f>
        <v>0</v>
      </c>
    </row>
    <row r="92" spans="1:59" x14ac:dyDescent="0.25">
      <c r="A92" s="7"/>
      <c r="B92" s="64"/>
      <c r="C92" s="64"/>
      <c r="D92" s="64"/>
      <c r="E92" s="50"/>
      <c r="F92" s="56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8"/>
      <c r="BG92" s="59"/>
    </row>
    <row r="93" spans="1:59" x14ac:dyDescent="0.25">
      <c r="A93" s="5" t="s">
        <v>33</v>
      </c>
      <c r="B93" s="1" t="str">
        <f>"(ACCTGRPSCD = ""12"" AND ACSEGVAL03 &gt;=""200"")"</f>
        <v>(ACCTGRPSCD = "12" AND ACSEGVAL03 &gt;="200")</v>
      </c>
      <c r="C93" s="46" t="s">
        <v>34</v>
      </c>
      <c r="D93" s="46"/>
      <c r="E93" s="45" t="e">
        <f ca="1">_xll.FRACCT("ACCTFMTTD")</f>
        <v>#NAME?</v>
      </c>
      <c r="F93" s="46" t="e">
        <f ca="1">_xll.FRACCT("ACCTDESC")</f>
        <v>#NAME?</v>
      </c>
      <c r="G93" s="47" t="s">
        <v>35</v>
      </c>
      <c r="H93" s="47" t="s">
        <v>35</v>
      </c>
      <c r="I93" s="47" t="s">
        <v>35</v>
      </c>
      <c r="J93" s="47" t="s">
        <v>35</v>
      </c>
      <c r="K93" s="47" t="s">
        <v>35</v>
      </c>
      <c r="L93" s="47" t="s">
        <v>35</v>
      </c>
      <c r="M93" s="47" t="s">
        <v>35</v>
      </c>
      <c r="N93" s="47" t="s">
        <v>35</v>
      </c>
      <c r="O93" s="47" t="s">
        <v>35</v>
      </c>
      <c r="P93" s="47" t="s">
        <v>35</v>
      </c>
      <c r="Q93" s="47" t="s">
        <v>35</v>
      </c>
      <c r="R93" s="47" t="s">
        <v>35</v>
      </c>
      <c r="S93" s="47" t="s">
        <v>35</v>
      </c>
      <c r="T93" s="47" t="s">
        <v>35</v>
      </c>
      <c r="U93" s="47" t="s">
        <v>35</v>
      </c>
      <c r="V93" s="47" t="s">
        <v>35</v>
      </c>
      <c r="W93" s="47" t="s">
        <v>35</v>
      </c>
      <c r="X93" s="47" t="s">
        <v>35</v>
      </c>
      <c r="Y93" s="47" t="s">
        <v>35</v>
      </c>
      <c r="Z93" s="47" t="s">
        <v>35</v>
      </c>
      <c r="AA93" s="47" t="s">
        <v>35</v>
      </c>
      <c r="AB93" s="47" t="s">
        <v>35</v>
      </c>
      <c r="AC93" s="47" t="s">
        <v>35</v>
      </c>
      <c r="AD93" s="47" t="s">
        <v>35</v>
      </c>
      <c r="AE93" s="47" t="s">
        <v>35</v>
      </c>
      <c r="AF93" s="47" t="s">
        <v>35</v>
      </c>
      <c r="AG93" s="47" t="s">
        <v>35</v>
      </c>
      <c r="AH93" s="47" t="s">
        <v>35</v>
      </c>
      <c r="AI93" s="47" t="s">
        <v>35</v>
      </c>
      <c r="AJ93" s="47" t="s">
        <v>35</v>
      </c>
      <c r="AK93" s="47" t="s">
        <v>35</v>
      </c>
      <c r="AL93" s="47" t="s">
        <v>35</v>
      </c>
      <c r="AM93" s="47" t="s">
        <v>35</v>
      </c>
      <c r="AN93" s="47" t="s">
        <v>35</v>
      </c>
      <c r="AO93" s="47" t="s">
        <v>35</v>
      </c>
      <c r="AP93" s="47" t="s">
        <v>35</v>
      </c>
      <c r="AQ93" s="47" t="s">
        <v>35</v>
      </c>
      <c r="AR93" s="47" t="s">
        <v>35</v>
      </c>
      <c r="AS93" s="47" t="s">
        <v>35</v>
      </c>
      <c r="AT93" s="47" t="s">
        <v>35</v>
      </c>
      <c r="AU93" s="47" t="s">
        <v>35</v>
      </c>
      <c r="AV93" s="47" t="s">
        <v>35</v>
      </c>
      <c r="AW93" s="47" t="s">
        <v>35</v>
      </c>
      <c r="AX93" s="47" t="s">
        <v>35</v>
      </c>
      <c r="AY93" s="47" t="s">
        <v>35</v>
      </c>
      <c r="AZ93" s="47" t="s">
        <v>35</v>
      </c>
      <c r="BA93" s="47" t="s">
        <v>35</v>
      </c>
      <c r="BB93" s="47" t="s">
        <v>35</v>
      </c>
      <c r="BC93" s="47" t="s">
        <v>35</v>
      </c>
      <c r="BD93" s="47" t="s">
        <v>35</v>
      </c>
      <c r="BE93" s="47" t="s">
        <v>35</v>
      </c>
      <c r="BF93" s="48" t="s">
        <v>36</v>
      </c>
      <c r="BG93" s="49" t="s">
        <v>36</v>
      </c>
    </row>
    <row r="94" spans="1:59" x14ac:dyDescent="0.25">
      <c r="B94" s="1"/>
      <c r="C94" s="46"/>
      <c r="D94" s="46"/>
      <c r="E94" s="45"/>
      <c r="BF94" s="48"/>
      <c r="BG94" s="49"/>
    </row>
    <row r="95" spans="1:59" x14ac:dyDescent="0.25">
      <c r="B95" s="1"/>
      <c r="C95" s="46"/>
      <c r="D95" s="46"/>
      <c r="E95" s="50"/>
      <c r="F95" s="51" t="s">
        <v>59</v>
      </c>
      <c r="G95" s="52">
        <f>SUM(G93)</f>
        <v>0</v>
      </c>
      <c r="H95" s="52">
        <f t="shared" ref="H95:BE95" si="21">SUM(H93)</f>
        <v>0</v>
      </c>
      <c r="I95" s="52">
        <f t="shared" si="21"/>
        <v>0</v>
      </c>
      <c r="J95" s="52">
        <f t="shared" si="21"/>
        <v>0</v>
      </c>
      <c r="K95" s="52">
        <f t="shared" si="21"/>
        <v>0</v>
      </c>
      <c r="L95" s="52">
        <f t="shared" si="21"/>
        <v>0</v>
      </c>
      <c r="M95" s="52">
        <f t="shared" si="21"/>
        <v>0</v>
      </c>
      <c r="N95" s="52">
        <f t="shared" si="21"/>
        <v>0</v>
      </c>
      <c r="O95" s="52">
        <f t="shared" si="21"/>
        <v>0</v>
      </c>
      <c r="P95" s="52">
        <f t="shared" si="21"/>
        <v>0</v>
      </c>
      <c r="Q95" s="52">
        <f t="shared" si="21"/>
        <v>0</v>
      </c>
      <c r="R95" s="52">
        <f t="shared" si="21"/>
        <v>0</v>
      </c>
      <c r="S95" s="52">
        <f t="shared" si="21"/>
        <v>0</v>
      </c>
      <c r="T95" s="52">
        <f t="shared" si="21"/>
        <v>0</v>
      </c>
      <c r="U95" s="52">
        <f t="shared" si="21"/>
        <v>0</v>
      </c>
      <c r="V95" s="52">
        <f t="shared" si="21"/>
        <v>0</v>
      </c>
      <c r="W95" s="52">
        <f t="shared" si="21"/>
        <v>0</v>
      </c>
      <c r="X95" s="52">
        <f t="shared" si="21"/>
        <v>0</v>
      </c>
      <c r="Y95" s="52">
        <f t="shared" si="21"/>
        <v>0</v>
      </c>
      <c r="Z95" s="52">
        <f t="shared" si="21"/>
        <v>0</v>
      </c>
      <c r="AA95" s="52">
        <f t="shared" si="21"/>
        <v>0</v>
      </c>
      <c r="AB95" s="52">
        <f t="shared" si="21"/>
        <v>0</v>
      </c>
      <c r="AC95" s="52">
        <f t="shared" si="21"/>
        <v>0</v>
      </c>
      <c r="AD95" s="52">
        <f t="shared" si="21"/>
        <v>0</v>
      </c>
      <c r="AE95" s="52">
        <f t="shared" si="21"/>
        <v>0</v>
      </c>
      <c r="AF95" s="52">
        <f t="shared" si="21"/>
        <v>0</v>
      </c>
      <c r="AG95" s="52">
        <f t="shared" si="21"/>
        <v>0</v>
      </c>
      <c r="AH95" s="52">
        <f t="shared" si="21"/>
        <v>0</v>
      </c>
      <c r="AI95" s="52">
        <f t="shared" si="21"/>
        <v>0</v>
      </c>
      <c r="AJ95" s="52">
        <f t="shared" si="21"/>
        <v>0</v>
      </c>
      <c r="AK95" s="52">
        <f t="shared" si="21"/>
        <v>0</v>
      </c>
      <c r="AL95" s="52">
        <f t="shared" si="21"/>
        <v>0</v>
      </c>
      <c r="AM95" s="52">
        <f t="shared" si="21"/>
        <v>0</v>
      </c>
      <c r="AN95" s="52">
        <f t="shared" si="21"/>
        <v>0</v>
      </c>
      <c r="AO95" s="52">
        <f t="shared" si="21"/>
        <v>0</v>
      </c>
      <c r="AP95" s="52">
        <f t="shared" si="21"/>
        <v>0</v>
      </c>
      <c r="AQ95" s="52">
        <f t="shared" si="21"/>
        <v>0</v>
      </c>
      <c r="AR95" s="52">
        <f t="shared" si="21"/>
        <v>0</v>
      </c>
      <c r="AS95" s="52">
        <f t="shared" si="21"/>
        <v>0</v>
      </c>
      <c r="AT95" s="52">
        <f t="shared" si="21"/>
        <v>0</v>
      </c>
      <c r="AU95" s="52">
        <f t="shared" si="21"/>
        <v>0</v>
      </c>
      <c r="AV95" s="52">
        <f t="shared" si="21"/>
        <v>0</v>
      </c>
      <c r="AW95" s="52">
        <f t="shared" si="21"/>
        <v>0</v>
      </c>
      <c r="AX95" s="52">
        <f t="shared" si="21"/>
        <v>0</v>
      </c>
      <c r="AY95" s="52">
        <f t="shared" si="21"/>
        <v>0</v>
      </c>
      <c r="AZ95" s="52">
        <f t="shared" si="21"/>
        <v>0</v>
      </c>
      <c r="BA95" s="52">
        <f t="shared" si="21"/>
        <v>0</v>
      </c>
      <c r="BB95" s="52">
        <f t="shared" si="21"/>
        <v>0</v>
      </c>
      <c r="BC95" s="52">
        <f t="shared" si="21"/>
        <v>0</v>
      </c>
      <c r="BD95" s="52">
        <f t="shared" si="21"/>
        <v>0</v>
      </c>
      <c r="BE95" s="52">
        <f t="shared" si="21"/>
        <v>0</v>
      </c>
      <c r="BF95" s="53">
        <f>IF(BE95=0,0,(BC95-BE95)/BE95)</f>
        <v>0</v>
      </c>
      <c r="BG95" s="54">
        <f>IF(BD95=0,0,(BC95-BD95)/BD95)</f>
        <v>0</v>
      </c>
    </row>
    <row r="96" spans="1:59" x14ac:dyDescent="0.25">
      <c r="B96" s="1"/>
      <c r="C96" s="46"/>
      <c r="D96" s="46"/>
      <c r="E96" s="50"/>
      <c r="F96" s="55"/>
      <c r="BF96" s="48"/>
      <c r="BG96" s="49"/>
    </row>
    <row r="97" spans="1:59" s="7" customFormat="1" x14ac:dyDescent="0.25">
      <c r="E97" s="63"/>
      <c r="F97" s="65" t="s">
        <v>60</v>
      </c>
      <c r="G97" s="52">
        <f t="shared" ref="G97:BE97" si="22">SUM(G91:G93)</f>
        <v>0</v>
      </c>
      <c r="H97" s="52">
        <f t="shared" si="22"/>
        <v>0</v>
      </c>
      <c r="I97" s="52">
        <f t="shared" si="22"/>
        <v>0</v>
      </c>
      <c r="J97" s="52">
        <f t="shared" si="22"/>
        <v>0</v>
      </c>
      <c r="K97" s="52">
        <f t="shared" si="22"/>
        <v>0</v>
      </c>
      <c r="L97" s="52">
        <f t="shared" si="22"/>
        <v>0</v>
      </c>
      <c r="M97" s="52">
        <f t="shared" si="22"/>
        <v>0</v>
      </c>
      <c r="N97" s="52">
        <f t="shared" si="22"/>
        <v>0</v>
      </c>
      <c r="O97" s="52">
        <f t="shared" si="22"/>
        <v>0</v>
      </c>
      <c r="P97" s="52">
        <f t="shared" si="22"/>
        <v>0</v>
      </c>
      <c r="Q97" s="52">
        <f t="shared" si="22"/>
        <v>0</v>
      </c>
      <c r="R97" s="52">
        <f t="shared" si="22"/>
        <v>0</v>
      </c>
      <c r="S97" s="52">
        <f t="shared" si="22"/>
        <v>0</v>
      </c>
      <c r="T97" s="52">
        <f t="shared" si="22"/>
        <v>0</v>
      </c>
      <c r="U97" s="52">
        <f t="shared" si="22"/>
        <v>0</v>
      </c>
      <c r="V97" s="52">
        <f t="shared" si="22"/>
        <v>0</v>
      </c>
      <c r="W97" s="52">
        <f t="shared" si="22"/>
        <v>0</v>
      </c>
      <c r="X97" s="52">
        <f t="shared" si="22"/>
        <v>0</v>
      </c>
      <c r="Y97" s="52">
        <f t="shared" si="22"/>
        <v>0</v>
      </c>
      <c r="Z97" s="52">
        <f t="shared" si="22"/>
        <v>0</v>
      </c>
      <c r="AA97" s="52">
        <f t="shared" si="22"/>
        <v>0</v>
      </c>
      <c r="AB97" s="52">
        <f t="shared" si="22"/>
        <v>0</v>
      </c>
      <c r="AC97" s="52">
        <f t="shared" si="22"/>
        <v>0</v>
      </c>
      <c r="AD97" s="52">
        <f t="shared" si="22"/>
        <v>0</v>
      </c>
      <c r="AE97" s="52">
        <f t="shared" si="22"/>
        <v>0</v>
      </c>
      <c r="AF97" s="52">
        <f t="shared" si="22"/>
        <v>0</v>
      </c>
      <c r="AG97" s="52">
        <f t="shared" si="22"/>
        <v>0</v>
      </c>
      <c r="AH97" s="52">
        <f t="shared" si="22"/>
        <v>0</v>
      </c>
      <c r="AI97" s="52">
        <f t="shared" si="22"/>
        <v>0</v>
      </c>
      <c r="AJ97" s="52">
        <f t="shared" si="22"/>
        <v>0</v>
      </c>
      <c r="AK97" s="52">
        <f t="shared" si="22"/>
        <v>0</v>
      </c>
      <c r="AL97" s="52">
        <f t="shared" si="22"/>
        <v>0</v>
      </c>
      <c r="AM97" s="52">
        <f t="shared" si="22"/>
        <v>0</v>
      </c>
      <c r="AN97" s="52">
        <f t="shared" si="22"/>
        <v>0</v>
      </c>
      <c r="AO97" s="52">
        <f t="shared" si="22"/>
        <v>0</v>
      </c>
      <c r="AP97" s="52">
        <f t="shared" si="22"/>
        <v>0</v>
      </c>
      <c r="AQ97" s="52">
        <f t="shared" si="22"/>
        <v>0</v>
      </c>
      <c r="AR97" s="52">
        <f t="shared" si="22"/>
        <v>0</v>
      </c>
      <c r="AS97" s="52">
        <f t="shared" si="22"/>
        <v>0</v>
      </c>
      <c r="AT97" s="52">
        <f t="shared" si="22"/>
        <v>0</v>
      </c>
      <c r="AU97" s="52">
        <f t="shared" si="22"/>
        <v>0</v>
      </c>
      <c r="AV97" s="52">
        <f t="shared" si="22"/>
        <v>0</v>
      </c>
      <c r="AW97" s="52">
        <f t="shared" si="22"/>
        <v>0</v>
      </c>
      <c r="AX97" s="52">
        <f t="shared" si="22"/>
        <v>0</v>
      </c>
      <c r="AY97" s="52">
        <f t="shared" si="22"/>
        <v>0</v>
      </c>
      <c r="AZ97" s="52">
        <f t="shared" si="22"/>
        <v>0</v>
      </c>
      <c r="BA97" s="52">
        <f t="shared" si="22"/>
        <v>0</v>
      </c>
      <c r="BB97" s="52">
        <f t="shared" si="22"/>
        <v>0</v>
      </c>
      <c r="BC97" s="52">
        <f t="shared" si="22"/>
        <v>0</v>
      </c>
      <c r="BD97" s="52">
        <f t="shared" si="22"/>
        <v>0</v>
      </c>
      <c r="BE97" s="52">
        <f t="shared" si="22"/>
        <v>0</v>
      </c>
      <c r="BF97" s="53">
        <f>IF(BE97=0,0,(BC97-BE97)/BE97)</f>
        <v>0</v>
      </c>
      <c r="BG97" s="54">
        <f>IF(BD97=0,0,(BC97-BD97)/BD97)</f>
        <v>0</v>
      </c>
    </row>
    <row r="98" spans="1:59" s="7" customFormat="1" x14ac:dyDescent="0.25">
      <c r="E98" s="63"/>
      <c r="F98" s="66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8"/>
      <c r="BG98" s="59"/>
    </row>
    <row r="99" spans="1:59" x14ac:dyDescent="0.25">
      <c r="A99" s="5" t="s">
        <v>33</v>
      </c>
      <c r="B99" s="1" t="str">
        <f>"(ACCTGRPSCD = ""13"" AND ACSEGVAL03 &gt;=""200"")"</f>
        <v>(ACCTGRPSCD = "13" AND ACSEGVAL03 &gt;="200")</v>
      </c>
      <c r="C99" s="46" t="s">
        <v>34</v>
      </c>
      <c r="D99" s="46"/>
      <c r="E99" s="45" t="e">
        <f ca="1">_xll.FRACCT("ACCTFMTTD")</f>
        <v>#NAME?</v>
      </c>
      <c r="F99" s="46" t="e">
        <f ca="1">_xll.FRACCT("ACCTDESC")</f>
        <v>#NAME?</v>
      </c>
      <c r="G99" s="47" t="s">
        <v>35</v>
      </c>
      <c r="H99" s="47" t="s">
        <v>35</v>
      </c>
      <c r="I99" s="47" t="s">
        <v>35</v>
      </c>
      <c r="J99" s="47" t="s">
        <v>35</v>
      </c>
      <c r="K99" s="47" t="s">
        <v>35</v>
      </c>
      <c r="L99" s="47" t="s">
        <v>35</v>
      </c>
      <c r="M99" s="47" t="s">
        <v>35</v>
      </c>
      <c r="N99" s="47" t="s">
        <v>35</v>
      </c>
      <c r="O99" s="47" t="s">
        <v>35</v>
      </c>
      <c r="P99" s="47" t="s">
        <v>35</v>
      </c>
      <c r="Q99" s="47" t="s">
        <v>35</v>
      </c>
      <c r="R99" s="47" t="s">
        <v>35</v>
      </c>
      <c r="S99" s="47" t="s">
        <v>35</v>
      </c>
      <c r="T99" s="47" t="s">
        <v>35</v>
      </c>
      <c r="U99" s="47" t="s">
        <v>35</v>
      </c>
      <c r="V99" s="47" t="s">
        <v>35</v>
      </c>
      <c r="W99" s="47" t="s">
        <v>35</v>
      </c>
      <c r="X99" s="47" t="s">
        <v>35</v>
      </c>
      <c r="Y99" s="47" t="s">
        <v>35</v>
      </c>
      <c r="Z99" s="47" t="s">
        <v>35</v>
      </c>
      <c r="AA99" s="47" t="s">
        <v>35</v>
      </c>
      <c r="AB99" s="47" t="s">
        <v>35</v>
      </c>
      <c r="AC99" s="47" t="s">
        <v>35</v>
      </c>
      <c r="AD99" s="47" t="s">
        <v>35</v>
      </c>
      <c r="AE99" s="47" t="s">
        <v>35</v>
      </c>
      <c r="AF99" s="47" t="s">
        <v>35</v>
      </c>
      <c r="AG99" s="47" t="s">
        <v>35</v>
      </c>
      <c r="AH99" s="47" t="s">
        <v>35</v>
      </c>
      <c r="AI99" s="47" t="s">
        <v>35</v>
      </c>
      <c r="AJ99" s="47" t="s">
        <v>35</v>
      </c>
      <c r="AK99" s="47" t="s">
        <v>35</v>
      </c>
      <c r="AL99" s="47" t="s">
        <v>35</v>
      </c>
      <c r="AM99" s="47" t="s">
        <v>35</v>
      </c>
      <c r="AN99" s="47" t="s">
        <v>35</v>
      </c>
      <c r="AO99" s="47" t="s">
        <v>35</v>
      </c>
      <c r="AP99" s="47" t="s">
        <v>35</v>
      </c>
      <c r="AQ99" s="47" t="s">
        <v>35</v>
      </c>
      <c r="AR99" s="47" t="s">
        <v>35</v>
      </c>
      <c r="AS99" s="47" t="s">
        <v>35</v>
      </c>
      <c r="AT99" s="47" t="s">
        <v>35</v>
      </c>
      <c r="AU99" s="47" t="s">
        <v>35</v>
      </c>
      <c r="AV99" s="47" t="s">
        <v>35</v>
      </c>
      <c r="AW99" s="47" t="s">
        <v>35</v>
      </c>
      <c r="AX99" s="47" t="s">
        <v>35</v>
      </c>
      <c r="AY99" s="47" t="s">
        <v>35</v>
      </c>
      <c r="AZ99" s="47" t="s">
        <v>35</v>
      </c>
      <c r="BA99" s="47" t="s">
        <v>35</v>
      </c>
      <c r="BB99" s="47" t="s">
        <v>35</v>
      </c>
      <c r="BC99" s="47" t="s">
        <v>35</v>
      </c>
      <c r="BD99" s="47" t="s">
        <v>35</v>
      </c>
      <c r="BE99" s="47" t="s">
        <v>35</v>
      </c>
      <c r="BF99" s="48" t="s">
        <v>36</v>
      </c>
      <c r="BG99" s="49" t="s">
        <v>36</v>
      </c>
    </row>
    <row r="100" spans="1:59" x14ac:dyDescent="0.25">
      <c r="B100" s="1"/>
      <c r="C100" s="46"/>
      <c r="D100" s="46"/>
      <c r="E100" s="45"/>
      <c r="BF100" s="48"/>
      <c r="BG100" s="49"/>
    </row>
    <row r="101" spans="1:59" x14ac:dyDescent="0.25">
      <c r="B101" s="1"/>
      <c r="C101" s="46"/>
      <c r="D101" s="46"/>
      <c r="E101" s="50"/>
      <c r="F101" s="51" t="s">
        <v>61</v>
      </c>
      <c r="G101" s="52">
        <f>SUM(G99)</f>
        <v>0</v>
      </c>
      <c r="H101" s="52">
        <f t="shared" ref="H101:BE101" si="23">SUM(H99)</f>
        <v>0</v>
      </c>
      <c r="I101" s="52">
        <f t="shared" si="23"/>
        <v>0</v>
      </c>
      <c r="J101" s="52">
        <f t="shared" si="23"/>
        <v>0</v>
      </c>
      <c r="K101" s="52">
        <f t="shared" si="23"/>
        <v>0</v>
      </c>
      <c r="L101" s="52">
        <f t="shared" si="23"/>
        <v>0</v>
      </c>
      <c r="M101" s="52">
        <f t="shared" si="23"/>
        <v>0</v>
      </c>
      <c r="N101" s="52">
        <f t="shared" si="23"/>
        <v>0</v>
      </c>
      <c r="O101" s="52">
        <f t="shared" si="23"/>
        <v>0</v>
      </c>
      <c r="P101" s="52">
        <f t="shared" si="23"/>
        <v>0</v>
      </c>
      <c r="Q101" s="52">
        <f t="shared" si="23"/>
        <v>0</v>
      </c>
      <c r="R101" s="52">
        <f t="shared" si="23"/>
        <v>0</v>
      </c>
      <c r="S101" s="52">
        <f t="shared" si="23"/>
        <v>0</v>
      </c>
      <c r="T101" s="52">
        <f t="shared" si="23"/>
        <v>0</v>
      </c>
      <c r="U101" s="52">
        <f t="shared" si="23"/>
        <v>0</v>
      </c>
      <c r="V101" s="52">
        <f t="shared" si="23"/>
        <v>0</v>
      </c>
      <c r="W101" s="52">
        <f t="shared" si="23"/>
        <v>0</v>
      </c>
      <c r="X101" s="52">
        <f t="shared" si="23"/>
        <v>0</v>
      </c>
      <c r="Y101" s="52">
        <f t="shared" si="23"/>
        <v>0</v>
      </c>
      <c r="Z101" s="52">
        <f t="shared" si="23"/>
        <v>0</v>
      </c>
      <c r="AA101" s="52">
        <f t="shared" si="23"/>
        <v>0</v>
      </c>
      <c r="AB101" s="52">
        <f t="shared" si="23"/>
        <v>0</v>
      </c>
      <c r="AC101" s="52">
        <f t="shared" si="23"/>
        <v>0</v>
      </c>
      <c r="AD101" s="52">
        <f t="shared" si="23"/>
        <v>0</v>
      </c>
      <c r="AE101" s="52">
        <f t="shared" si="23"/>
        <v>0</v>
      </c>
      <c r="AF101" s="52">
        <f t="shared" si="23"/>
        <v>0</v>
      </c>
      <c r="AG101" s="52">
        <f t="shared" si="23"/>
        <v>0</v>
      </c>
      <c r="AH101" s="52">
        <f t="shared" si="23"/>
        <v>0</v>
      </c>
      <c r="AI101" s="52">
        <f t="shared" si="23"/>
        <v>0</v>
      </c>
      <c r="AJ101" s="52">
        <f t="shared" si="23"/>
        <v>0</v>
      </c>
      <c r="AK101" s="52">
        <f t="shared" si="23"/>
        <v>0</v>
      </c>
      <c r="AL101" s="52">
        <f t="shared" si="23"/>
        <v>0</v>
      </c>
      <c r="AM101" s="52">
        <f t="shared" si="23"/>
        <v>0</v>
      </c>
      <c r="AN101" s="52">
        <f t="shared" si="23"/>
        <v>0</v>
      </c>
      <c r="AO101" s="52">
        <f t="shared" si="23"/>
        <v>0</v>
      </c>
      <c r="AP101" s="52">
        <f t="shared" si="23"/>
        <v>0</v>
      </c>
      <c r="AQ101" s="52">
        <f t="shared" si="23"/>
        <v>0</v>
      </c>
      <c r="AR101" s="52">
        <f t="shared" si="23"/>
        <v>0</v>
      </c>
      <c r="AS101" s="52">
        <f t="shared" si="23"/>
        <v>0</v>
      </c>
      <c r="AT101" s="52">
        <f t="shared" si="23"/>
        <v>0</v>
      </c>
      <c r="AU101" s="52">
        <f t="shared" si="23"/>
        <v>0</v>
      </c>
      <c r="AV101" s="52">
        <f t="shared" si="23"/>
        <v>0</v>
      </c>
      <c r="AW101" s="52">
        <f t="shared" si="23"/>
        <v>0</v>
      </c>
      <c r="AX101" s="52">
        <f t="shared" si="23"/>
        <v>0</v>
      </c>
      <c r="AY101" s="52">
        <f t="shared" si="23"/>
        <v>0</v>
      </c>
      <c r="AZ101" s="52">
        <f t="shared" si="23"/>
        <v>0</v>
      </c>
      <c r="BA101" s="52">
        <f t="shared" si="23"/>
        <v>0</v>
      </c>
      <c r="BB101" s="52">
        <f t="shared" si="23"/>
        <v>0</v>
      </c>
      <c r="BC101" s="52">
        <f t="shared" si="23"/>
        <v>0</v>
      </c>
      <c r="BD101" s="52">
        <f t="shared" si="23"/>
        <v>0</v>
      </c>
      <c r="BE101" s="52">
        <f t="shared" si="23"/>
        <v>0</v>
      </c>
      <c r="BF101" s="53">
        <f>IF(BE101=0,0,(BC101-BE101)/BE101)</f>
        <v>0</v>
      </c>
      <c r="BG101" s="54">
        <f>IF(BD101=0,0,(BC101-BD101)/BD101)</f>
        <v>0</v>
      </c>
    </row>
    <row r="102" spans="1:59" x14ac:dyDescent="0.25">
      <c r="B102" s="1"/>
      <c r="C102" s="46"/>
      <c r="D102" s="46"/>
      <c r="E102" s="50"/>
      <c r="F102" s="55"/>
      <c r="BF102" s="48"/>
      <c r="BG102" s="49"/>
    </row>
    <row r="103" spans="1:59" s="7" customFormat="1" x14ac:dyDescent="0.25">
      <c r="B103" s="64"/>
      <c r="C103" s="64"/>
      <c r="D103" s="64"/>
      <c r="E103" s="63"/>
      <c r="F103" s="60" t="s">
        <v>62</v>
      </c>
      <c r="G103" s="52">
        <f>SUM(G97,G101)</f>
        <v>0</v>
      </c>
      <c r="H103" s="52">
        <f t="shared" ref="H103:BE103" si="24">SUM(H97,H101)</f>
        <v>0</v>
      </c>
      <c r="I103" s="52">
        <f t="shared" si="24"/>
        <v>0</v>
      </c>
      <c r="J103" s="52">
        <f t="shared" si="24"/>
        <v>0</v>
      </c>
      <c r="K103" s="52">
        <f t="shared" si="24"/>
        <v>0</v>
      </c>
      <c r="L103" s="52">
        <f t="shared" si="24"/>
        <v>0</v>
      </c>
      <c r="M103" s="52">
        <f t="shared" si="24"/>
        <v>0</v>
      </c>
      <c r="N103" s="52">
        <f t="shared" si="24"/>
        <v>0</v>
      </c>
      <c r="O103" s="52">
        <f t="shared" si="24"/>
        <v>0</v>
      </c>
      <c r="P103" s="52">
        <f t="shared" si="24"/>
        <v>0</v>
      </c>
      <c r="Q103" s="52">
        <f t="shared" si="24"/>
        <v>0</v>
      </c>
      <c r="R103" s="52">
        <f t="shared" si="24"/>
        <v>0</v>
      </c>
      <c r="S103" s="52">
        <f t="shared" si="24"/>
        <v>0</v>
      </c>
      <c r="T103" s="52">
        <f t="shared" si="24"/>
        <v>0</v>
      </c>
      <c r="U103" s="52">
        <f t="shared" si="24"/>
        <v>0</v>
      </c>
      <c r="V103" s="52">
        <f t="shared" si="24"/>
        <v>0</v>
      </c>
      <c r="W103" s="52">
        <f t="shared" si="24"/>
        <v>0</v>
      </c>
      <c r="X103" s="52">
        <f t="shared" si="24"/>
        <v>0</v>
      </c>
      <c r="Y103" s="52">
        <f t="shared" si="24"/>
        <v>0</v>
      </c>
      <c r="Z103" s="52">
        <f t="shared" si="24"/>
        <v>0</v>
      </c>
      <c r="AA103" s="52">
        <f t="shared" si="24"/>
        <v>0</v>
      </c>
      <c r="AB103" s="52">
        <f t="shared" si="24"/>
        <v>0</v>
      </c>
      <c r="AC103" s="52">
        <f t="shared" si="24"/>
        <v>0</v>
      </c>
      <c r="AD103" s="52">
        <f t="shared" si="24"/>
        <v>0</v>
      </c>
      <c r="AE103" s="52">
        <f t="shared" si="24"/>
        <v>0</v>
      </c>
      <c r="AF103" s="52">
        <f t="shared" si="24"/>
        <v>0</v>
      </c>
      <c r="AG103" s="52">
        <f t="shared" si="24"/>
        <v>0</v>
      </c>
      <c r="AH103" s="52">
        <f t="shared" si="24"/>
        <v>0</v>
      </c>
      <c r="AI103" s="52">
        <f t="shared" si="24"/>
        <v>0</v>
      </c>
      <c r="AJ103" s="52">
        <f t="shared" si="24"/>
        <v>0</v>
      </c>
      <c r="AK103" s="52">
        <f t="shared" si="24"/>
        <v>0</v>
      </c>
      <c r="AL103" s="52">
        <f t="shared" si="24"/>
        <v>0</v>
      </c>
      <c r="AM103" s="52">
        <f t="shared" si="24"/>
        <v>0</v>
      </c>
      <c r="AN103" s="52">
        <f t="shared" si="24"/>
        <v>0</v>
      </c>
      <c r="AO103" s="52">
        <f t="shared" si="24"/>
        <v>0</v>
      </c>
      <c r="AP103" s="52">
        <f t="shared" si="24"/>
        <v>0</v>
      </c>
      <c r="AQ103" s="52">
        <f t="shared" si="24"/>
        <v>0</v>
      </c>
      <c r="AR103" s="52">
        <f t="shared" si="24"/>
        <v>0</v>
      </c>
      <c r="AS103" s="52">
        <f t="shared" si="24"/>
        <v>0</v>
      </c>
      <c r="AT103" s="52">
        <f t="shared" si="24"/>
        <v>0</v>
      </c>
      <c r="AU103" s="52">
        <f t="shared" si="24"/>
        <v>0</v>
      </c>
      <c r="AV103" s="52">
        <f t="shared" si="24"/>
        <v>0</v>
      </c>
      <c r="AW103" s="52">
        <f t="shared" si="24"/>
        <v>0</v>
      </c>
      <c r="AX103" s="52">
        <f t="shared" si="24"/>
        <v>0</v>
      </c>
      <c r="AY103" s="52">
        <f t="shared" si="24"/>
        <v>0</v>
      </c>
      <c r="AZ103" s="52">
        <f t="shared" si="24"/>
        <v>0</v>
      </c>
      <c r="BA103" s="52">
        <f t="shared" si="24"/>
        <v>0</v>
      </c>
      <c r="BB103" s="52">
        <f t="shared" si="24"/>
        <v>0</v>
      </c>
      <c r="BC103" s="52">
        <f t="shared" si="24"/>
        <v>0</v>
      </c>
      <c r="BD103" s="52">
        <f t="shared" si="24"/>
        <v>0</v>
      </c>
      <c r="BE103" s="52">
        <f t="shared" si="24"/>
        <v>0</v>
      </c>
      <c r="BF103" s="53">
        <f>IF(BE103=0,0,(BC103-BE103)/BE103)</f>
        <v>0</v>
      </c>
      <c r="BG103" s="54">
        <f>IF(BD103=0,0,(BC103-BD103)/BD103)</f>
        <v>0</v>
      </c>
    </row>
    <row r="104" spans="1:59" s="7" customFormat="1" x14ac:dyDescent="0.25">
      <c r="B104" s="64"/>
      <c r="C104" s="64"/>
      <c r="D104" s="64"/>
      <c r="E104" s="63"/>
      <c r="F104" s="56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8"/>
      <c r="BG104" s="59"/>
    </row>
    <row r="105" spans="1:59" x14ac:dyDescent="0.25">
      <c r="A105" s="5" t="s">
        <v>33</v>
      </c>
      <c r="B105" s="1" t="str">
        <f>"(ACCTGRPSCD = ""14"" AND ACSEGVAL03 &gt;=""200"")"</f>
        <v>(ACCTGRPSCD = "14" AND ACSEGVAL03 &gt;="200")</v>
      </c>
      <c r="C105" s="46" t="s">
        <v>34</v>
      </c>
      <c r="D105" s="46"/>
      <c r="E105" s="45" t="e">
        <f ca="1">_xll.FRACCT("ACCTFMTTD")</f>
        <v>#NAME?</v>
      </c>
      <c r="F105" s="46" t="e">
        <f ca="1">_xll.FRACCT("ACCTDESC")</f>
        <v>#NAME?</v>
      </c>
      <c r="G105" s="47" t="s">
        <v>35</v>
      </c>
      <c r="H105" s="47" t="s">
        <v>35</v>
      </c>
      <c r="I105" s="47" t="s">
        <v>35</v>
      </c>
      <c r="J105" s="47" t="s">
        <v>35</v>
      </c>
      <c r="K105" s="47" t="s">
        <v>35</v>
      </c>
      <c r="L105" s="47" t="s">
        <v>35</v>
      </c>
      <c r="M105" s="47" t="s">
        <v>35</v>
      </c>
      <c r="N105" s="47" t="s">
        <v>35</v>
      </c>
      <c r="O105" s="47" t="s">
        <v>35</v>
      </c>
      <c r="P105" s="47" t="s">
        <v>35</v>
      </c>
      <c r="Q105" s="47" t="s">
        <v>35</v>
      </c>
      <c r="R105" s="47" t="s">
        <v>35</v>
      </c>
      <c r="S105" s="47" t="s">
        <v>35</v>
      </c>
      <c r="T105" s="47" t="s">
        <v>35</v>
      </c>
      <c r="U105" s="47" t="s">
        <v>35</v>
      </c>
      <c r="V105" s="47" t="s">
        <v>35</v>
      </c>
      <c r="W105" s="47" t="s">
        <v>35</v>
      </c>
      <c r="X105" s="47" t="s">
        <v>35</v>
      </c>
      <c r="Y105" s="47" t="s">
        <v>35</v>
      </c>
      <c r="Z105" s="47" t="s">
        <v>35</v>
      </c>
      <c r="AA105" s="47" t="s">
        <v>35</v>
      </c>
      <c r="AB105" s="47" t="s">
        <v>35</v>
      </c>
      <c r="AC105" s="47" t="s">
        <v>35</v>
      </c>
      <c r="AD105" s="47" t="s">
        <v>35</v>
      </c>
      <c r="AE105" s="47" t="s">
        <v>35</v>
      </c>
      <c r="AF105" s="47" t="s">
        <v>35</v>
      </c>
      <c r="AG105" s="47" t="s">
        <v>35</v>
      </c>
      <c r="AH105" s="47" t="s">
        <v>35</v>
      </c>
      <c r="AI105" s="47" t="s">
        <v>35</v>
      </c>
      <c r="AJ105" s="47" t="s">
        <v>35</v>
      </c>
      <c r="AK105" s="47" t="s">
        <v>35</v>
      </c>
      <c r="AL105" s="47" t="s">
        <v>35</v>
      </c>
      <c r="AM105" s="47" t="s">
        <v>35</v>
      </c>
      <c r="AN105" s="47" t="s">
        <v>35</v>
      </c>
      <c r="AO105" s="47" t="s">
        <v>35</v>
      </c>
      <c r="AP105" s="47" t="s">
        <v>35</v>
      </c>
      <c r="AQ105" s="47" t="s">
        <v>35</v>
      </c>
      <c r="AR105" s="47" t="s">
        <v>35</v>
      </c>
      <c r="AS105" s="47" t="s">
        <v>35</v>
      </c>
      <c r="AT105" s="47" t="s">
        <v>35</v>
      </c>
      <c r="AU105" s="47" t="s">
        <v>35</v>
      </c>
      <c r="AV105" s="47" t="s">
        <v>35</v>
      </c>
      <c r="AW105" s="47" t="s">
        <v>35</v>
      </c>
      <c r="AX105" s="47" t="s">
        <v>35</v>
      </c>
      <c r="AY105" s="47" t="s">
        <v>35</v>
      </c>
      <c r="AZ105" s="47" t="s">
        <v>35</v>
      </c>
      <c r="BA105" s="47" t="s">
        <v>35</v>
      </c>
      <c r="BB105" s="47" t="s">
        <v>35</v>
      </c>
      <c r="BC105" s="47" t="s">
        <v>35</v>
      </c>
      <c r="BD105" s="47" t="s">
        <v>35</v>
      </c>
      <c r="BE105" s="47" t="s">
        <v>35</v>
      </c>
      <c r="BF105" s="48" t="s">
        <v>36</v>
      </c>
      <c r="BG105" s="49" t="s">
        <v>36</v>
      </c>
    </row>
    <row r="106" spans="1:59" x14ac:dyDescent="0.25">
      <c r="B106" s="1"/>
      <c r="C106" s="46"/>
      <c r="D106" s="46"/>
      <c r="E106" s="45"/>
      <c r="BF106" s="48"/>
      <c r="BG106" s="49"/>
    </row>
    <row r="107" spans="1:59" x14ac:dyDescent="0.25">
      <c r="B107" s="1"/>
      <c r="C107" s="46"/>
      <c r="D107" s="46"/>
      <c r="E107" s="50"/>
      <c r="F107" s="51" t="s">
        <v>63</v>
      </c>
      <c r="G107" s="52">
        <f>SUM(G105)</f>
        <v>0</v>
      </c>
      <c r="H107" s="52">
        <f t="shared" ref="H107:BE107" si="25">SUM(H105)</f>
        <v>0</v>
      </c>
      <c r="I107" s="52">
        <f t="shared" si="25"/>
        <v>0</v>
      </c>
      <c r="J107" s="52">
        <f t="shared" si="25"/>
        <v>0</v>
      </c>
      <c r="K107" s="52">
        <f t="shared" si="25"/>
        <v>0</v>
      </c>
      <c r="L107" s="52">
        <f t="shared" si="25"/>
        <v>0</v>
      </c>
      <c r="M107" s="52">
        <f t="shared" si="25"/>
        <v>0</v>
      </c>
      <c r="N107" s="52">
        <f t="shared" si="25"/>
        <v>0</v>
      </c>
      <c r="O107" s="52">
        <f t="shared" si="25"/>
        <v>0</v>
      </c>
      <c r="P107" s="52">
        <f t="shared" si="25"/>
        <v>0</v>
      </c>
      <c r="Q107" s="52">
        <f t="shared" si="25"/>
        <v>0</v>
      </c>
      <c r="R107" s="52">
        <f t="shared" si="25"/>
        <v>0</v>
      </c>
      <c r="S107" s="52">
        <f t="shared" si="25"/>
        <v>0</v>
      </c>
      <c r="T107" s="52">
        <f t="shared" si="25"/>
        <v>0</v>
      </c>
      <c r="U107" s="52">
        <f t="shared" si="25"/>
        <v>0</v>
      </c>
      <c r="V107" s="52">
        <f t="shared" si="25"/>
        <v>0</v>
      </c>
      <c r="W107" s="52">
        <f t="shared" si="25"/>
        <v>0</v>
      </c>
      <c r="X107" s="52">
        <f t="shared" si="25"/>
        <v>0</v>
      </c>
      <c r="Y107" s="52">
        <f t="shared" si="25"/>
        <v>0</v>
      </c>
      <c r="Z107" s="52">
        <f t="shared" si="25"/>
        <v>0</v>
      </c>
      <c r="AA107" s="52">
        <f t="shared" si="25"/>
        <v>0</v>
      </c>
      <c r="AB107" s="52">
        <f t="shared" si="25"/>
        <v>0</v>
      </c>
      <c r="AC107" s="52">
        <f t="shared" si="25"/>
        <v>0</v>
      </c>
      <c r="AD107" s="52">
        <f t="shared" si="25"/>
        <v>0</v>
      </c>
      <c r="AE107" s="52">
        <f t="shared" si="25"/>
        <v>0</v>
      </c>
      <c r="AF107" s="52">
        <f t="shared" si="25"/>
        <v>0</v>
      </c>
      <c r="AG107" s="52">
        <f t="shared" si="25"/>
        <v>0</v>
      </c>
      <c r="AH107" s="52">
        <f t="shared" si="25"/>
        <v>0</v>
      </c>
      <c r="AI107" s="52">
        <f t="shared" si="25"/>
        <v>0</v>
      </c>
      <c r="AJ107" s="52">
        <f t="shared" si="25"/>
        <v>0</v>
      </c>
      <c r="AK107" s="52">
        <f t="shared" si="25"/>
        <v>0</v>
      </c>
      <c r="AL107" s="52">
        <f t="shared" si="25"/>
        <v>0</v>
      </c>
      <c r="AM107" s="52">
        <f t="shared" si="25"/>
        <v>0</v>
      </c>
      <c r="AN107" s="52">
        <f t="shared" si="25"/>
        <v>0</v>
      </c>
      <c r="AO107" s="52">
        <f t="shared" si="25"/>
        <v>0</v>
      </c>
      <c r="AP107" s="52">
        <f t="shared" si="25"/>
        <v>0</v>
      </c>
      <c r="AQ107" s="52">
        <f t="shared" si="25"/>
        <v>0</v>
      </c>
      <c r="AR107" s="52">
        <f t="shared" si="25"/>
        <v>0</v>
      </c>
      <c r="AS107" s="52">
        <f t="shared" si="25"/>
        <v>0</v>
      </c>
      <c r="AT107" s="52">
        <f t="shared" si="25"/>
        <v>0</v>
      </c>
      <c r="AU107" s="52">
        <f t="shared" si="25"/>
        <v>0</v>
      </c>
      <c r="AV107" s="52">
        <f t="shared" si="25"/>
        <v>0</v>
      </c>
      <c r="AW107" s="52">
        <f t="shared" si="25"/>
        <v>0</v>
      </c>
      <c r="AX107" s="52">
        <f t="shared" si="25"/>
        <v>0</v>
      </c>
      <c r="AY107" s="52">
        <f t="shared" si="25"/>
        <v>0</v>
      </c>
      <c r="AZ107" s="52">
        <f t="shared" si="25"/>
        <v>0</v>
      </c>
      <c r="BA107" s="52">
        <f t="shared" si="25"/>
        <v>0</v>
      </c>
      <c r="BB107" s="52">
        <f t="shared" si="25"/>
        <v>0</v>
      </c>
      <c r="BC107" s="52">
        <f t="shared" si="25"/>
        <v>0</v>
      </c>
      <c r="BD107" s="52">
        <f t="shared" si="25"/>
        <v>0</v>
      </c>
      <c r="BE107" s="52">
        <f t="shared" si="25"/>
        <v>0</v>
      </c>
      <c r="BF107" s="53">
        <f>IF(BE107=0,0,(BC107-BE107)/BE107)</f>
        <v>0</v>
      </c>
      <c r="BG107" s="54">
        <f>IF(BD107=0,0,(BC107-BD107)/BD107)</f>
        <v>0</v>
      </c>
    </row>
    <row r="108" spans="1:59" x14ac:dyDescent="0.25">
      <c r="B108" s="1"/>
      <c r="C108" s="46"/>
      <c r="D108" s="46"/>
      <c r="E108" s="50"/>
      <c r="F108" s="55"/>
      <c r="BF108" s="48"/>
      <c r="BG108" s="49"/>
    </row>
    <row r="109" spans="1:59" s="7" customFormat="1" x14ac:dyDescent="0.25">
      <c r="E109" s="63"/>
      <c r="F109" s="60" t="s">
        <v>64</v>
      </c>
      <c r="G109" s="52">
        <f>SUM(G103,G107)</f>
        <v>0</v>
      </c>
      <c r="H109" s="52">
        <f t="shared" ref="H109:BE109" si="26">SUM(H103,H107)</f>
        <v>0</v>
      </c>
      <c r="I109" s="52">
        <f t="shared" si="26"/>
        <v>0</v>
      </c>
      <c r="J109" s="52">
        <f t="shared" si="26"/>
        <v>0</v>
      </c>
      <c r="K109" s="52">
        <f t="shared" si="26"/>
        <v>0</v>
      </c>
      <c r="L109" s="52">
        <f t="shared" si="26"/>
        <v>0</v>
      </c>
      <c r="M109" s="52">
        <f t="shared" si="26"/>
        <v>0</v>
      </c>
      <c r="N109" s="52">
        <f t="shared" si="26"/>
        <v>0</v>
      </c>
      <c r="O109" s="52">
        <f t="shared" si="26"/>
        <v>0</v>
      </c>
      <c r="P109" s="52">
        <f t="shared" si="26"/>
        <v>0</v>
      </c>
      <c r="Q109" s="52">
        <f t="shared" si="26"/>
        <v>0</v>
      </c>
      <c r="R109" s="52">
        <f t="shared" si="26"/>
        <v>0</v>
      </c>
      <c r="S109" s="52">
        <f t="shared" si="26"/>
        <v>0</v>
      </c>
      <c r="T109" s="52">
        <f t="shared" si="26"/>
        <v>0</v>
      </c>
      <c r="U109" s="52">
        <f t="shared" si="26"/>
        <v>0</v>
      </c>
      <c r="V109" s="52">
        <f t="shared" si="26"/>
        <v>0</v>
      </c>
      <c r="W109" s="52">
        <f t="shared" si="26"/>
        <v>0</v>
      </c>
      <c r="X109" s="52">
        <f t="shared" si="26"/>
        <v>0</v>
      </c>
      <c r="Y109" s="52">
        <f t="shared" si="26"/>
        <v>0</v>
      </c>
      <c r="Z109" s="52">
        <f t="shared" si="26"/>
        <v>0</v>
      </c>
      <c r="AA109" s="52">
        <f t="shared" si="26"/>
        <v>0</v>
      </c>
      <c r="AB109" s="52">
        <f t="shared" si="26"/>
        <v>0</v>
      </c>
      <c r="AC109" s="52">
        <f t="shared" si="26"/>
        <v>0</v>
      </c>
      <c r="AD109" s="52">
        <f t="shared" si="26"/>
        <v>0</v>
      </c>
      <c r="AE109" s="52">
        <f t="shared" si="26"/>
        <v>0</v>
      </c>
      <c r="AF109" s="52">
        <f t="shared" si="26"/>
        <v>0</v>
      </c>
      <c r="AG109" s="52">
        <f t="shared" si="26"/>
        <v>0</v>
      </c>
      <c r="AH109" s="52">
        <f t="shared" si="26"/>
        <v>0</v>
      </c>
      <c r="AI109" s="52">
        <f t="shared" si="26"/>
        <v>0</v>
      </c>
      <c r="AJ109" s="52">
        <f t="shared" si="26"/>
        <v>0</v>
      </c>
      <c r="AK109" s="52">
        <f t="shared" si="26"/>
        <v>0</v>
      </c>
      <c r="AL109" s="52">
        <f t="shared" si="26"/>
        <v>0</v>
      </c>
      <c r="AM109" s="52">
        <f t="shared" si="26"/>
        <v>0</v>
      </c>
      <c r="AN109" s="52">
        <f t="shared" si="26"/>
        <v>0</v>
      </c>
      <c r="AO109" s="52">
        <f t="shared" si="26"/>
        <v>0</v>
      </c>
      <c r="AP109" s="52">
        <f t="shared" si="26"/>
        <v>0</v>
      </c>
      <c r="AQ109" s="52">
        <f t="shared" si="26"/>
        <v>0</v>
      </c>
      <c r="AR109" s="52">
        <f t="shared" si="26"/>
        <v>0</v>
      </c>
      <c r="AS109" s="52">
        <f t="shared" si="26"/>
        <v>0</v>
      </c>
      <c r="AT109" s="52">
        <f t="shared" si="26"/>
        <v>0</v>
      </c>
      <c r="AU109" s="52">
        <f t="shared" si="26"/>
        <v>0</v>
      </c>
      <c r="AV109" s="52">
        <f t="shared" si="26"/>
        <v>0</v>
      </c>
      <c r="AW109" s="52">
        <f t="shared" si="26"/>
        <v>0</v>
      </c>
      <c r="AX109" s="52">
        <f t="shared" si="26"/>
        <v>0</v>
      </c>
      <c r="AY109" s="52">
        <f t="shared" si="26"/>
        <v>0</v>
      </c>
      <c r="AZ109" s="52">
        <f t="shared" si="26"/>
        <v>0</v>
      </c>
      <c r="BA109" s="52">
        <f t="shared" si="26"/>
        <v>0</v>
      </c>
      <c r="BB109" s="52">
        <f t="shared" si="26"/>
        <v>0</v>
      </c>
      <c r="BC109" s="52">
        <f t="shared" si="26"/>
        <v>0</v>
      </c>
      <c r="BD109" s="52">
        <f t="shared" si="26"/>
        <v>0</v>
      </c>
      <c r="BE109" s="52">
        <f t="shared" si="26"/>
        <v>0</v>
      </c>
      <c r="BF109" s="53">
        <f>IF(BE109=0,0,(BC109-BE109)/BE109)</f>
        <v>0</v>
      </c>
      <c r="BG109" s="54">
        <f>IF(BD109=0,0,(BC109-BD109)/BD109)</f>
        <v>0</v>
      </c>
    </row>
    <row r="110" spans="1:59" ht="12.6" thickBot="1" x14ac:dyDescent="0.3">
      <c r="E110" s="67"/>
      <c r="F110" s="68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70"/>
      <c r="BG110" s="71"/>
    </row>
    <row r="115" spans="1:59" ht="15" customHeight="1" x14ac:dyDescent="0.25">
      <c r="A115" s="4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</row>
    <row r="116" spans="1:59" ht="15" customHeight="1" x14ac:dyDescent="0.25">
      <c r="A116" s="4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</row>
    <row r="117" spans="1:59" x14ac:dyDescent="0.25">
      <c r="A117" s="4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1:59" x14ac:dyDescent="0.25"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9"/>
    </row>
    <row r="119" spans="1:59" ht="12.6" thickBot="1" x14ac:dyDescent="0.3"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9"/>
      <c r="BG119" s="9"/>
    </row>
    <row r="120" spans="1:59" x14ac:dyDescent="0.25">
      <c r="E120" s="11"/>
      <c r="F120" s="12"/>
      <c r="G120" s="13" t="s">
        <v>65</v>
      </c>
      <c r="H120" s="13" t="s">
        <v>66</v>
      </c>
      <c r="I120" s="13" t="s">
        <v>65</v>
      </c>
      <c r="J120" s="13" t="s">
        <v>67</v>
      </c>
      <c r="K120" s="13" t="s">
        <v>68</v>
      </c>
      <c r="L120" s="13" t="s">
        <v>67</v>
      </c>
      <c r="M120" s="13" t="s">
        <v>69</v>
      </c>
      <c r="N120" s="13" t="s">
        <v>70</v>
      </c>
      <c r="O120" s="13" t="s">
        <v>69</v>
      </c>
      <c r="P120" s="13"/>
      <c r="Q120" s="13"/>
      <c r="R120" s="13"/>
      <c r="S120" s="13" t="s">
        <v>71</v>
      </c>
      <c r="T120" s="13" t="s">
        <v>72</v>
      </c>
      <c r="U120" s="13" t="s">
        <v>71</v>
      </c>
      <c r="V120" s="13" t="s">
        <v>73</v>
      </c>
      <c r="W120" s="13" t="s">
        <v>74</v>
      </c>
      <c r="X120" s="13" t="s">
        <v>73</v>
      </c>
      <c r="Y120" s="13" t="s">
        <v>75</v>
      </c>
      <c r="Z120" s="13" t="s">
        <v>76</v>
      </c>
      <c r="AA120" s="13" t="s">
        <v>75</v>
      </c>
      <c r="AB120" s="13"/>
      <c r="AC120" s="13"/>
      <c r="AD120" s="13"/>
      <c r="AE120" s="13" t="s">
        <v>77</v>
      </c>
      <c r="AF120" s="13" t="s">
        <v>78</v>
      </c>
      <c r="AG120" s="13" t="s">
        <v>77</v>
      </c>
      <c r="AH120" s="13" t="s">
        <v>79</v>
      </c>
      <c r="AI120" s="13" t="s">
        <v>80</v>
      </c>
      <c r="AJ120" s="13" t="s">
        <v>79</v>
      </c>
      <c r="AK120" s="13" t="s">
        <v>81</v>
      </c>
      <c r="AL120" s="13" t="s">
        <v>82</v>
      </c>
      <c r="AM120" s="13" t="s">
        <v>81</v>
      </c>
      <c r="AN120" s="13"/>
      <c r="AO120" s="13"/>
      <c r="AP120" s="13"/>
      <c r="AQ120" s="13" t="s">
        <v>83</v>
      </c>
      <c r="AR120" s="13" t="s">
        <v>84</v>
      </c>
      <c r="AS120" s="13" t="s">
        <v>83</v>
      </c>
      <c r="AT120" s="13" t="s">
        <v>85</v>
      </c>
      <c r="AU120" s="13" t="s">
        <v>86</v>
      </c>
      <c r="AV120" s="13" t="s">
        <v>85</v>
      </c>
      <c r="AW120" s="13" t="s">
        <v>87</v>
      </c>
      <c r="AX120" s="13" t="s">
        <v>88</v>
      </c>
      <c r="AY120" s="13" t="s">
        <v>87</v>
      </c>
      <c r="AZ120" s="13"/>
      <c r="BA120" s="13"/>
      <c r="BB120" s="13"/>
      <c r="BC120" s="14" t="s">
        <v>7</v>
      </c>
      <c r="BD120" s="14" t="s">
        <v>7</v>
      </c>
      <c r="BE120" s="14" t="s">
        <v>7</v>
      </c>
      <c r="BF120" s="15" t="s">
        <v>7</v>
      </c>
      <c r="BG120" s="16" t="s">
        <v>7</v>
      </c>
    </row>
    <row r="121" spans="1:59" ht="24" x14ac:dyDescent="0.25">
      <c r="E121" s="17"/>
      <c r="F121" s="18"/>
      <c r="G121" s="19" t="s">
        <v>8</v>
      </c>
      <c r="H121" s="19" t="s">
        <v>9</v>
      </c>
      <c r="I121" s="19" t="s">
        <v>10</v>
      </c>
      <c r="J121" s="19" t="s">
        <v>8</v>
      </c>
      <c r="K121" s="19" t="s">
        <v>9</v>
      </c>
      <c r="L121" s="19" t="s">
        <v>10</v>
      </c>
      <c r="M121" s="19" t="s">
        <v>8</v>
      </c>
      <c r="N121" s="19" t="s">
        <v>9</v>
      </c>
      <c r="O121" s="19" t="s">
        <v>10</v>
      </c>
      <c r="P121" s="20" t="s">
        <v>8</v>
      </c>
      <c r="Q121" s="19" t="s">
        <v>9</v>
      </c>
      <c r="R121" s="19" t="s">
        <v>10</v>
      </c>
      <c r="S121" s="19" t="s">
        <v>8</v>
      </c>
      <c r="T121" s="19" t="s">
        <v>9</v>
      </c>
      <c r="U121" s="19" t="s">
        <v>10</v>
      </c>
      <c r="V121" s="19" t="s">
        <v>8</v>
      </c>
      <c r="W121" s="19" t="s">
        <v>9</v>
      </c>
      <c r="X121" s="19" t="s">
        <v>10</v>
      </c>
      <c r="Y121" s="19" t="s">
        <v>8</v>
      </c>
      <c r="Z121" s="19" t="s">
        <v>9</v>
      </c>
      <c r="AA121" s="19" t="s">
        <v>10</v>
      </c>
      <c r="AB121" s="20" t="s">
        <v>8</v>
      </c>
      <c r="AC121" s="19" t="s">
        <v>9</v>
      </c>
      <c r="AD121" s="19" t="s">
        <v>10</v>
      </c>
      <c r="AE121" s="19" t="s">
        <v>8</v>
      </c>
      <c r="AF121" s="19" t="s">
        <v>9</v>
      </c>
      <c r="AG121" s="19" t="s">
        <v>10</v>
      </c>
      <c r="AH121" s="19" t="s">
        <v>8</v>
      </c>
      <c r="AI121" s="19" t="s">
        <v>9</v>
      </c>
      <c r="AJ121" s="19" t="s">
        <v>10</v>
      </c>
      <c r="AK121" s="19" t="s">
        <v>8</v>
      </c>
      <c r="AL121" s="19" t="s">
        <v>9</v>
      </c>
      <c r="AM121" s="19" t="s">
        <v>10</v>
      </c>
      <c r="AN121" s="20" t="s">
        <v>8</v>
      </c>
      <c r="AO121" s="19" t="s">
        <v>9</v>
      </c>
      <c r="AP121" s="19" t="s">
        <v>10</v>
      </c>
      <c r="AQ121" s="19" t="s">
        <v>8</v>
      </c>
      <c r="AR121" s="19" t="s">
        <v>9</v>
      </c>
      <c r="AS121" s="19" t="s">
        <v>10</v>
      </c>
      <c r="AT121" s="19" t="s">
        <v>8</v>
      </c>
      <c r="AU121" s="19" t="s">
        <v>9</v>
      </c>
      <c r="AV121" s="19" t="s">
        <v>10</v>
      </c>
      <c r="AW121" s="19" t="s">
        <v>8</v>
      </c>
      <c r="AX121" s="19" t="s">
        <v>9</v>
      </c>
      <c r="AY121" s="19" t="s">
        <v>10</v>
      </c>
      <c r="AZ121" s="20" t="s">
        <v>8</v>
      </c>
      <c r="BA121" s="19" t="s">
        <v>9</v>
      </c>
      <c r="BB121" s="19" t="s">
        <v>10</v>
      </c>
      <c r="BC121" s="19" t="s">
        <v>8</v>
      </c>
      <c r="BD121" s="19" t="s">
        <v>9</v>
      </c>
      <c r="BE121" s="19" t="s">
        <v>10</v>
      </c>
      <c r="BF121" s="21" t="s">
        <v>11</v>
      </c>
      <c r="BG121" s="22" t="s">
        <v>12</v>
      </c>
    </row>
    <row r="122" spans="1:59" x14ac:dyDescent="0.25">
      <c r="E122" s="17"/>
      <c r="F122" s="18"/>
      <c r="G122" s="23" t="s">
        <v>13</v>
      </c>
      <c r="H122" s="23" t="s">
        <v>13</v>
      </c>
      <c r="I122" s="23" t="s">
        <v>13</v>
      </c>
      <c r="J122" s="23" t="s">
        <v>14</v>
      </c>
      <c r="K122" s="23" t="s">
        <v>14</v>
      </c>
      <c r="L122" s="23" t="s">
        <v>14</v>
      </c>
      <c r="M122" s="23" t="s">
        <v>15</v>
      </c>
      <c r="N122" s="23" t="s">
        <v>15</v>
      </c>
      <c r="O122" s="23" t="s">
        <v>15</v>
      </c>
      <c r="P122" s="24" t="s">
        <v>16</v>
      </c>
      <c r="Q122" s="24" t="s">
        <v>16</v>
      </c>
      <c r="R122" s="24" t="s">
        <v>16</v>
      </c>
      <c r="S122" s="23" t="s">
        <v>17</v>
      </c>
      <c r="T122" s="23" t="s">
        <v>17</v>
      </c>
      <c r="U122" s="23" t="s">
        <v>17</v>
      </c>
      <c r="V122" s="23" t="s">
        <v>18</v>
      </c>
      <c r="W122" s="23" t="s">
        <v>18</v>
      </c>
      <c r="X122" s="23" t="s">
        <v>18</v>
      </c>
      <c r="Y122" s="23" t="s">
        <v>19</v>
      </c>
      <c r="Z122" s="23" t="s">
        <v>19</v>
      </c>
      <c r="AA122" s="23" t="s">
        <v>19</v>
      </c>
      <c r="AB122" s="24" t="s">
        <v>20</v>
      </c>
      <c r="AC122" s="24" t="s">
        <v>20</v>
      </c>
      <c r="AD122" s="24" t="s">
        <v>20</v>
      </c>
      <c r="AE122" s="23" t="s">
        <v>21</v>
      </c>
      <c r="AF122" s="23" t="s">
        <v>21</v>
      </c>
      <c r="AG122" s="23" t="s">
        <v>21</v>
      </c>
      <c r="AH122" s="23" t="s">
        <v>22</v>
      </c>
      <c r="AI122" s="23" t="s">
        <v>22</v>
      </c>
      <c r="AJ122" s="23" t="s">
        <v>22</v>
      </c>
      <c r="AK122" s="23" t="s">
        <v>23</v>
      </c>
      <c r="AL122" s="23" t="s">
        <v>23</v>
      </c>
      <c r="AM122" s="23" t="s">
        <v>23</v>
      </c>
      <c r="AN122" s="24" t="s">
        <v>24</v>
      </c>
      <c r="AO122" s="24" t="s">
        <v>24</v>
      </c>
      <c r="AP122" s="24" t="s">
        <v>24</v>
      </c>
      <c r="AQ122" s="23" t="s">
        <v>25</v>
      </c>
      <c r="AR122" s="23" t="s">
        <v>25</v>
      </c>
      <c r="AS122" s="23" t="s">
        <v>25</v>
      </c>
      <c r="AT122" s="23" t="s">
        <v>26</v>
      </c>
      <c r="AU122" s="23" t="s">
        <v>26</v>
      </c>
      <c r="AV122" s="23" t="s">
        <v>26</v>
      </c>
      <c r="AW122" s="23" t="s">
        <v>27</v>
      </c>
      <c r="AX122" s="23" t="s">
        <v>27</v>
      </c>
      <c r="AY122" s="23" t="s">
        <v>27</v>
      </c>
      <c r="AZ122" s="24" t="s">
        <v>28</v>
      </c>
      <c r="BA122" s="24" t="s">
        <v>28</v>
      </c>
      <c r="BB122" s="24" t="s">
        <v>28</v>
      </c>
      <c r="BC122" s="23" t="s">
        <v>89</v>
      </c>
      <c r="BD122" s="25">
        <v>2023</v>
      </c>
      <c r="BE122" s="23" t="s">
        <v>89</v>
      </c>
      <c r="BF122" s="26" t="s">
        <v>89</v>
      </c>
      <c r="BG122" s="27" t="s">
        <v>89</v>
      </c>
    </row>
    <row r="123" spans="1:59" x14ac:dyDescent="0.25">
      <c r="E123" s="17"/>
      <c r="F123" s="18"/>
      <c r="G123" s="23"/>
      <c r="H123" s="23"/>
      <c r="I123" s="23"/>
      <c r="J123" s="23"/>
      <c r="K123" s="23"/>
      <c r="L123" s="23"/>
      <c r="M123" s="23"/>
      <c r="N123" s="23"/>
      <c r="O123" s="23"/>
      <c r="P123" s="28"/>
      <c r="Q123" s="28"/>
      <c r="R123" s="28"/>
      <c r="S123" s="23"/>
      <c r="T123" s="23"/>
      <c r="U123" s="23"/>
      <c r="V123" s="23"/>
      <c r="W123" s="23"/>
      <c r="X123" s="23"/>
      <c r="Y123" s="23"/>
      <c r="Z123" s="23"/>
      <c r="AA123" s="23"/>
      <c r="AB123" s="28"/>
      <c r="AC123" s="28"/>
      <c r="AD123" s="28"/>
      <c r="AE123" s="23"/>
      <c r="AF123" s="23"/>
      <c r="AG123" s="23"/>
      <c r="AH123" s="23"/>
      <c r="AI123" s="23"/>
      <c r="AJ123" s="23"/>
      <c r="AK123" s="23"/>
      <c r="AL123" s="23"/>
      <c r="AM123" s="23"/>
      <c r="AN123" s="28"/>
      <c r="AO123" s="28"/>
      <c r="AP123" s="28"/>
      <c r="AQ123" s="23"/>
      <c r="AR123" s="23"/>
      <c r="AS123" s="23"/>
      <c r="AT123" s="23"/>
      <c r="AU123" s="23"/>
      <c r="AV123" s="23"/>
      <c r="AW123" s="23"/>
      <c r="AX123" s="23"/>
      <c r="AY123" s="23"/>
      <c r="AZ123" s="28"/>
      <c r="BA123" s="28"/>
      <c r="BB123" s="28"/>
      <c r="BC123" s="23"/>
      <c r="BD123" s="23"/>
      <c r="BE123" s="23"/>
      <c r="BF123" s="26"/>
      <c r="BG123" s="26"/>
    </row>
    <row r="124" spans="1:59" ht="12.6" thickBot="1" x14ac:dyDescent="0.3">
      <c r="E124" s="35"/>
      <c r="F124" s="36"/>
      <c r="G124" s="37" t="s">
        <v>32</v>
      </c>
      <c r="H124" s="37" t="s">
        <v>32</v>
      </c>
      <c r="I124" s="37" t="s">
        <v>32</v>
      </c>
      <c r="J124" s="37" t="s">
        <v>32</v>
      </c>
      <c r="K124" s="37" t="s">
        <v>32</v>
      </c>
      <c r="L124" s="37" t="s">
        <v>32</v>
      </c>
      <c r="M124" s="37" t="s">
        <v>32</v>
      </c>
      <c r="N124" s="37" t="s">
        <v>32</v>
      </c>
      <c r="O124" s="37" t="s">
        <v>32</v>
      </c>
      <c r="P124" s="37" t="s">
        <v>32</v>
      </c>
      <c r="Q124" s="37" t="s">
        <v>32</v>
      </c>
      <c r="R124" s="37" t="s">
        <v>32</v>
      </c>
      <c r="S124" s="37" t="s">
        <v>32</v>
      </c>
      <c r="T124" s="37" t="s">
        <v>32</v>
      </c>
      <c r="U124" s="37" t="s">
        <v>32</v>
      </c>
      <c r="V124" s="37" t="s">
        <v>32</v>
      </c>
      <c r="W124" s="37" t="s">
        <v>32</v>
      </c>
      <c r="X124" s="37" t="s">
        <v>32</v>
      </c>
      <c r="Y124" s="37" t="s">
        <v>32</v>
      </c>
      <c r="Z124" s="37" t="s">
        <v>32</v>
      </c>
      <c r="AA124" s="37" t="s">
        <v>32</v>
      </c>
      <c r="AB124" s="37" t="s">
        <v>32</v>
      </c>
      <c r="AC124" s="37" t="s">
        <v>32</v>
      </c>
      <c r="AD124" s="37" t="s">
        <v>32</v>
      </c>
      <c r="AE124" s="37" t="s">
        <v>32</v>
      </c>
      <c r="AF124" s="37" t="s">
        <v>32</v>
      </c>
      <c r="AG124" s="37" t="s">
        <v>32</v>
      </c>
      <c r="AH124" s="37" t="s">
        <v>32</v>
      </c>
      <c r="AI124" s="37" t="s">
        <v>32</v>
      </c>
      <c r="AJ124" s="37" t="s">
        <v>32</v>
      </c>
      <c r="AK124" s="37" t="s">
        <v>32</v>
      </c>
      <c r="AL124" s="37" t="s">
        <v>32</v>
      </c>
      <c r="AM124" s="37" t="s">
        <v>32</v>
      </c>
      <c r="AN124" s="37" t="s">
        <v>32</v>
      </c>
      <c r="AO124" s="37" t="s">
        <v>32</v>
      </c>
      <c r="AP124" s="37" t="s">
        <v>32</v>
      </c>
      <c r="AQ124" s="37" t="s">
        <v>32</v>
      </c>
      <c r="AR124" s="37" t="s">
        <v>32</v>
      </c>
      <c r="AS124" s="37" t="s">
        <v>32</v>
      </c>
      <c r="AT124" s="37" t="s">
        <v>32</v>
      </c>
      <c r="AU124" s="37" t="s">
        <v>32</v>
      </c>
      <c r="AV124" s="37" t="s">
        <v>32</v>
      </c>
      <c r="AW124" s="37" t="s">
        <v>32</v>
      </c>
      <c r="AX124" s="37" t="s">
        <v>32</v>
      </c>
      <c r="AY124" s="37" t="s">
        <v>32</v>
      </c>
      <c r="AZ124" s="37" t="s">
        <v>32</v>
      </c>
      <c r="BA124" s="37" t="s">
        <v>32</v>
      </c>
      <c r="BB124" s="37" t="s">
        <v>32</v>
      </c>
      <c r="BC124" s="37" t="s">
        <v>32</v>
      </c>
      <c r="BD124" s="37" t="s">
        <v>32</v>
      </c>
      <c r="BE124" s="37" t="s">
        <v>32</v>
      </c>
      <c r="BF124" s="38"/>
      <c r="BG124" s="39"/>
    </row>
    <row r="125" spans="1:59" x14ac:dyDescent="0.25">
      <c r="E125" s="40"/>
      <c r="F125" s="41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  <c r="BF125" s="43"/>
      <c r="BG125" s="44"/>
    </row>
    <row r="126" spans="1:59" x14ac:dyDescent="0.25">
      <c r="B126" s="1"/>
      <c r="C126" s="1"/>
      <c r="D126" s="1"/>
      <c r="E126" s="45" t="s">
        <v>90</v>
      </c>
      <c r="F126" s="46" t="s">
        <v>91</v>
      </c>
      <c r="G126" s="47">
        <v>1115.78</v>
      </c>
      <c r="H126" s="47">
        <v>1460.9024999999999</v>
      </c>
      <c r="I126" s="47">
        <v>1414.87301</v>
      </c>
      <c r="J126" s="47">
        <v>951.50950999999998</v>
      </c>
      <c r="K126" s="47">
        <v>1359.088</v>
      </c>
      <c r="L126" s="47">
        <v>1414.87301</v>
      </c>
      <c r="M126" s="47">
        <v>1185.3699999999999</v>
      </c>
      <c r="N126" s="47">
        <v>1468.9672700000001</v>
      </c>
      <c r="O126" s="47">
        <v>1414.87301</v>
      </c>
      <c r="P126" s="47">
        <v>3252.65951</v>
      </c>
      <c r="Q126" s="47">
        <v>4288.95777</v>
      </c>
      <c r="R126" s="47">
        <v>4244.6190299999998</v>
      </c>
      <c r="S126" s="47">
        <v>1700.51999</v>
      </c>
      <c r="T126" s="47">
        <v>1472.5630000000001</v>
      </c>
      <c r="U126" s="47">
        <v>1414.87301</v>
      </c>
      <c r="V126" s="47">
        <v>1346.0719999999999</v>
      </c>
      <c r="W126" s="47">
        <v>1321.0160000000001</v>
      </c>
      <c r="X126" s="47">
        <v>1414.87301</v>
      </c>
      <c r="Y126" s="47">
        <v>1244.2193</v>
      </c>
      <c r="Z126" s="47">
        <v>981.83749999999998</v>
      </c>
      <c r="AA126" s="47">
        <v>1414.87301</v>
      </c>
      <c r="AB126" s="47">
        <v>4290.8112899999996</v>
      </c>
      <c r="AC126" s="47">
        <v>3775.4164999999998</v>
      </c>
      <c r="AD126" s="47">
        <v>4244.6190299999998</v>
      </c>
      <c r="AE126" s="47">
        <v>1182.83</v>
      </c>
      <c r="AF126" s="47">
        <v>1791.3781999999999</v>
      </c>
      <c r="AG126" s="47">
        <v>1414.87301</v>
      </c>
      <c r="AH126" s="47">
        <v>1680.1566200000002</v>
      </c>
      <c r="AI126" s="47">
        <v>2058.96765</v>
      </c>
      <c r="AJ126" s="47">
        <v>1414.87301</v>
      </c>
      <c r="AK126" s="47">
        <v>789.3913</v>
      </c>
      <c r="AL126" s="47">
        <v>2160.76748</v>
      </c>
      <c r="AM126" s="47">
        <v>1414.87301</v>
      </c>
      <c r="AN126" s="47">
        <v>3652.3779199999999</v>
      </c>
      <c r="AO126" s="47">
        <v>6011.1133300000001</v>
      </c>
      <c r="AP126" s="47">
        <v>4244.6190299999998</v>
      </c>
      <c r="AQ126" s="47">
        <v>1228.5200600000001</v>
      </c>
      <c r="AR126" s="47">
        <v>1244.5446100000001</v>
      </c>
      <c r="AS126" s="47">
        <v>1414.87301</v>
      </c>
      <c r="AT126" s="47">
        <v>1192.52097</v>
      </c>
      <c r="AU126" s="47">
        <v>-393.96100000000001</v>
      </c>
      <c r="AV126" s="47">
        <v>1414.87301</v>
      </c>
      <c r="AW126" s="47">
        <v>-360.43892999999997</v>
      </c>
      <c r="AX126" s="47">
        <v>1841.12132</v>
      </c>
      <c r="AY126" s="47">
        <v>1414.87301</v>
      </c>
      <c r="AZ126" s="47">
        <v>2060.6021000000001</v>
      </c>
      <c r="BA126" s="47">
        <v>2691.7049300000003</v>
      </c>
      <c r="BB126" s="47">
        <v>4244.6190299999998</v>
      </c>
      <c r="BC126" s="47">
        <v>13256.45082</v>
      </c>
      <c r="BD126" s="47">
        <v>16767.19253</v>
      </c>
      <c r="BE126" s="47">
        <v>16978.476119999999</v>
      </c>
      <c r="BF126" s="48">
        <v>-0.21922022174979505</v>
      </c>
      <c r="BG126" s="49">
        <v>-0.20938160659386196</v>
      </c>
    </row>
    <row r="127" spans="1:59" x14ac:dyDescent="0.25">
      <c r="B127" s="1"/>
      <c r="C127" s="1"/>
      <c r="D127" s="1"/>
      <c r="E127" s="45" t="s">
        <v>92</v>
      </c>
      <c r="F127" s="46" t="s">
        <v>93</v>
      </c>
      <c r="G127" s="47">
        <v>31.373999999999999</v>
      </c>
      <c r="H127" s="47">
        <v>36.892499999999998</v>
      </c>
      <c r="I127" s="47">
        <v>32.752560000000003</v>
      </c>
      <c r="J127" s="47">
        <v>17.331469999999999</v>
      </c>
      <c r="K127" s="47">
        <v>46.201999999999998</v>
      </c>
      <c r="L127" s="47">
        <v>32.752560000000003</v>
      </c>
      <c r="M127" s="47">
        <v>30.728999999999999</v>
      </c>
      <c r="N127" s="47">
        <v>32.837000000000003</v>
      </c>
      <c r="O127" s="47">
        <v>32.752560000000003</v>
      </c>
      <c r="P127" s="47">
        <v>79.434470000000005</v>
      </c>
      <c r="Q127" s="47">
        <v>115.9315</v>
      </c>
      <c r="R127" s="47">
        <v>98.257679999999993</v>
      </c>
      <c r="S127" s="47">
        <v>43.726529999999997</v>
      </c>
      <c r="T127" s="47">
        <v>32.905000000000001</v>
      </c>
      <c r="U127" s="47">
        <v>32.752560000000003</v>
      </c>
      <c r="V127" s="47">
        <v>28.349</v>
      </c>
      <c r="W127" s="47">
        <v>5.0000000000000001E-3</v>
      </c>
      <c r="X127" s="47">
        <v>32.752560000000003</v>
      </c>
      <c r="Y127" s="47">
        <v>25.462</v>
      </c>
      <c r="Z127" s="47">
        <v>32.9465</v>
      </c>
      <c r="AA127" s="47">
        <v>32.752560000000003</v>
      </c>
      <c r="AB127" s="47">
        <v>97.537530000000004</v>
      </c>
      <c r="AC127" s="47">
        <v>65.856499999999997</v>
      </c>
      <c r="AD127" s="47">
        <v>98.257679999999993</v>
      </c>
      <c r="AE127" s="47">
        <v>30.379000000000001</v>
      </c>
      <c r="AF127" s="47">
        <v>29.866499999999998</v>
      </c>
      <c r="AG127" s="47">
        <v>32.752560000000003</v>
      </c>
      <c r="AH127" s="47">
        <v>31.728999999999999</v>
      </c>
      <c r="AI127" s="47">
        <v>64.156499999999994</v>
      </c>
      <c r="AJ127" s="47">
        <v>32.752560000000003</v>
      </c>
      <c r="AK127" s="47">
        <v>30.779</v>
      </c>
      <c r="AL127" s="47">
        <v>12.986000000000001</v>
      </c>
      <c r="AM127" s="47">
        <v>32.752560000000003</v>
      </c>
      <c r="AN127" s="47">
        <v>92.887</v>
      </c>
      <c r="AO127" s="47">
        <v>107.009</v>
      </c>
      <c r="AP127" s="47">
        <v>98.257679999999993</v>
      </c>
      <c r="AQ127" s="47">
        <v>35.488999999999997</v>
      </c>
      <c r="AR127" s="47">
        <v>32.039000000000001</v>
      </c>
      <c r="AS127" s="47">
        <v>32.752560000000003</v>
      </c>
      <c r="AT127" s="47">
        <v>31.353000000000002</v>
      </c>
      <c r="AU127" s="47">
        <v>22.917000000000002</v>
      </c>
      <c r="AV127" s="47">
        <v>32.752560000000003</v>
      </c>
      <c r="AW127" s="47">
        <v>24.379000000000001</v>
      </c>
      <c r="AX127" s="47">
        <v>33.539000000000001</v>
      </c>
      <c r="AY127" s="47">
        <v>32.752560000000003</v>
      </c>
      <c r="AZ127" s="47">
        <v>91.221000000000004</v>
      </c>
      <c r="BA127" s="47">
        <v>88.495000000000005</v>
      </c>
      <c r="BB127" s="47">
        <v>98.257679999999993</v>
      </c>
      <c r="BC127" s="47">
        <v>361.08</v>
      </c>
      <c r="BD127" s="47">
        <v>377.29199999999997</v>
      </c>
      <c r="BE127" s="47">
        <v>393.03071999999997</v>
      </c>
      <c r="BF127" s="48">
        <v>-8.1293187463819638E-2</v>
      </c>
      <c r="BG127" s="49">
        <v>-4.2969371203205986E-2</v>
      </c>
    </row>
    <row r="128" spans="1:59" x14ac:dyDescent="0.25">
      <c r="B128" s="1"/>
      <c r="C128" s="1"/>
      <c r="D128" s="1"/>
      <c r="E128" s="45" t="s">
        <v>94</v>
      </c>
      <c r="F128" s="46" t="s">
        <v>95</v>
      </c>
      <c r="G128" s="47">
        <v>998.57354000000009</v>
      </c>
      <c r="H128" s="47">
        <v>1286.7419600000001</v>
      </c>
      <c r="I128" s="47">
        <v>1198.3845200000001</v>
      </c>
      <c r="J128" s="47">
        <v>767.03494999999998</v>
      </c>
      <c r="K128" s="47">
        <v>1370.0245</v>
      </c>
      <c r="L128" s="47">
        <v>1198.3845200000001</v>
      </c>
      <c r="M128" s="47">
        <v>1046.1400000000001</v>
      </c>
      <c r="N128" s="47">
        <v>1258.7090000000001</v>
      </c>
      <c r="O128" s="47">
        <v>1198.3845200000001</v>
      </c>
      <c r="P128" s="47">
        <v>2811.7484900000004</v>
      </c>
      <c r="Q128" s="47">
        <v>3915.4754600000001</v>
      </c>
      <c r="R128" s="47">
        <v>3595.1535600000002</v>
      </c>
      <c r="S128" s="47">
        <v>1368.77099</v>
      </c>
      <c r="T128" s="47">
        <v>1135.4700399999999</v>
      </c>
      <c r="U128" s="47">
        <v>1198.3845200000001</v>
      </c>
      <c r="V128" s="47">
        <v>1225.1890000000001</v>
      </c>
      <c r="W128" s="47">
        <v>1264.9190000000001</v>
      </c>
      <c r="X128" s="47">
        <v>1198.3845200000001</v>
      </c>
      <c r="Y128" s="47">
        <v>1039.53036</v>
      </c>
      <c r="Z128" s="47">
        <v>833.90448000000004</v>
      </c>
      <c r="AA128" s="47">
        <v>1198.3845200000001</v>
      </c>
      <c r="AB128" s="47">
        <v>3633.49035</v>
      </c>
      <c r="AC128" s="47">
        <v>3234.2935200000002</v>
      </c>
      <c r="AD128" s="47">
        <v>3595.1535600000002</v>
      </c>
      <c r="AE128" s="47">
        <v>1045.7560000000001</v>
      </c>
      <c r="AF128" s="47">
        <v>1416.164</v>
      </c>
      <c r="AG128" s="47">
        <v>1198.3845200000001</v>
      </c>
      <c r="AH128" s="47">
        <v>965.76350000000002</v>
      </c>
      <c r="AI128" s="47">
        <v>1525.72612</v>
      </c>
      <c r="AJ128" s="47">
        <v>1198.3845200000001</v>
      </c>
      <c r="AK128" s="47">
        <v>1184.1785</v>
      </c>
      <c r="AL128" s="47">
        <v>1459.0989</v>
      </c>
      <c r="AM128" s="47">
        <v>1198.3845200000001</v>
      </c>
      <c r="AN128" s="47">
        <v>3195.6979999999999</v>
      </c>
      <c r="AO128" s="47">
        <v>4400.98902</v>
      </c>
      <c r="AP128" s="47">
        <v>3595.1535600000002</v>
      </c>
      <c r="AQ128" s="47">
        <v>1098.7153999999998</v>
      </c>
      <c r="AR128" s="47">
        <v>1159.7529999999999</v>
      </c>
      <c r="AS128" s="47">
        <v>1198.3845200000001</v>
      </c>
      <c r="AT128" s="47">
        <v>923.43481000000008</v>
      </c>
      <c r="AU128" s="47">
        <v>-312.62299999999999</v>
      </c>
      <c r="AV128" s="47">
        <v>1198.3845200000001</v>
      </c>
      <c r="AW128" s="47">
        <v>590.17055000000005</v>
      </c>
      <c r="AX128" s="47">
        <v>1128.6569</v>
      </c>
      <c r="AY128" s="47">
        <v>1198.3845200000001</v>
      </c>
      <c r="AZ128" s="47">
        <v>2612.3207599999996</v>
      </c>
      <c r="BA128" s="47">
        <v>1975.7868999999998</v>
      </c>
      <c r="BB128" s="47">
        <v>3595.1535600000002</v>
      </c>
      <c r="BC128" s="47">
        <v>12253.257599999999</v>
      </c>
      <c r="BD128" s="47">
        <v>13526.544900000001</v>
      </c>
      <c r="BE128" s="47">
        <v>14380.614240000001</v>
      </c>
      <c r="BF128" s="48">
        <v>-0.14793225132781262</v>
      </c>
      <c r="BG128" s="49">
        <v>-9.413248611624403E-2</v>
      </c>
    </row>
    <row r="129" spans="2:59" x14ac:dyDescent="0.25">
      <c r="B129" s="1"/>
      <c r="C129" s="1"/>
      <c r="D129" s="1"/>
      <c r="E129" s="45" t="s">
        <v>96</v>
      </c>
      <c r="F129" s="46" t="s">
        <v>97</v>
      </c>
      <c r="G129" s="47">
        <v>897.54349999999999</v>
      </c>
      <c r="H129" s="47">
        <v>1372.8029799999999</v>
      </c>
      <c r="I129" s="47">
        <v>1648.8969199999999</v>
      </c>
      <c r="J129" s="47">
        <v>711.45964000000004</v>
      </c>
      <c r="K129" s="47">
        <v>1273.19784</v>
      </c>
      <c r="L129" s="47">
        <v>1648.8969199999999</v>
      </c>
      <c r="M129" s="47">
        <v>1157.74776</v>
      </c>
      <c r="N129" s="47">
        <v>1063.2682</v>
      </c>
      <c r="O129" s="47">
        <v>1648.8969199999999</v>
      </c>
      <c r="P129" s="47">
        <v>2766.7509</v>
      </c>
      <c r="Q129" s="47">
        <v>3709.2690200000002</v>
      </c>
      <c r="R129" s="47">
        <v>4946.6907599999995</v>
      </c>
      <c r="S129" s="47">
        <v>1528.2772399999999</v>
      </c>
      <c r="T129" s="47">
        <v>1257.27421</v>
      </c>
      <c r="U129" s="47">
        <v>1648.8969199999999</v>
      </c>
      <c r="V129" s="47">
        <v>1182.4755</v>
      </c>
      <c r="W129" s="47">
        <v>1403.7952</v>
      </c>
      <c r="X129" s="47">
        <v>1648.8969199999999</v>
      </c>
      <c r="Y129" s="47">
        <v>1149.0809999999999</v>
      </c>
      <c r="Z129" s="47">
        <v>1029.7009</v>
      </c>
      <c r="AA129" s="47">
        <v>1648.8969199999999</v>
      </c>
      <c r="AB129" s="47">
        <v>3859.83374</v>
      </c>
      <c r="AC129" s="47">
        <v>3690.7703099999999</v>
      </c>
      <c r="AD129" s="47">
        <v>4946.6907599999995</v>
      </c>
      <c r="AE129" s="47">
        <v>2071.7469999999998</v>
      </c>
      <c r="AF129" s="47">
        <v>1110.96624</v>
      </c>
      <c r="AG129" s="47">
        <v>1648.8969199999999</v>
      </c>
      <c r="AH129" s="47">
        <v>1115.9626000000001</v>
      </c>
      <c r="AI129" s="47">
        <v>1520.3064999999999</v>
      </c>
      <c r="AJ129" s="47">
        <v>1648.8969199999999</v>
      </c>
      <c r="AK129" s="47">
        <v>442.92849999999999</v>
      </c>
      <c r="AL129" s="47">
        <v>1985.0384299999998</v>
      </c>
      <c r="AM129" s="47">
        <v>1648.8969199999999</v>
      </c>
      <c r="AN129" s="47">
        <v>3630.6381000000001</v>
      </c>
      <c r="AO129" s="47">
        <v>4616.3111699999999</v>
      </c>
      <c r="AP129" s="47">
        <v>4946.6907599999995</v>
      </c>
      <c r="AQ129" s="47">
        <v>1133.6865</v>
      </c>
      <c r="AR129" s="47">
        <v>1231.7905000000001</v>
      </c>
      <c r="AS129" s="47">
        <v>1648.8969199999999</v>
      </c>
      <c r="AT129" s="47">
        <v>1194.6110000000001</v>
      </c>
      <c r="AU129" s="47">
        <v>108.23650000000001</v>
      </c>
      <c r="AV129" s="47">
        <v>1648.8969199999999</v>
      </c>
      <c r="AW129" s="47">
        <v>1029.5139300000001</v>
      </c>
      <c r="AX129" s="47">
        <v>1268.96</v>
      </c>
      <c r="AY129" s="47">
        <v>1648.8969199999999</v>
      </c>
      <c r="AZ129" s="47">
        <v>3357.8114300000002</v>
      </c>
      <c r="BA129" s="47">
        <v>2608.9870000000001</v>
      </c>
      <c r="BB129" s="47">
        <v>4946.6907599999995</v>
      </c>
      <c r="BC129" s="47">
        <v>13615.034170000001</v>
      </c>
      <c r="BD129" s="47">
        <v>14625.3375</v>
      </c>
      <c r="BE129" s="47">
        <v>19786.763039999998</v>
      </c>
      <c r="BF129" s="48">
        <v>-0.31191200185313372</v>
      </c>
      <c r="BG129" s="49">
        <v>-6.907897544244701E-2</v>
      </c>
    </row>
    <row r="130" spans="2:59" x14ac:dyDescent="0.25">
      <c r="B130" s="1"/>
      <c r="C130" s="1"/>
      <c r="D130" s="1"/>
      <c r="E130" s="45" t="s">
        <v>98</v>
      </c>
      <c r="F130" s="46" t="s">
        <v>99</v>
      </c>
      <c r="G130" s="47">
        <v>62.121190000000006</v>
      </c>
      <c r="H130" s="47">
        <v>139.28892000000002</v>
      </c>
      <c r="I130" s="47">
        <v>114.09468</v>
      </c>
      <c r="J130" s="47">
        <v>134.29766000000001</v>
      </c>
      <c r="K130" s="47">
        <v>94.230500000000006</v>
      </c>
      <c r="L130" s="47">
        <v>114.09468</v>
      </c>
      <c r="M130" s="47">
        <v>132.86507</v>
      </c>
      <c r="N130" s="47">
        <v>136.43101999999999</v>
      </c>
      <c r="O130" s="47">
        <v>114.09468</v>
      </c>
      <c r="P130" s="47">
        <v>329.28391999999997</v>
      </c>
      <c r="Q130" s="47">
        <v>369.95044000000001</v>
      </c>
      <c r="R130" s="47">
        <v>342.28404</v>
      </c>
      <c r="S130" s="47">
        <v>133.54398999999998</v>
      </c>
      <c r="T130" s="47">
        <v>136.67985000000002</v>
      </c>
      <c r="U130" s="47">
        <v>114.09468</v>
      </c>
      <c r="V130" s="47">
        <v>131.20090999999999</v>
      </c>
      <c r="W130" s="47">
        <v>130.75681</v>
      </c>
      <c r="X130" s="47">
        <v>114.09468</v>
      </c>
      <c r="Y130" s="47">
        <v>99.8626</v>
      </c>
      <c r="Z130" s="47">
        <v>30.36928</v>
      </c>
      <c r="AA130" s="47">
        <v>114.09468</v>
      </c>
      <c r="AB130" s="47">
        <v>364.60750000000002</v>
      </c>
      <c r="AC130" s="47">
        <v>297.80594000000002</v>
      </c>
      <c r="AD130" s="47">
        <v>342.28404</v>
      </c>
      <c r="AE130" s="47">
        <v>118.569</v>
      </c>
      <c r="AF130" s="47">
        <v>121.63797</v>
      </c>
      <c r="AG130" s="47">
        <v>114.09468</v>
      </c>
      <c r="AH130" s="47">
        <v>70.182500000000005</v>
      </c>
      <c r="AI130" s="47">
        <v>171.40293</v>
      </c>
      <c r="AJ130" s="47">
        <v>114.09468</v>
      </c>
      <c r="AK130" s="47">
        <v>170.52271999999999</v>
      </c>
      <c r="AL130" s="47">
        <v>581.60864000000004</v>
      </c>
      <c r="AM130" s="47">
        <v>114.09468</v>
      </c>
      <c r="AN130" s="47">
        <v>359.27421999999996</v>
      </c>
      <c r="AO130" s="47">
        <v>874.64954</v>
      </c>
      <c r="AP130" s="47">
        <v>342.28404</v>
      </c>
      <c r="AQ130" s="47">
        <v>148.21357</v>
      </c>
      <c r="AR130" s="47">
        <v>116.87653</v>
      </c>
      <c r="AS130" s="47">
        <v>114.09468</v>
      </c>
      <c r="AT130" s="47">
        <v>75.833420000000004</v>
      </c>
      <c r="AU130" s="47">
        <v>85.20532</v>
      </c>
      <c r="AV130" s="47">
        <v>114.09468</v>
      </c>
      <c r="AW130" s="47">
        <v>71.236360000000005</v>
      </c>
      <c r="AX130" s="47">
        <v>113.51911</v>
      </c>
      <c r="AY130" s="47">
        <v>114.09468</v>
      </c>
      <c r="AZ130" s="47">
        <v>295.28334999999998</v>
      </c>
      <c r="BA130" s="47">
        <v>315.60096000000004</v>
      </c>
      <c r="BB130" s="47">
        <v>342.28404</v>
      </c>
      <c r="BC130" s="47">
        <v>1348.4489900000001</v>
      </c>
      <c r="BD130" s="47">
        <v>1858.0068799999999</v>
      </c>
      <c r="BE130" s="47">
        <v>1369.13616</v>
      </c>
      <c r="BF130" s="48">
        <v>-1.5109651329346163E-2</v>
      </c>
      <c r="BG130" s="49">
        <v>-0.27424973259517738</v>
      </c>
    </row>
    <row r="131" spans="2:59" x14ac:dyDescent="0.25">
      <c r="B131" s="1"/>
      <c r="C131" s="1"/>
      <c r="D131" s="1"/>
      <c r="E131" s="45" t="s">
        <v>100</v>
      </c>
      <c r="F131" s="46" t="s">
        <v>101</v>
      </c>
      <c r="G131" s="47">
        <v>127.99196999999999</v>
      </c>
      <c r="H131" s="47">
        <v>354.19170000000003</v>
      </c>
      <c r="I131" s="47">
        <v>191.90167000000002</v>
      </c>
      <c r="J131" s="47">
        <v>158.86438000000001</v>
      </c>
      <c r="K131" s="47">
        <v>296.04000000000002</v>
      </c>
      <c r="L131" s="47">
        <v>191.90167000000002</v>
      </c>
      <c r="M131" s="47">
        <v>216.16550000000001</v>
      </c>
      <c r="N131" s="47">
        <v>297.98450000000003</v>
      </c>
      <c r="O131" s="47">
        <v>191.90167000000002</v>
      </c>
      <c r="P131" s="47">
        <v>503.02184999999997</v>
      </c>
      <c r="Q131" s="47">
        <v>948.21619999999996</v>
      </c>
      <c r="R131" s="47">
        <v>575.70501000000002</v>
      </c>
      <c r="S131" s="47">
        <v>236.90702999999999</v>
      </c>
      <c r="T131" s="47">
        <v>508.7595</v>
      </c>
      <c r="U131" s="47">
        <v>191.90167000000002</v>
      </c>
      <c r="V131" s="47">
        <v>207.476</v>
      </c>
      <c r="W131" s="47">
        <v>509.875</v>
      </c>
      <c r="X131" s="47">
        <v>191.90167000000002</v>
      </c>
      <c r="Y131" s="47">
        <v>190.816</v>
      </c>
      <c r="Z131" s="47">
        <v>-132.83699999999999</v>
      </c>
      <c r="AA131" s="47">
        <v>191.90167000000002</v>
      </c>
      <c r="AB131" s="47">
        <v>635.19902999999999</v>
      </c>
      <c r="AC131" s="47">
        <v>885.79750000000001</v>
      </c>
      <c r="AD131" s="47">
        <v>575.70501000000002</v>
      </c>
      <c r="AE131" s="47">
        <v>214.39658</v>
      </c>
      <c r="AF131" s="47">
        <v>280.41795000000002</v>
      </c>
      <c r="AG131" s="47">
        <v>191.90167000000002</v>
      </c>
      <c r="AH131" s="47">
        <v>181.52492000000001</v>
      </c>
      <c r="AI131" s="47">
        <v>289.17750000000001</v>
      </c>
      <c r="AJ131" s="47">
        <v>191.90167000000002</v>
      </c>
      <c r="AK131" s="47">
        <v>198.15600000000001</v>
      </c>
      <c r="AL131" s="47">
        <v>-421.74740000000003</v>
      </c>
      <c r="AM131" s="47">
        <v>191.90167000000002</v>
      </c>
      <c r="AN131" s="47">
        <v>594.07749999999999</v>
      </c>
      <c r="AO131" s="47">
        <v>147.84805</v>
      </c>
      <c r="AP131" s="47">
        <v>575.70501000000002</v>
      </c>
      <c r="AQ131" s="47">
        <v>190.35400000000001</v>
      </c>
      <c r="AR131" s="47">
        <v>51.398800000000001</v>
      </c>
      <c r="AS131" s="47">
        <v>191.90167000000002</v>
      </c>
      <c r="AT131" s="47">
        <v>204.10650000000001</v>
      </c>
      <c r="AU131" s="47">
        <v>173.60330999999999</v>
      </c>
      <c r="AV131" s="47">
        <v>191.90167000000002</v>
      </c>
      <c r="AW131" s="47">
        <v>156.44104999999999</v>
      </c>
      <c r="AX131" s="47">
        <v>274.84770000000003</v>
      </c>
      <c r="AY131" s="47">
        <v>191.90167000000002</v>
      </c>
      <c r="AZ131" s="47">
        <v>550.90155000000004</v>
      </c>
      <c r="BA131" s="47">
        <v>499.84980999999999</v>
      </c>
      <c r="BB131" s="47">
        <v>575.70501000000002</v>
      </c>
      <c r="BC131" s="47">
        <v>2283.1999300000002</v>
      </c>
      <c r="BD131" s="47">
        <v>2481.7115600000002</v>
      </c>
      <c r="BE131" s="47">
        <v>2302.8200400000001</v>
      </c>
      <c r="BF131" s="48">
        <v>-8.5200361553219306E-3</v>
      </c>
      <c r="BG131" s="49">
        <v>-7.9989807518162981E-2</v>
      </c>
    </row>
    <row r="132" spans="2:59" x14ac:dyDescent="0.25">
      <c r="B132" s="1"/>
      <c r="C132" s="1"/>
      <c r="D132" s="1"/>
      <c r="E132" s="45" t="s">
        <v>102</v>
      </c>
      <c r="F132" s="46" t="s">
        <v>103</v>
      </c>
      <c r="G132" s="47">
        <v>242.47233</v>
      </c>
      <c r="H132" s="47">
        <v>1196.4537800000001</v>
      </c>
      <c r="I132" s="47">
        <v>592.26836000000003</v>
      </c>
      <c r="J132" s="47">
        <v>533.01973999999996</v>
      </c>
      <c r="K132" s="47">
        <v>898.54268000000002</v>
      </c>
      <c r="L132" s="47">
        <v>592.26836000000003</v>
      </c>
      <c r="M132" s="47">
        <v>747.38081999999997</v>
      </c>
      <c r="N132" s="47">
        <v>941.51919999999996</v>
      </c>
      <c r="O132" s="47">
        <v>592.26836000000003</v>
      </c>
      <c r="P132" s="47">
        <v>1522.8728899999999</v>
      </c>
      <c r="Q132" s="47">
        <v>3036.51566</v>
      </c>
      <c r="R132" s="47">
        <v>1776.8050800000001</v>
      </c>
      <c r="S132" s="47">
        <v>847.21893</v>
      </c>
      <c r="T132" s="47">
        <v>1323.65425</v>
      </c>
      <c r="U132" s="47">
        <v>592.26836000000003</v>
      </c>
      <c r="V132" s="47">
        <v>711.26445999999999</v>
      </c>
      <c r="W132" s="47">
        <v>1329.8484799999999</v>
      </c>
      <c r="X132" s="47">
        <v>592.26836000000003</v>
      </c>
      <c r="Y132" s="47">
        <v>681.73595</v>
      </c>
      <c r="Z132" s="47">
        <v>71.95705000000001</v>
      </c>
      <c r="AA132" s="47">
        <v>592.26836000000003</v>
      </c>
      <c r="AB132" s="47">
        <v>2240.2193399999996</v>
      </c>
      <c r="AC132" s="47">
        <v>2725.4597799999997</v>
      </c>
      <c r="AD132" s="47">
        <v>1776.8050800000001</v>
      </c>
      <c r="AE132" s="47">
        <v>771.67965000000004</v>
      </c>
      <c r="AF132" s="47">
        <v>847.58217000000002</v>
      </c>
      <c r="AG132" s="47">
        <v>592.26836000000003</v>
      </c>
      <c r="AH132" s="47">
        <v>488.42160999999999</v>
      </c>
      <c r="AI132" s="47">
        <v>876.4876999999999</v>
      </c>
      <c r="AJ132" s="47">
        <v>592.26836000000003</v>
      </c>
      <c r="AK132" s="47">
        <v>814.54229000000009</v>
      </c>
      <c r="AL132" s="47">
        <v>-1154.85394</v>
      </c>
      <c r="AM132" s="47">
        <v>592.26836000000003</v>
      </c>
      <c r="AN132" s="47">
        <v>2074.6435500000002</v>
      </c>
      <c r="AO132" s="47">
        <v>569.21593000000007</v>
      </c>
      <c r="AP132" s="47">
        <v>1776.8050800000001</v>
      </c>
      <c r="AQ132" s="47">
        <v>635.95723999999996</v>
      </c>
      <c r="AR132" s="47">
        <v>219.499</v>
      </c>
      <c r="AS132" s="47">
        <v>592.26836000000003</v>
      </c>
      <c r="AT132" s="47">
        <v>640.72897999999998</v>
      </c>
      <c r="AU132" s="47">
        <v>508.30387999999999</v>
      </c>
      <c r="AV132" s="47">
        <v>592.26836000000003</v>
      </c>
      <c r="AW132" s="47">
        <v>573.57630000000006</v>
      </c>
      <c r="AX132" s="47">
        <v>824.40946999999994</v>
      </c>
      <c r="AY132" s="47">
        <v>592.26836000000003</v>
      </c>
      <c r="AZ132" s="47">
        <v>1850.26252</v>
      </c>
      <c r="BA132" s="47">
        <v>1552.21235</v>
      </c>
      <c r="BB132" s="47">
        <v>1776.8050800000001</v>
      </c>
      <c r="BC132" s="47">
        <v>7687.9983000000002</v>
      </c>
      <c r="BD132" s="47">
        <v>7883.4037199999993</v>
      </c>
      <c r="BE132" s="47">
        <v>7107.2203200000004</v>
      </c>
      <c r="BF132" s="48">
        <v>8.1716614070013849E-2</v>
      </c>
      <c r="BG132" s="49">
        <v>-2.478693555985978E-2</v>
      </c>
    </row>
    <row r="133" spans="2:59" x14ac:dyDescent="0.25">
      <c r="B133" s="1"/>
      <c r="C133" s="1"/>
      <c r="D133" s="1"/>
      <c r="E133" s="45" t="s">
        <v>104</v>
      </c>
      <c r="F133" s="46" t="s">
        <v>105</v>
      </c>
      <c r="G133" s="47">
        <v>114.819</v>
      </c>
      <c r="H133" s="47">
        <v>156.43299999999999</v>
      </c>
      <c r="I133" s="47">
        <v>236.47876000000002</v>
      </c>
      <c r="J133" s="47">
        <v>98.179000000000002</v>
      </c>
      <c r="K133" s="47">
        <v>187.59399999999999</v>
      </c>
      <c r="L133" s="47">
        <v>236.47876000000002</v>
      </c>
      <c r="M133" s="47">
        <v>174.47550000000001</v>
      </c>
      <c r="N133" s="47">
        <v>202.00200000000001</v>
      </c>
      <c r="O133" s="47">
        <v>236.47876000000002</v>
      </c>
      <c r="P133" s="47">
        <v>387.4735</v>
      </c>
      <c r="Q133" s="47">
        <v>546.029</v>
      </c>
      <c r="R133" s="47">
        <v>709.43628000000001</v>
      </c>
      <c r="S133" s="47">
        <v>200.28100000000001</v>
      </c>
      <c r="T133" s="47">
        <v>145.0335</v>
      </c>
      <c r="U133" s="47">
        <v>236.47876000000002</v>
      </c>
      <c r="V133" s="47">
        <v>158.93</v>
      </c>
      <c r="W133" s="47">
        <v>159.10900000000001</v>
      </c>
      <c r="X133" s="47">
        <v>236.47876000000002</v>
      </c>
      <c r="Y133" s="47">
        <v>150.833</v>
      </c>
      <c r="Z133" s="47">
        <v>148.137</v>
      </c>
      <c r="AA133" s="47">
        <v>236.47876000000002</v>
      </c>
      <c r="AB133" s="47">
        <v>510.04399999999998</v>
      </c>
      <c r="AC133" s="47">
        <v>452.27949999999998</v>
      </c>
      <c r="AD133" s="47">
        <v>709.43628000000001</v>
      </c>
      <c r="AE133" s="47">
        <v>137.89699999999999</v>
      </c>
      <c r="AF133" s="47">
        <v>159.94200000000001</v>
      </c>
      <c r="AG133" s="47">
        <v>236.47876000000002</v>
      </c>
      <c r="AH133" s="47">
        <v>146.96</v>
      </c>
      <c r="AI133" s="47">
        <v>253.56299999999999</v>
      </c>
      <c r="AJ133" s="47">
        <v>236.47876000000002</v>
      </c>
      <c r="AK133" s="47">
        <v>140.48599999999999</v>
      </c>
      <c r="AL133" s="47">
        <v>365.8775</v>
      </c>
      <c r="AM133" s="47">
        <v>236.47876000000002</v>
      </c>
      <c r="AN133" s="47">
        <v>425.34300000000002</v>
      </c>
      <c r="AO133" s="47">
        <v>779.38250000000005</v>
      </c>
      <c r="AP133" s="47">
        <v>709.43628000000001</v>
      </c>
      <c r="AQ133" s="47">
        <v>144.506</v>
      </c>
      <c r="AR133" s="47">
        <v>164.69499999999999</v>
      </c>
      <c r="AS133" s="47">
        <v>236.47876000000002</v>
      </c>
      <c r="AT133" s="47">
        <v>146.96700000000001</v>
      </c>
      <c r="AU133" s="47">
        <v>-8.468</v>
      </c>
      <c r="AV133" s="47">
        <v>236.47876000000002</v>
      </c>
      <c r="AW133" s="47">
        <v>69.352469999999997</v>
      </c>
      <c r="AX133" s="47">
        <v>166.49700000000001</v>
      </c>
      <c r="AY133" s="47">
        <v>236.47876000000002</v>
      </c>
      <c r="AZ133" s="47">
        <v>360.82547</v>
      </c>
      <c r="BA133" s="47">
        <v>322.72399999999999</v>
      </c>
      <c r="BB133" s="47">
        <v>709.43628000000001</v>
      </c>
      <c r="BC133" s="47">
        <v>1683.68597</v>
      </c>
      <c r="BD133" s="47">
        <v>2100.415</v>
      </c>
      <c r="BE133" s="47">
        <v>2837.74512</v>
      </c>
      <c r="BF133" s="48">
        <v>-0.40668174948707159</v>
      </c>
      <c r="BG133" s="49">
        <v>-0.19840318698923787</v>
      </c>
    </row>
    <row r="134" spans="2:59" x14ac:dyDescent="0.25">
      <c r="B134" s="1"/>
      <c r="C134" s="1"/>
      <c r="D134" s="1"/>
      <c r="E134" s="45" t="s">
        <v>106</v>
      </c>
      <c r="F134" s="46" t="s">
        <v>107</v>
      </c>
      <c r="G134" s="47">
        <v>289.67821999999995</v>
      </c>
      <c r="H134" s="47">
        <v>391.20193999999998</v>
      </c>
      <c r="I134" s="47">
        <v>372.10998000000001</v>
      </c>
      <c r="J134" s="47">
        <v>249.45669000000001</v>
      </c>
      <c r="K134" s="47">
        <v>493.48149999999998</v>
      </c>
      <c r="L134" s="47">
        <v>372.10998000000001</v>
      </c>
      <c r="M134" s="47">
        <v>334.79735999999997</v>
      </c>
      <c r="N134" s="47">
        <v>437.23635999999999</v>
      </c>
      <c r="O134" s="47">
        <v>372.10998000000001</v>
      </c>
      <c r="P134" s="47">
        <v>873.93227000000002</v>
      </c>
      <c r="Q134" s="47">
        <v>1321.9198000000001</v>
      </c>
      <c r="R134" s="47">
        <v>1116.3299399999999</v>
      </c>
      <c r="S134" s="47">
        <v>421.03514000000001</v>
      </c>
      <c r="T134" s="47">
        <v>338.2749</v>
      </c>
      <c r="U134" s="47">
        <v>372.10998000000001</v>
      </c>
      <c r="V134" s="47">
        <v>372.28534999999999</v>
      </c>
      <c r="W134" s="47">
        <v>353.44502</v>
      </c>
      <c r="X134" s="47">
        <v>372.10998000000001</v>
      </c>
      <c r="Y134" s="47">
        <v>349.13799999999998</v>
      </c>
      <c r="Z134" s="47">
        <v>332.16849999999999</v>
      </c>
      <c r="AA134" s="47">
        <v>372.10998000000001</v>
      </c>
      <c r="AB134" s="47">
        <v>1142.45849</v>
      </c>
      <c r="AC134" s="47">
        <v>1023.88842</v>
      </c>
      <c r="AD134" s="47">
        <v>1116.3299399999999</v>
      </c>
      <c r="AE134" s="47">
        <v>335.95549999999997</v>
      </c>
      <c r="AF134" s="47">
        <v>354.75700000000001</v>
      </c>
      <c r="AG134" s="47">
        <v>372.10998000000001</v>
      </c>
      <c r="AH134" s="47">
        <v>326.18700000000001</v>
      </c>
      <c r="AI134" s="47">
        <v>432.99252000000001</v>
      </c>
      <c r="AJ134" s="47">
        <v>372.10998000000001</v>
      </c>
      <c r="AK134" s="47">
        <v>376.94799999999998</v>
      </c>
      <c r="AL134" s="47">
        <v>871.54827999999998</v>
      </c>
      <c r="AM134" s="47">
        <v>372.10998000000001</v>
      </c>
      <c r="AN134" s="47">
        <v>1039.0905</v>
      </c>
      <c r="AO134" s="47">
        <v>1659.2978000000001</v>
      </c>
      <c r="AP134" s="47">
        <v>1116.3299399999999</v>
      </c>
      <c r="AQ134" s="47">
        <v>356.48020000000002</v>
      </c>
      <c r="AR134" s="47">
        <v>380.53550000000001</v>
      </c>
      <c r="AS134" s="47">
        <v>372.10998000000001</v>
      </c>
      <c r="AT134" s="47">
        <v>331.62390000000005</v>
      </c>
      <c r="AU134" s="47">
        <v>-21.329499999999999</v>
      </c>
      <c r="AV134" s="47">
        <v>372.10998000000001</v>
      </c>
      <c r="AW134" s="47">
        <v>243.45760000000001</v>
      </c>
      <c r="AX134" s="47">
        <v>366.68299999999999</v>
      </c>
      <c r="AY134" s="47">
        <v>372.10998000000001</v>
      </c>
      <c r="AZ134" s="47">
        <v>931.56169999999997</v>
      </c>
      <c r="BA134" s="47">
        <v>725.88900000000001</v>
      </c>
      <c r="BB134" s="47">
        <v>1116.3299399999999</v>
      </c>
      <c r="BC134" s="47">
        <v>3987.0429599999998</v>
      </c>
      <c r="BD134" s="47">
        <v>4730.9950199999994</v>
      </c>
      <c r="BE134" s="47">
        <v>4465.3197599999994</v>
      </c>
      <c r="BF134" s="48">
        <v>-0.10710919390014739</v>
      </c>
      <c r="BG134" s="49">
        <v>-0.15725065379586889</v>
      </c>
    </row>
    <row r="135" spans="2:59" x14ac:dyDescent="0.25">
      <c r="B135" s="1"/>
      <c r="C135" s="1"/>
      <c r="D135" s="1"/>
      <c r="E135" s="45" t="s">
        <v>108</v>
      </c>
      <c r="F135" s="46" t="s">
        <v>109</v>
      </c>
      <c r="G135" s="47">
        <v>609.82789000000002</v>
      </c>
      <c r="H135" s="47">
        <v>848.73229000000003</v>
      </c>
      <c r="I135" s="47">
        <v>812.33665000000008</v>
      </c>
      <c r="J135" s="47">
        <v>587.99512000000004</v>
      </c>
      <c r="K135" s="47">
        <v>932.63850000000002</v>
      </c>
      <c r="L135" s="47">
        <v>812.33665000000008</v>
      </c>
      <c r="M135" s="47">
        <v>703.09550000000002</v>
      </c>
      <c r="N135" s="47">
        <v>881.78118000000006</v>
      </c>
      <c r="O135" s="47">
        <v>812.33665000000008</v>
      </c>
      <c r="P135" s="47">
        <v>1900.91851</v>
      </c>
      <c r="Q135" s="47">
        <v>2663.1519700000003</v>
      </c>
      <c r="R135" s="47">
        <v>2437.0099500000001</v>
      </c>
      <c r="S135" s="47">
        <v>898.11638000000005</v>
      </c>
      <c r="T135" s="47">
        <v>746.85410000000002</v>
      </c>
      <c r="U135" s="47">
        <v>812.33665000000008</v>
      </c>
      <c r="V135" s="47">
        <v>772.88801000000001</v>
      </c>
      <c r="W135" s="47">
        <v>872.49804000000006</v>
      </c>
      <c r="X135" s="47">
        <v>812.33665000000008</v>
      </c>
      <c r="Y135" s="47">
        <v>766.67100000000005</v>
      </c>
      <c r="Z135" s="47">
        <v>612.35327000000007</v>
      </c>
      <c r="AA135" s="47">
        <v>812.33665000000008</v>
      </c>
      <c r="AB135" s="47">
        <v>2437.6753900000003</v>
      </c>
      <c r="AC135" s="47">
        <v>2231.70541</v>
      </c>
      <c r="AD135" s="47">
        <v>2437.0099500000001</v>
      </c>
      <c r="AE135" s="47">
        <v>698.48450000000003</v>
      </c>
      <c r="AF135" s="47">
        <v>941.49218000000008</v>
      </c>
      <c r="AG135" s="47">
        <v>812.33665000000008</v>
      </c>
      <c r="AH135" s="47">
        <v>596.14324999999997</v>
      </c>
      <c r="AI135" s="47">
        <v>1004.38009</v>
      </c>
      <c r="AJ135" s="47">
        <v>812.33665000000008</v>
      </c>
      <c r="AK135" s="47">
        <v>755.34749999999997</v>
      </c>
      <c r="AL135" s="47">
        <v>1082.4338500000001</v>
      </c>
      <c r="AM135" s="47">
        <v>812.33665000000008</v>
      </c>
      <c r="AN135" s="47">
        <v>2049.97525</v>
      </c>
      <c r="AO135" s="47">
        <v>3028.3061200000002</v>
      </c>
      <c r="AP135" s="47">
        <v>2437.0099500000001</v>
      </c>
      <c r="AQ135" s="47">
        <v>640.7355</v>
      </c>
      <c r="AR135" s="47">
        <v>796.80799999999999</v>
      </c>
      <c r="AS135" s="47">
        <v>812.33665000000008</v>
      </c>
      <c r="AT135" s="47">
        <v>742.53599999999994</v>
      </c>
      <c r="AU135" s="47">
        <v>-6375.0604999999996</v>
      </c>
      <c r="AV135" s="47">
        <v>812.33665000000008</v>
      </c>
      <c r="AW135" s="47">
        <v>469.40528</v>
      </c>
      <c r="AX135" s="47">
        <v>773.55349999999999</v>
      </c>
      <c r="AY135" s="47">
        <v>812.33665000000008</v>
      </c>
      <c r="AZ135" s="47">
        <v>1852.67678</v>
      </c>
      <c r="BA135" s="47">
        <v>-4804.6989999999996</v>
      </c>
      <c r="BB135" s="47">
        <v>2437.0099500000001</v>
      </c>
      <c r="BC135" s="47">
        <v>8241.2459299999991</v>
      </c>
      <c r="BD135" s="47">
        <v>3118.4645</v>
      </c>
      <c r="BE135" s="47">
        <v>9748.0398000000005</v>
      </c>
      <c r="BF135" s="48">
        <v>-0.15457403754137333</v>
      </c>
      <c r="BG135" s="49">
        <v>1.6427255881861087</v>
      </c>
    </row>
    <row r="136" spans="2:59" x14ac:dyDescent="0.25">
      <c r="B136" s="1"/>
      <c r="C136" s="1"/>
      <c r="D136" s="1"/>
      <c r="E136" s="45" t="s">
        <v>110</v>
      </c>
      <c r="F136" s="46" t="s">
        <v>111</v>
      </c>
      <c r="G136" s="47">
        <v>13167.53701</v>
      </c>
      <c r="H136" s="47">
        <v>12325.094220000001</v>
      </c>
      <c r="I136" s="47">
        <v>16847.856350000002</v>
      </c>
      <c r="J136" s="47">
        <v>12475.685880000001</v>
      </c>
      <c r="K136" s="47">
        <v>15214.762000000001</v>
      </c>
      <c r="L136" s="47">
        <v>16847.856350000002</v>
      </c>
      <c r="M136" s="47">
        <v>16817.389899999998</v>
      </c>
      <c r="N136" s="47">
        <v>14230.34756</v>
      </c>
      <c r="O136" s="47">
        <v>16847.856350000002</v>
      </c>
      <c r="P136" s="47">
        <v>42460.612789999999</v>
      </c>
      <c r="Q136" s="47">
        <v>41770.203780000003</v>
      </c>
      <c r="R136" s="47">
        <v>50543.569049999998</v>
      </c>
      <c r="S136" s="47">
        <v>17728.145960000002</v>
      </c>
      <c r="T136" s="47">
        <v>11574.799070000001</v>
      </c>
      <c r="U136" s="47">
        <v>16847.856350000002</v>
      </c>
      <c r="V136" s="47">
        <v>17133.274679999999</v>
      </c>
      <c r="W136" s="47">
        <v>14781.40834</v>
      </c>
      <c r="X136" s="47">
        <v>16847.856350000002</v>
      </c>
      <c r="Y136" s="47">
        <v>17427.79463</v>
      </c>
      <c r="Z136" s="47">
        <v>10819.36011</v>
      </c>
      <c r="AA136" s="47">
        <v>16847.856350000002</v>
      </c>
      <c r="AB136" s="47">
        <v>52289.215270000001</v>
      </c>
      <c r="AC136" s="47">
        <v>37175.567520000004</v>
      </c>
      <c r="AD136" s="47">
        <v>50543.569049999998</v>
      </c>
      <c r="AE136" s="47">
        <v>15604.325080000001</v>
      </c>
      <c r="AF136" s="47">
        <v>15860.06078</v>
      </c>
      <c r="AG136" s="47">
        <v>16847.856350000002</v>
      </c>
      <c r="AH136" s="47">
        <v>16485.464550000001</v>
      </c>
      <c r="AI136" s="47">
        <v>14330.079529999999</v>
      </c>
      <c r="AJ136" s="47">
        <v>16847.856350000002</v>
      </c>
      <c r="AK136" s="47">
        <v>17624.184699999998</v>
      </c>
      <c r="AL136" s="47">
        <v>34938.493900000001</v>
      </c>
      <c r="AM136" s="47">
        <v>16847.856350000002</v>
      </c>
      <c r="AN136" s="47">
        <v>49713.974329999997</v>
      </c>
      <c r="AO136" s="47">
        <v>65128.634210000004</v>
      </c>
      <c r="AP136" s="47">
        <v>50543.569049999998</v>
      </c>
      <c r="AQ136" s="47">
        <v>16291.078710000002</v>
      </c>
      <c r="AR136" s="47">
        <v>15901.808999999999</v>
      </c>
      <c r="AS136" s="47">
        <v>16847.856350000002</v>
      </c>
      <c r="AT136" s="47">
        <v>17993.948680000001</v>
      </c>
      <c r="AU136" s="47">
        <v>-166.40313</v>
      </c>
      <c r="AV136" s="47">
        <v>16847.856350000002</v>
      </c>
      <c r="AW136" s="47">
        <v>14911.06566</v>
      </c>
      <c r="AX136" s="47">
        <v>16412.615409999999</v>
      </c>
      <c r="AY136" s="47">
        <v>16847.856350000002</v>
      </c>
      <c r="AZ136" s="47">
        <v>49196.093049999996</v>
      </c>
      <c r="BA136" s="47">
        <v>32148.021280000001</v>
      </c>
      <c r="BB136" s="47">
        <v>50543.569049999998</v>
      </c>
      <c r="BC136" s="47">
        <v>193659.89543999999</v>
      </c>
      <c r="BD136" s="47">
        <v>176222.42679</v>
      </c>
      <c r="BE136" s="47">
        <v>202174.27619999999</v>
      </c>
      <c r="BF136" s="48">
        <v>-4.2114065745818108E-2</v>
      </c>
      <c r="BG136" s="49">
        <v>9.8951472679353225E-2</v>
      </c>
    </row>
    <row r="137" spans="2:59" x14ac:dyDescent="0.25">
      <c r="B137" s="1"/>
      <c r="C137" s="1"/>
      <c r="D137" s="1"/>
      <c r="E137" s="45" t="s">
        <v>112</v>
      </c>
      <c r="F137" s="46" t="s">
        <v>113</v>
      </c>
      <c r="G137" s="47">
        <v>9.5556200000000011</v>
      </c>
      <c r="H137" s="47">
        <v>45.228019999999994</v>
      </c>
      <c r="I137" s="47">
        <v>52.373040000000003</v>
      </c>
      <c r="J137" s="47">
        <v>69.898789999999991</v>
      </c>
      <c r="K137" s="47">
        <v>122.967</v>
      </c>
      <c r="L137" s="47">
        <v>52.373040000000003</v>
      </c>
      <c r="M137" s="47">
        <v>41.059580000000004</v>
      </c>
      <c r="N137" s="47">
        <v>45.251059999999995</v>
      </c>
      <c r="O137" s="47">
        <v>52.373040000000003</v>
      </c>
      <c r="P137" s="47">
        <v>120.51399000000001</v>
      </c>
      <c r="Q137" s="47">
        <v>213.44607999999999</v>
      </c>
      <c r="R137" s="47">
        <v>157.11912000000001</v>
      </c>
      <c r="S137" s="47">
        <v>40.486580000000004</v>
      </c>
      <c r="T137" s="47">
        <v>42.641779999999997</v>
      </c>
      <c r="U137" s="47">
        <v>52.373040000000003</v>
      </c>
      <c r="V137" s="47">
        <v>41.267580000000002</v>
      </c>
      <c r="W137" s="47">
        <v>43.908029999999997</v>
      </c>
      <c r="X137" s="47">
        <v>52.373040000000003</v>
      </c>
      <c r="Y137" s="47">
        <v>38.197330000000001</v>
      </c>
      <c r="Z137" s="47">
        <v>46.766120000000001</v>
      </c>
      <c r="AA137" s="47">
        <v>52.373040000000003</v>
      </c>
      <c r="AB137" s="47">
        <v>119.95149000000001</v>
      </c>
      <c r="AC137" s="47">
        <v>133.31592999999998</v>
      </c>
      <c r="AD137" s="47">
        <v>157.11912000000001</v>
      </c>
      <c r="AE137" s="47">
        <v>38.405739999999994</v>
      </c>
      <c r="AF137" s="47">
        <v>45.357289999999999</v>
      </c>
      <c r="AG137" s="47">
        <v>52.373040000000003</v>
      </c>
      <c r="AH137" s="47">
        <v>0</v>
      </c>
      <c r="AI137" s="47">
        <v>44.322739999999996</v>
      </c>
      <c r="AJ137" s="47">
        <v>52.373040000000003</v>
      </c>
      <c r="AK137" s="47">
        <v>77.245440000000002</v>
      </c>
      <c r="AL137" s="47">
        <v>1094.89222</v>
      </c>
      <c r="AM137" s="47">
        <v>52.373040000000003</v>
      </c>
      <c r="AN137" s="47">
        <v>115.65118</v>
      </c>
      <c r="AO137" s="47">
        <v>1184.5722499999999</v>
      </c>
      <c r="AP137" s="47">
        <v>157.11912000000001</v>
      </c>
      <c r="AQ137" s="47">
        <v>37.03595</v>
      </c>
      <c r="AR137" s="47">
        <v>41.417559999999995</v>
      </c>
      <c r="AS137" s="47">
        <v>52.373040000000003</v>
      </c>
      <c r="AT137" s="47">
        <v>35.028970000000001</v>
      </c>
      <c r="AU137" s="47">
        <v>43.97383</v>
      </c>
      <c r="AV137" s="47">
        <v>52.373040000000003</v>
      </c>
      <c r="AW137" s="47">
        <v>34.348219999999998</v>
      </c>
      <c r="AX137" s="47">
        <v>43.587830000000004</v>
      </c>
      <c r="AY137" s="47">
        <v>52.373040000000003</v>
      </c>
      <c r="AZ137" s="47">
        <v>106.41314</v>
      </c>
      <c r="BA137" s="47">
        <v>128.97922</v>
      </c>
      <c r="BB137" s="47">
        <v>157.11912000000001</v>
      </c>
      <c r="BC137" s="47">
        <v>462.52979999999997</v>
      </c>
      <c r="BD137" s="47">
        <v>1660.31348</v>
      </c>
      <c r="BE137" s="47">
        <v>628.47648000000004</v>
      </c>
      <c r="BF137" s="48">
        <v>-0.26404596716173068</v>
      </c>
      <c r="BG137" s="49">
        <v>-0.72142019831098403</v>
      </c>
    </row>
    <row r="138" spans="2:59" x14ac:dyDescent="0.25">
      <c r="B138" s="1"/>
      <c r="C138" s="1"/>
      <c r="D138" s="1"/>
      <c r="E138" s="45" t="s">
        <v>114</v>
      </c>
      <c r="F138" s="46" t="s">
        <v>115</v>
      </c>
      <c r="G138" s="47">
        <v>211.88</v>
      </c>
      <c r="H138" s="47">
        <v>245.28</v>
      </c>
      <c r="I138" s="47">
        <v>0</v>
      </c>
      <c r="J138" s="47">
        <v>204.96</v>
      </c>
      <c r="K138" s="47">
        <v>209.1</v>
      </c>
      <c r="L138" s="47">
        <v>0</v>
      </c>
      <c r="M138" s="47">
        <v>215.18</v>
      </c>
      <c r="N138" s="47">
        <v>942.17399999999998</v>
      </c>
      <c r="O138" s="47">
        <v>0</v>
      </c>
      <c r="P138" s="47">
        <v>632.02</v>
      </c>
      <c r="Q138" s="47">
        <v>1396.5540000000001</v>
      </c>
      <c r="R138" s="47">
        <v>0</v>
      </c>
      <c r="S138" s="47">
        <v>222.93</v>
      </c>
      <c r="T138" s="47">
        <v>243.04</v>
      </c>
      <c r="U138" s="47">
        <v>0</v>
      </c>
      <c r="V138" s="47">
        <v>222.93</v>
      </c>
      <c r="W138" s="47">
        <v>243.04</v>
      </c>
      <c r="X138" s="47">
        <v>0</v>
      </c>
      <c r="Y138" s="47">
        <v>212.65</v>
      </c>
      <c r="Z138" s="47">
        <v>-449.154</v>
      </c>
      <c r="AA138" s="47">
        <v>0</v>
      </c>
      <c r="AB138" s="47">
        <v>658.51</v>
      </c>
      <c r="AC138" s="47">
        <v>36.926000000000002</v>
      </c>
      <c r="AD138" s="47">
        <v>0</v>
      </c>
      <c r="AE138" s="47">
        <v>204.42</v>
      </c>
      <c r="AF138" s="47">
        <v>240.47</v>
      </c>
      <c r="AG138" s="47">
        <v>0</v>
      </c>
      <c r="AH138" s="47">
        <v>215.77</v>
      </c>
      <c r="AI138" s="47">
        <v>240.47</v>
      </c>
      <c r="AJ138" s="47">
        <v>0</v>
      </c>
      <c r="AK138" s="47">
        <v>208.47</v>
      </c>
      <c r="AL138" s="47">
        <v>243.39</v>
      </c>
      <c r="AM138" s="47">
        <v>0</v>
      </c>
      <c r="AN138" s="47">
        <v>628.66</v>
      </c>
      <c r="AO138" s="47">
        <v>724.33</v>
      </c>
      <c r="AP138" s="47">
        <v>0</v>
      </c>
      <c r="AQ138" s="47">
        <v>188.25</v>
      </c>
      <c r="AR138" s="47">
        <v>235.86</v>
      </c>
      <c r="AS138" s="47">
        <v>0</v>
      </c>
      <c r="AT138" s="47">
        <v>220.36</v>
      </c>
      <c r="AU138" s="47">
        <v>232.74</v>
      </c>
      <c r="AV138" s="47">
        <v>0</v>
      </c>
      <c r="AW138" s="47">
        <v>205.55</v>
      </c>
      <c r="AX138" s="47">
        <v>222.54</v>
      </c>
      <c r="AY138" s="47">
        <v>0</v>
      </c>
      <c r="AZ138" s="47">
        <v>614.16</v>
      </c>
      <c r="BA138" s="47">
        <v>691.14</v>
      </c>
      <c r="BB138" s="47">
        <v>0</v>
      </c>
      <c r="BC138" s="47">
        <v>2533.35</v>
      </c>
      <c r="BD138" s="47">
        <v>2848.95</v>
      </c>
      <c r="BE138" s="47">
        <v>0</v>
      </c>
      <c r="BF138" s="48">
        <v>0</v>
      </c>
      <c r="BG138" s="49">
        <v>-0.11077765492549885</v>
      </c>
    </row>
    <row r="139" spans="2:59" x14ac:dyDescent="0.25">
      <c r="B139" s="1"/>
      <c r="C139" s="1"/>
      <c r="D139" s="1"/>
      <c r="E139" s="45" t="s">
        <v>116</v>
      </c>
      <c r="F139" s="46" t="s">
        <v>117</v>
      </c>
      <c r="G139" s="47">
        <v>17.856000000000002</v>
      </c>
      <c r="H139" s="47">
        <v>15.858000000000001</v>
      </c>
      <c r="I139" s="47">
        <v>0</v>
      </c>
      <c r="J139" s="47">
        <v>18.350999999999999</v>
      </c>
      <c r="K139" s="47">
        <v>15.353999999999999</v>
      </c>
      <c r="L139" s="47">
        <v>0</v>
      </c>
      <c r="M139" s="47">
        <v>18.018000000000001</v>
      </c>
      <c r="N139" s="47">
        <v>15.39</v>
      </c>
      <c r="O139" s="47">
        <v>0</v>
      </c>
      <c r="P139" s="47">
        <v>54.225000000000001</v>
      </c>
      <c r="Q139" s="47">
        <v>46.601999999999997</v>
      </c>
      <c r="R139" s="47">
        <v>0</v>
      </c>
      <c r="S139" s="47">
        <v>18.558</v>
      </c>
      <c r="T139" s="47">
        <v>16.100999999999999</v>
      </c>
      <c r="U139" s="47">
        <v>0</v>
      </c>
      <c r="V139" s="47">
        <v>18.558</v>
      </c>
      <c r="W139" s="47">
        <v>16.100999999999999</v>
      </c>
      <c r="X139" s="47">
        <v>0</v>
      </c>
      <c r="Y139" s="47">
        <v>18.576000000000001</v>
      </c>
      <c r="Z139" s="47">
        <v>16.407</v>
      </c>
      <c r="AA139" s="47">
        <v>0</v>
      </c>
      <c r="AB139" s="47">
        <v>55.692</v>
      </c>
      <c r="AC139" s="47">
        <v>48.609000000000002</v>
      </c>
      <c r="AD139" s="47">
        <v>0</v>
      </c>
      <c r="AE139" s="47">
        <v>20.798999999999999</v>
      </c>
      <c r="AF139" s="47">
        <v>16.29</v>
      </c>
      <c r="AG139" s="47">
        <v>0</v>
      </c>
      <c r="AH139" s="47">
        <v>13.419</v>
      </c>
      <c r="AI139" s="47">
        <v>16.29</v>
      </c>
      <c r="AJ139" s="47">
        <v>0</v>
      </c>
      <c r="AK139" s="47">
        <v>13.419</v>
      </c>
      <c r="AL139" s="47">
        <v>20.869</v>
      </c>
      <c r="AM139" s="47">
        <v>0</v>
      </c>
      <c r="AN139" s="47">
        <v>47.637</v>
      </c>
      <c r="AO139" s="47">
        <v>53.448999999999998</v>
      </c>
      <c r="AP139" s="47">
        <v>0</v>
      </c>
      <c r="AQ139" s="47">
        <v>14.715</v>
      </c>
      <c r="AR139" s="47">
        <v>17.172000000000001</v>
      </c>
      <c r="AS139" s="47">
        <v>0</v>
      </c>
      <c r="AT139" s="47">
        <v>14.093999999999999</v>
      </c>
      <c r="AU139" s="47">
        <v>17.675999999999998</v>
      </c>
      <c r="AV139" s="47">
        <v>0</v>
      </c>
      <c r="AW139" s="47">
        <v>15.246</v>
      </c>
      <c r="AX139" s="47">
        <v>17.873999999999999</v>
      </c>
      <c r="AY139" s="47">
        <v>0</v>
      </c>
      <c r="AZ139" s="47">
        <v>44.055</v>
      </c>
      <c r="BA139" s="47">
        <v>52.722000000000001</v>
      </c>
      <c r="BB139" s="47">
        <v>0</v>
      </c>
      <c r="BC139" s="47">
        <v>201.60900000000001</v>
      </c>
      <c r="BD139" s="47">
        <v>201.38200000000001</v>
      </c>
      <c r="BE139" s="47">
        <v>0</v>
      </c>
      <c r="BF139" s="48">
        <v>0</v>
      </c>
      <c r="BG139" s="49">
        <v>1.1272109721822687E-3</v>
      </c>
    </row>
    <row r="140" spans="2:59" x14ac:dyDescent="0.25">
      <c r="B140" s="1"/>
      <c r="C140" s="1"/>
      <c r="D140" s="1"/>
      <c r="E140" s="45" t="s">
        <v>118</v>
      </c>
      <c r="F140" s="46" t="s">
        <v>119</v>
      </c>
      <c r="G140" s="47">
        <v>12.349020000000001</v>
      </c>
      <c r="H140" s="47">
        <v>20.083590000000001</v>
      </c>
      <c r="I140" s="47">
        <v>24.309759999999997</v>
      </c>
      <c r="J140" s="47">
        <v>19.18102</v>
      </c>
      <c r="K140" s="47">
        <v>77.377820000000014</v>
      </c>
      <c r="L140" s="47">
        <v>24.309759999999997</v>
      </c>
      <c r="M140" s="47">
        <v>16.43252</v>
      </c>
      <c r="N140" s="47">
        <v>20.67548</v>
      </c>
      <c r="O140" s="47">
        <v>24.309759999999997</v>
      </c>
      <c r="P140" s="47">
        <v>47.962559999999996</v>
      </c>
      <c r="Q140" s="47">
        <v>118.13688999999999</v>
      </c>
      <c r="R140" s="47">
        <v>72.929280000000006</v>
      </c>
      <c r="S140" s="47">
        <v>15.116520000000001</v>
      </c>
      <c r="T140" s="47">
        <v>16.441520000000001</v>
      </c>
      <c r="U140" s="47">
        <v>24.309759999999997</v>
      </c>
      <c r="V140" s="47">
        <v>15.11252</v>
      </c>
      <c r="W140" s="47">
        <v>16.335139999999999</v>
      </c>
      <c r="X140" s="47">
        <v>24.309759999999997</v>
      </c>
      <c r="Y140" s="47">
        <v>15.07602</v>
      </c>
      <c r="Z140" s="47">
        <v>18.224419999999999</v>
      </c>
      <c r="AA140" s="47">
        <v>24.309759999999997</v>
      </c>
      <c r="AB140" s="47">
        <v>45.305059999999997</v>
      </c>
      <c r="AC140" s="47">
        <v>51.001080000000002</v>
      </c>
      <c r="AD140" s="47">
        <v>72.929280000000006</v>
      </c>
      <c r="AE140" s="47">
        <v>13.90352</v>
      </c>
      <c r="AF140" s="47">
        <v>18.443639999999998</v>
      </c>
      <c r="AG140" s="47">
        <v>24.309759999999997</v>
      </c>
      <c r="AH140" s="47">
        <v>0</v>
      </c>
      <c r="AI140" s="47">
        <v>17.13214</v>
      </c>
      <c r="AJ140" s="47">
        <v>24.309759999999997</v>
      </c>
      <c r="AK140" s="47">
        <v>28.846040000000002</v>
      </c>
      <c r="AL140" s="47">
        <v>206.30395000000001</v>
      </c>
      <c r="AM140" s="47">
        <v>24.309759999999997</v>
      </c>
      <c r="AN140" s="47">
        <v>42.749559999999995</v>
      </c>
      <c r="AO140" s="47">
        <v>241.87973000000002</v>
      </c>
      <c r="AP140" s="47">
        <v>72.929280000000006</v>
      </c>
      <c r="AQ140" s="47">
        <v>13.87852</v>
      </c>
      <c r="AR140" s="47">
        <v>16.058019999999999</v>
      </c>
      <c r="AS140" s="47">
        <v>24.309759999999997</v>
      </c>
      <c r="AT140" s="47">
        <v>13.36102</v>
      </c>
      <c r="AU140" s="47">
        <v>15.09252</v>
      </c>
      <c r="AV140" s="47">
        <v>24.309759999999997</v>
      </c>
      <c r="AW140" s="47">
        <v>11.097020000000001</v>
      </c>
      <c r="AX140" s="47">
        <v>15.76052</v>
      </c>
      <c r="AY140" s="47">
        <v>24.309759999999997</v>
      </c>
      <c r="AZ140" s="47">
        <v>38.336559999999999</v>
      </c>
      <c r="BA140" s="47">
        <v>46.911059999999999</v>
      </c>
      <c r="BB140" s="47">
        <v>72.929280000000006</v>
      </c>
      <c r="BC140" s="47">
        <v>174.35373999999999</v>
      </c>
      <c r="BD140" s="47">
        <v>457.92876000000001</v>
      </c>
      <c r="BE140" s="47">
        <v>291.71712000000002</v>
      </c>
      <c r="BF140" s="48">
        <v>-0.4023191371147502</v>
      </c>
      <c r="BG140" s="49">
        <v>-0.61925575497813246</v>
      </c>
    </row>
    <row r="141" spans="2:59" x14ac:dyDescent="0.25">
      <c r="B141" s="1"/>
      <c r="C141" s="1"/>
      <c r="D141" s="1"/>
      <c r="E141" s="45" t="s">
        <v>120</v>
      </c>
      <c r="F141" s="46" t="s">
        <v>121</v>
      </c>
      <c r="G141" s="47">
        <v>0.47664999999999996</v>
      </c>
      <c r="H141" s="47">
        <v>0.5635</v>
      </c>
      <c r="I141" s="47">
        <v>0.93062</v>
      </c>
      <c r="J141" s="47">
        <v>0.69498000000000004</v>
      </c>
      <c r="K141" s="47">
        <v>1.8398800000000002</v>
      </c>
      <c r="L141" s="47">
        <v>0.93062</v>
      </c>
      <c r="M141" s="47">
        <v>0.75678000000000001</v>
      </c>
      <c r="N141" s="47">
        <v>0.98108000000000006</v>
      </c>
      <c r="O141" s="47">
        <v>0.93062</v>
      </c>
      <c r="P141" s="47">
        <v>1.9284100000000002</v>
      </c>
      <c r="Q141" s="47">
        <v>3.3844600000000002</v>
      </c>
      <c r="R141" s="47">
        <v>2.7918600000000002</v>
      </c>
      <c r="S141" s="47">
        <v>0.75678000000000001</v>
      </c>
      <c r="T141" s="47">
        <v>1.0783800000000001</v>
      </c>
      <c r="U141" s="47">
        <v>0.93062</v>
      </c>
      <c r="V141" s="47">
        <v>0.67677999999999994</v>
      </c>
      <c r="W141" s="47">
        <v>1.0398800000000001</v>
      </c>
      <c r="X141" s="47">
        <v>0.93062</v>
      </c>
      <c r="Y141" s="47">
        <v>0.6276799999999999</v>
      </c>
      <c r="Z141" s="47">
        <v>0.70738000000000001</v>
      </c>
      <c r="AA141" s="47">
        <v>0.93062</v>
      </c>
      <c r="AB141" s="47">
        <v>2.0612399999999997</v>
      </c>
      <c r="AC141" s="47">
        <v>2.8256399999999999</v>
      </c>
      <c r="AD141" s="47">
        <v>2.7918600000000002</v>
      </c>
      <c r="AE141" s="47">
        <v>0.53498000000000001</v>
      </c>
      <c r="AF141" s="47">
        <v>0.79037999999999997</v>
      </c>
      <c r="AG141" s="47">
        <v>0.93062</v>
      </c>
      <c r="AH141" s="47">
        <v>0</v>
      </c>
      <c r="AI141" s="47">
        <v>0.83634000000000008</v>
      </c>
      <c r="AJ141" s="47">
        <v>0.93062</v>
      </c>
      <c r="AK141" s="47">
        <v>1.1190599999999999</v>
      </c>
      <c r="AL141" s="47">
        <v>12.102649999999999</v>
      </c>
      <c r="AM141" s="47">
        <v>0.93062</v>
      </c>
      <c r="AN141" s="47">
        <v>1.65404</v>
      </c>
      <c r="AO141" s="47">
        <v>13.729370000000001</v>
      </c>
      <c r="AP141" s="47">
        <v>2.7918600000000002</v>
      </c>
      <c r="AQ141" s="47">
        <v>0.33438000000000001</v>
      </c>
      <c r="AR141" s="47">
        <v>0.75678000000000001</v>
      </c>
      <c r="AS141" s="47">
        <v>0.93062</v>
      </c>
      <c r="AT141" s="47">
        <v>0.58408000000000004</v>
      </c>
      <c r="AU141" s="47">
        <v>0.75678000000000001</v>
      </c>
      <c r="AV141" s="47">
        <v>0.93062</v>
      </c>
      <c r="AW141" s="47">
        <v>0.33438000000000001</v>
      </c>
      <c r="AX141" s="47">
        <v>0.75678000000000001</v>
      </c>
      <c r="AY141" s="47">
        <v>0.93062</v>
      </c>
      <c r="AZ141" s="47">
        <v>1.25284</v>
      </c>
      <c r="BA141" s="47">
        <v>2.27034</v>
      </c>
      <c r="BB141" s="47">
        <v>2.7918600000000002</v>
      </c>
      <c r="BC141" s="47">
        <v>6.8965299999999994</v>
      </c>
      <c r="BD141" s="47">
        <v>22.209810000000001</v>
      </c>
      <c r="BE141" s="47">
        <v>11.167440000000001</v>
      </c>
      <c r="BF141" s="48">
        <v>-0.38244306662941563</v>
      </c>
      <c r="BG141" s="49">
        <v>-0.68948271056798771</v>
      </c>
    </row>
    <row r="142" spans="2:59" x14ac:dyDescent="0.25">
      <c r="B142" s="1"/>
      <c r="C142" s="1"/>
      <c r="D142" s="1"/>
      <c r="E142" s="45" t="s">
        <v>122</v>
      </c>
      <c r="F142" s="46" t="s">
        <v>123</v>
      </c>
      <c r="G142" s="47">
        <v>11.92</v>
      </c>
      <c r="H142" s="47">
        <v>12.5778</v>
      </c>
      <c r="I142" s="47">
        <v>11.633469999999999</v>
      </c>
      <c r="J142" s="47">
        <v>-11.385999999999999</v>
      </c>
      <c r="K142" s="47">
        <v>12.99705</v>
      </c>
      <c r="L142" s="47">
        <v>11.633469999999999</v>
      </c>
      <c r="M142" s="47">
        <v>11.6195</v>
      </c>
      <c r="N142" s="47">
        <v>12.628299999999999</v>
      </c>
      <c r="O142" s="47">
        <v>11.633469999999999</v>
      </c>
      <c r="P142" s="47">
        <v>12.153499999999999</v>
      </c>
      <c r="Q142" s="47">
        <v>38.203150000000001</v>
      </c>
      <c r="R142" s="47">
        <v>34.900410000000001</v>
      </c>
      <c r="S142" s="47">
        <v>18.905000000000001</v>
      </c>
      <c r="T142" s="47">
        <v>10.9922</v>
      </c>
      <c r="U142" s="47">
        <v>11.633469999999999</v>
      </c>
      <c r="V142" s="47">
        <v>19.857500000000002</v>
      </c>
      <c r="W142" s="47">
        <v>12.64425</v>
      </c>
      <c r="X142" s="47">
        <v>11.633469999999999</v>
      </c>
      <c r="Y142" s="47">
        <v>13.234</v>
      </c>
      <c r="Z142" s="47">
        <v>11.32475</v>
      </c>
      <c r="AA142" s="47">
        <v>11.633469999999999</v>
      </c>
      <c r="AB142" s="47">
        <v>51.996499999999997</v>
      </c>
      <c r="AC142" s="47">
        <v>34.961199999999998</v>
      </c>
      <c r="AD142" s="47">
        <v>34.900410000000001</v>
      </c>
      <c r="AE142" s="47">
        <v>14.454000000000001</v>
      </c>
      <c r="AF142" s="47">
        <v>11.492899999999999</v>
      </c>
      <c r="AG142" s="47">
        <v>11.633469999999999</v>
      </c>
      <c r="AH142" s="47">
        <v>11.17</v>
      </c>
      <c r="AI142" s="47">
        <v>13.3088</v>
      </c>
      <c r="AJ142" s="47">
        <v>11.633469999999999</v>
      </c>
      <c r="AK142" s="47">
        <v>15.2805</v>
      </c>
      <c r="AL142" s="47">
        <v>21.837949999999999</v>
      </c>
      <c r="AM142" s="47">
        <v>11.633469999999999</v>
      </c>
      <c r="AN142" s="47">
        <v>40.904499999999999</v>
      </c>
      <c r="AO142" s="47">
        <v>46.639650000000003</v>
      </c>
      <c r="AP142" s="47">
        <v>34.900410000000001</v>
      </c>
      <c r="AQ142" s="47">
        <v>12.1035</v>
      </c>
      <c r="AR142" s="47">
        <v>12.321</v>
      </c>
      <c r="AS142" s="47">
        <v>11.633469999999999</v>
      </c>
      <c r="AT142" s="47">
        <v>9.2579999999999991</v>
      </c>
      <c r="AU142" s="47">
        <v>5.4950000000000001</v>
      </c>
      <c r="AV142" s="47">
        <v>11.633469999999999</v>
      </c>
      <c r="AW142" s="47">
        <v>5.2779999999999996</v>
      </c>
      <c r="AX142" s="47">
        <v>13.368</v>
      </c>
      <c r="AY142" s="47">
        <v>11.633469999999999</v>
      </c>
      <c r="AZ142" s="47">
        <v>26.639500000000002</v>
      </c>
      <c r="BA142" s="47">
        <v>31.184000000000001</v>
      </c>
      <c r="BB142" s="47">
        <v>34.900410000000001</v>
      </c>
      <c r="BC142" s="47">
        <v>131.69399999999999</v>
      </c>
      <c r="BD142" s="47">
        <v>150.988</v>
      </c>
      <c r="BE142" s="47">
        <v>139.60164</v>
      </c>
      <c r="BF142" s="48">
        <v>-5.6644320224318423E-2</v>
      </c>
      <c r="BG142" s="49">
        <v>-0.12778498953559225</v>
      </c>
    </row>
    <row r="143" spans="2:59" x14ac:dyDescent="0.25">
      <c r="B143" s="1"/>
      <c r="C143" s="1"/>
      <c r="D143" s="1"/>
      <c r="E143" s="45" t="s">
        <v>124</v>
      </c>
      <c r="F143" s="46" t="s">
        <v>125</v>
      </c>
      <c r="G143" s="47">
        <v>-5.6944999999999997</v>
      </c>
      <c r="H143" s="47">
        <v>8.414200000000001</v>
      </c>
      <c r="I143" s="47">
        <v>6.3923100000000002</v>
      </c>
      <c r="J143" s="47">
        <v>-6.0129999999999999</v>
      </c>
      <c r="K143" s="47">
        <v>7.2822500000000003</v>
      </c>
      <c r="L143" s="47">
        <v>6.3923100000000002</v>
      </c>
      <c r="M143" s="47">
        <v>5.024</v>
      </c>
      <c r="N143" s="47">
        <v>7.0286499999999998</v>
      </c>
      <c r="O143" s="47">
        <v>6.3923100000000002</v>
      </c>
      <c r="P143" s="47">
        <v>-6.6835000000000004</v>
      </c>
      <c r="Q143" s="47">
        <v>22.725099999999998</v>
      </c>
      <c r="R143" s="47">
        <v>19.176929999999999</v>
      </c>
      <c r="S143" s="47">
        <v>21.332999999999998</v>
      </c>
      <c r="T143" s="47">
        <v>6.1663000000000006</v>
      </c>
      <c r="U143" s="47">
        <v>6.3923100000000002</v>
      </c>
      <c r="V143" s="47">
        <v>10.247</v>
      </c>
      <c r="W143" s="47">
        <v>6.8483499999999999</v>
      </c>
      <c r="X143" s="47">
        <v>6.3923100000000002</v>
      </c>
      <c r="Y143" s="47">
        <v>6.1950000000000003</v>
      </c>
      <c r="Z143" s="47">
        <v>6.23935</v>
      </c>
      <c r="AA143" s="47">
        <v>6.3923100000000002</v>
      </c>
      <c r="AB143" s="47">
        <v>37.774999999999999</v>
      </c>
      <c r="AC143" s="47">
        <v>19.254000000000001</v>
      </c>
      <c r="AD143" s="47">
        <v>19.176929999999999</v>
      </c>
      <c r="AE143" s="47">
        <v>5.76</v>
      </c>
      <c r="AF143" s="47">
        <v>5.6221000000000005</v>
      </c>
      <c r="AG143" s="47">
        <v>6.3923100000000002</v>
      </c>
      <c r="AH143" s="47">
        <v>5.76</v>
      </c>
      <c r="AI143" s="47">
        <v>6.2288000000000006</v>
      </c>
      <c r="AJ143" s="47">
        <v>6.3923100000000002</v>
      </c>
      <c r="AK143" s="47">
        <v>5.5339999999999998</v>
      </c>
      <c r="AL143" s="47">
        <v>23.571000000000002</v>
      </c>
      <c r="AM143" s="47">
        <v>6.3923100000000002</v>
      </c>
      <c r="AN143" s="47">
        <v>17.053999999999998</v>
      </c>
      <c r="AO143" s="47">
        <v>35.421900000000001</v>
      </c>
      <c r="AP143" s="47">
        <v>19.176929999999999</v>
      </c>
      <c r="AQ143" s="47">
        <v>2.88</v>
      </c>
      <c r="AR143" s="47">
        <v>6.23</v>
      </c>
      <c r="AS143" s="47">
        <v>6.3923100000000002</v>
      </c>
      <c r="AT143" s="47">
        <v>6.4660000000000002</v>
      </c>
      <c r="AU143" s="47">
        <v>4.3499999999999996</v>
      </c>
      <c r="AV143" s="47">
        <v>6.3923100000000002</v>
      </c>
      <c r="AW143" s="47">
        <v>4.3579999999999997</v>
      </c>
      <c r="AX143" s="47">
        <v>6.734</v>
      </c>
      <c r="AY143" s="47">
        <v>6.3923100000000002</v>
      </c>
      <c r="AZ143" s="47">
        <v>13.704000000000001</v>
      </c>
      <c r="BA143" s="47">
        <v>17.314</v>
      </c>
      <c r="BB143" s="47">
        <v>19.176929999999999</v>
      </c>
      <c r="BC143" s="47">
        <v>61.849499999999999</v>
      </c>
      <c r="BD143" s="47">
        <v>94.715000000000003</v>
      </c>
      <c r="BE143" s="47">
        <v>76.707719999999995</v>
      </c>
      <c r="BF143" s="48">
        <v>-0.19369914788237741</v>
      </c>
      <c r="BG143" s="49">
        <v>-0.34699361241619597</v>
      </c>
    </row>
    <row r="144" spans="2:59" x14ac:dyDescent="0.25">
      <c r="B144" s="1"/>
      <c r="C144" s="1"/>
      <c r="D144" s="1"/>
      <c r="E144" s="45" t="s">
        <v>126</v>
      </c>
      <c r="F144" s="46" t="s">
        <v>127</v>
      </c>
      <c r="G144" s="47">
        <v>303.93559999999997</v>
      </c>
      <c r="H144" s="47">
        <v>303.0215</v>
      </c>
      <c r="I144" s="47">
        <v>531.62806</v>
      </c>
      <c r="J144" s="47">
        <v>417.62270000000001</v>
      </c>
      <c r="K144" s="47">
        <v>593.5675</v>
      </c>
      <c r="L144" s="47">
        <v>531.62806</v>
      </c>
      <c r="M144" s="47">
        <v>551.68340000000001</v>
      </c>
      <c r="N144" s="47">
        <v>503.25850000000003</v>
      </c>
      <c r="O144" s="47">
        <v>531.62806</v>
      </c>
      <c r="P144" s="47">
        <v>1273.2417</v>
      </c>
      <c r="Q144" s="47">
        <v>1399.8475000000001</v>
      </c>
      <c r="R144" s="47">
        <v>1594.88418</v>
      </c>
      <c r="S144" s="47">
        <v>672.39831000000004</v>
      </c>
      <c r="T144" s="47">
        <v>202.69649999999999</v>
      </c>
      <c r="U144" s="47">
        <v>531.62806</v>
      </c>
      <c r="V144" s="47">
        <v>611.56548999999995</v>
      </c>
      <c r="W144" s="47">
        <v>448.87799999999999</v>
      </c>
      <c r="X144" s="47">
        <v>531.62806</v>
      </c>
      <c r="Y144" s="47">
        <v>589.07409999999993</v>
      </c>
      <c r="Z144" s="47">
        <v>441.19799999999998</v>
      </c>
      <c r="AA144" s="47">
        <v>531.62806</v>
      </c>
      <c r="AB144" s="47">
        <v>1873.0378999999998</v>
      </c>
      <c r="AC144" s="47">
        <v>1092.7725</v>
      </c>
      <c r="AD144" s="47">
        <v>1594.88418</v>
      </c>
      <c r="AE144" s="47">
        <v>617.21100000000001</v>
      </c>
      <c r="AF144" s="47">
        <v>304.04750000000001</v>
      </c>
      <c r="AG144" s="47">
        <v>531.62806</v>
      </c>
      <c r="AH144" s="47">
        <v>512.31799999999998</v>
      </c>
      <c r="AI144" s="47">
        <v>353.721</v>
      </c>
      <c r="AJ144" s="47">
        <v>531.62806</v>
      </c>
      <c r="AK144" s="47">
        <v>769.22410000000002</v>
      </c>
      <c r="AL144" s="47">
        <v>2546.9675000000002</v>
      </c>
      <c r="AM144" s="47">
        <v>531.62806</v>
      </c>
      <c r="AN144" s="47">
        <v>1898.7531000000001</v>
      </c>
      <c r="AO144" s="47">
        <v>3204.7359999999999</v>
      </c>
      <c r="AP144" s="47">
        <v>1594.88418</v>
      </c>
      <c r="AQ144" s="47">
        <v>549.88649999999996</v>
      </c>
      <c r="AR144" s="47">
        <v>596.64</v>
      </c>
      <c r="AS144" s="47">
        <v>531.62806</v>
      </c>
      <c r="AT144" s="47">
        <v>721.02499999999998</v>
      </c>
      <c r="AU144" s="47">
        <v>-806.24400000000003</v>
      </c>
      <c r="AV144" s="47">
        <v>531.62806</v>
      </c>
      <c r="AW144" s="47">
        <v>594.20349999999996</v>
      </c>
      <c r="AX144" s="47">
        <v>743.97349999999994</v>
      </c>
      <c r="AY144" s="47">
        <v>531.62806</v>
      </c>
      <c r="AZ144" s="47">
        <v>1865.115</v>
      </c>
      <c r="BA144" s="47">
        <v>534.36950000000002</v>
      </c>
      <c r="BB144" s="47">
        <v>1594.88418</v>
      </c>
      <c r="BC144" s="47">
        <v>6910.1477000000004</v>
      </c>
      <c r="BD144" s="47">
        <v>6231.7254999999996</v>
      </c>
      <c r="BE144" s="47">
        <v>6379.5367200000001</v>
      </c>
      <c r="BF144" s="48">
        <v>8.31739048286253E-2</v>
      </c>
      <c r="BG144" s="49">
        <v>0.10886586708609047</v>
      </c>
    </row>
    <row r="145" spans="2:59" hidden="1" x14ac:dyDescent="0.25">
      <c r="B145" s="1"/>
      <c r="C145" s="1"/>
      <c r="D145" s="1"/>
      <c r="E145" s="45"/>
      <c r="BF145" s="48"/>
      <c r="BG145" s="49"/>
    </row>
    <row r="146" spans="2:59" x14ac:dyDescent="0.25">
      <c r="B146" s="1"/>
      <c r="C146" s="1"/>
      <c r="D146" s="1"/>
      <c r="E146" s="45" t="s">
        <v>128</v>
      </c>
      <c r="F146" s="46" t="s">
        <v>129</v>
      </c>
      <c r="G146" s="47">
        <v>0.434</v>
      </c>
      <c r="H146" s="47">
        <v>5.39</v>
      </c>
      <c r="I146" s="47">
        <v>6.1260000000000003</v>
      </c>
      <c r="J146" s="47">
        <v>0</v>
      </c>
      <c r="K146" s="47">
        <v>5.39</v>
      </c>
      <c r="L146" s="47">
        <v>6.1260000000000003</v>
      </c>
      <c r="M146" s="47">
        <v>5.9640000000000004</v>
      </c>
      <c r="N146" s="47">
        <v>6.0019999999999998</v>
      </c>
      <c r="O146" s="47">
        <v>6.1260000000000003</v>
      </c>
      <c r="P146" s="47">
        <v>6.3979999999999997</v>
      </c>
      <c r="Q146" s="47">
        <v>16.782</v>
      </c>
      <c r="R146" s="47">
        <v>18.378</v>
      </c>
      <c r="S146" s="47">
        <v>-0.28599999999999998</v>
      </c>
      <c r="T146" s="47">
        <v>5.69</v>
      </c>
      <c r="U146" s="47">
        <v>6.1260000000000003</v>
      </c>
      <c r="V146" s="47">
        <v>-9.4220000000000006</v>
      </c>
      <c r="W146" s="47">
        <v>6.0019999999999998</v>
      </c>
      <c r="X146" s="47">
        <v>6.1260000000000003</v>
      </c>
      <c r="Y146" s="47">
        <v>235.63460999999998</v>
      </c>
      <c r="Z146" s="47">
        <v>-0.61599999999999999</v>
      </c>
      <c r="AA146" s="47">
        <v>6.1260000000000003</v>
      </c>
      <c r="AB146" s="47">
        <v>225.92660999999998</v>
      </c>
      <c r="AC146" s="47">
        <v>11.076000000000001</v>
      </c>
      <c r="AD146" s="47">
        <v>18.378</v>
      </c>
      <c r="AE146" s="47">
        <v>-235.63460999999998</v>
      </c>
      <c r="AF146" s="47">
        <v>2.98</v>
      </c>
      <c r="AG146" s="47">
        <v>6.1260000000000003</v>
      </c>
      <c r="AH146" s="47">
        <v>0</v>
      </c>
      <c r="AI146" s="47">
        <v>1.8340000000000001</v>
      </c>
      <c r="AJ146" s="47">
        <v>6.1260000000000003</v>
      </c>
      <c r="AK146" s="47">
        <v>0</v>
      </c>
      <c r="AL146" s="47">
        <v>2.6320000000000001</v>
      </c>
      <c r="AM146" s="47">
        <v>6.1260000000000003</v>
      </c>
      <c r="AN146" s="47">
        <v>-235.63460999999998</v>
      </c>
      <c r="AO146" s="47">
        <v>7.4459999999999997</v>
      </c>
      <c r="AP146" s="47">
        <v>18.378</v>
      </c>
      <c r="AQ146" s="47">
        <v>0</v>
      </c>
      <c r="AR146" s="47">
        <v>1.6419999999999999</v>
      </c>
      <c r="AS146" s="47">
        <v>6.1260000000000003</v>
      </c>
      <c r="AT146" s="47">
        <v>0</v>
      </c>
      <c r="AU146" s="47">
        <v>1.6419999999999999</v>
      </c>
      <c r="AV146" s="47">
        <v>6.1260000000000003</v>
      </c>
      <c r="AW146" s="47">
        <v>0</v>
      </c>
      <c r="AX146" s="47">
        <v>0.434</v>
      </c>
      <c r="AY146" s="47">
        <v>6.1260000000000003</v>
      </c>
      <c r="AZ146" s="47">
        <v>0</v>
      </c>
      <c r="BA146" s="47">
        <v>3.718</v>
      </c>
      <c r="BB146" s="47">
        <v>18.378</v>
      </c>
      <c r="BC146" s="47">
        <v>-3.31</v>
      </c>
      <c r="BD146" s="47">
        <v>39.021999999999998</v>
      </c>
      <c r="BE146" s="47">
        <v>73.512</v>
      </c>
      <c r="BF146" s="48">
        <v>-1.0450266623136359</v>
      </c>
      <c r="BG146" s="49">
        <v>-1.0848239454666597</v>
      </c>
    </row>
    <row r="147" spans="2:59" hidden="1" x14ac:dyDescent="0.25">
      <c r="B147" s="1"/>
      <c r="C147" s="1"/>
      <c r="D147" s="1"/>
      <c r="E147" s="45"/>
      <c r="BF147" s="48"/>
      <c r="BG147" s="49"/>
    </row>
    <row r="148" spans="2:59" x14ac:dyDescent="0.25">
      <c r="B148" s="1"/>
      <c r="C148" s="1"/>
      <c r="D148" s="1"/>
      <c r="E148" s="45" t="s">
        <v>130</v>
      </c>
      <c r="F148" s="46" t="s">
        <v>131</v>
      </c>
      <c r="G148" s="47">
        <v>0</v>
      </c>
      <c r="H148" s="47">
        <v>0</v>
      </c>
      <c r="I148" s="47">
        <v>1348.5585800000001</v>
      </c>
      <c r="J148" s="47">
        <v>0</v>
      </c>
      <c r="K148" s="47">
        <v>0</v>
      </c>
      <c r="L148" s="47">
        <v>1348.5585800000001</v>
      </c>
      <c r="M148" s="47">
        <v>0</v>
      </c>
      <c r="N148" s="47">
        <v>0</v>
      </c>
      <c r="O148" s="47">
        <v>1348.5585800000001</v>
      </c>
      <c r="P148" s="47">
        <v>0</v>
      </c>
      <c r="Q148" s="47">
        <v>0</v>
      </c>
      <c r="R148" s="47">
        <v>4045.6757400000001</v>
      </c>
      <c r="S148" s="47">
        <v>0</v>
      </c>
      <c r="T148" s="47">
        <v>0</v>
      </c>
      <c r="U148" s="47">
        <v>1348.5585800000001</v>
      </c>
      <c r="V148" s="47">
        <v>0</v>
      </c>
      <c r="W148" s="47">
        <v>0</v>
      </c>
      <c r="X148" s="47">
        <v>1348.5585800000001</v>
      </c>
      <c r="Y148" s="47">
        <v>0</v>
      </c>
      <c r="Z148" s="47">
        <v>0</v>
      </c>
      <c r="AA148" s="47">
        <v>1348.5585800000001</v>
      </c>
      <c r="AB148" s="47">
        <v>0</v>
      </c>
      <c r="AC148" s="47">
        <v>0</v>
      </c>
      <c r="AD148" s="47">
        <v>4045.6757400000001</v>
      </c>
      <c r="AE148" s="47">
        <v>0</v>
      </c>
      <c r="AF148" s="47">
        <v>0</v>
      </c>
      <c r="AG148" s="47">
        <v>1348.5585800000001</v>
      </c>
      <c r="AH148" s="47">
        <v>0</v>
      </c>
      <c r="AI148" s="47">
        <v>0</v>
      </c>
      <c r="AJ148" s="47">
        <v>1348.5585800000001</v>
      </c>
      <c r="AK148" s="47">
        <v>0</v>
      </c>
      <c r="AL148" s="47">
        <v>0</v>
      </c>
      <c r="AM148" s="47">
        <v>1348.5585800000001</v>
      </c>
      <c r="AN148" s="47">
        <v>0</v>
      </c>
      <c r="AO148" s="47">
        <v>0</v>
      </c>
      <c r="AP148" s="47">
        <v>4045.6757400000001</v>
      </c>
      <c r="AQ148" s="47">
        <v>0</v>
      </c>
      <c r="AR148" s="47">
        <v>0</v>
      </c>
      <c r="AS148" s="47">
        <v>1348.5585800000001</v>
      </c>
      <c r="AT148" s="47">
        <v>0</v>
      </c>
      <c r="AU148" s="47">
        <v>0</v>
      </c>
      <c r="AV148" s="47">
        <v>1348.5585800000001</v>
      </c>
      <c r="AW148" s="47">
        <v>0</v>
      </c>
      <c r="AX148" s="47">
        <v>0</v>
      </c>
      <c r="AY148" s="47">
        <v>1348.5585800000001</v>
      </c>
      <c r="AZ148" s="47">
        <v>0</v>
      </c>
      <c r="BA148" s="47">
        <v>0</v>
      </c>
      <c r="BB148" s="47">
        <v>4045.6757400000001</v>
      </c>
      <c r="BC148" s="47">
        <v>0</v>
      </c>
      <c r="BD148" s="47">
        <v>0</v>
      </c>
      <c r="BE148" s="47">
        <v>16182.702960000001</v>
      </c>
      <c r="BF148" s="48">
        <v>-1</v>
      </c>
      <c r="BG148" s="49">
        <v>0</v>
      </c>
    </row>
    <row r="149" spans="2:59" x14ac:dyDescent="0.25">
      <c r="B149" s="1"/>
      <c r="C149" s="1"/>
      <c r="D149" s="1"/>
      <c r="E149" s="45" t="s">
        <v>132</v>
      </c>
      <c r="F149" s="46" t="s">
        <v>133</v>
      </c>
      <c r="G149" s="47">
        <v>0</v>
      </c>
      <c r="H149" s="47">
        <v>0</v>
      </c>
      <c r="I149" s="47">
        <v>343.75</v>
      </c>
      <c r="J149" s="47">
        <v>0</v>
      </c>
      <c r="K149" s="47">
        <v>0</v>
      </c>
      <c r="L149" s="47">
        <v>343.75</v>
      </c>
      <c r="M149" s="47">
        <v>0</v>
      </c>
      <c r="N149" s="47">
        <v>0</v>
      </c>
      <c r="O149" s="47">
        <v>343.75</v>
      </c>
      <c r="P149" s="47">
        <v>0</v>
      </c>
      <c r="Q149" s="47">
        <v>0</v>
      </c>
      <c r="R149" s="47">
        <v>1031.25</v>
      </c>
      <c r="S149" s="47">
        <v>0</v>
      </c>
      <c r="T149" s="47">
        <v>0</v>
      </c>
      <c r="U149" s="47">
        <v>343.75</v>
      </c>
      <c r="V149" s="47">
        <v>0</v>
      </c>
      <c r="W149" s="47">
        <v>0</v>
      </c>
      <c r="X149" s="47">
        <v>343.75</v>
      </c>
      <c r="Y149" s="47">
        <v>0</v>
      </c>
      <c r="Z149" s="47">
        <v>4.1719999999999997</v>
      </c>
      <c r="AA149" s="47">
        <v>343.75</v>
      </c>
      <c r="AB149" s="47">
        <v>0</v>
      </c>
      <c r="AC149" s="47">
        <v>4.1719999999999997</v>
      </c>
      <c r="AD149" s="47">
        <v>1031.25</v>
      </c>
      <c r="AE149" s="47">
        <v>0</v>
      </c>
      <c r="AF149" s="47">
        <v>2.94156</v>
      </c>
      <c r="AG149" s="47">
        <v>343.75</v>
      </c>
      <c r="AH149" s="47">
        <v>0</v>
      </c>
      <c r="AI149" s="47">
        <v>6.4539099999999996</v>
      </c>
      <c r="AJ149" s="47">
        <v>343.75</v>
      </c>
      <c r="AK149" s="47">
        <v>0</v>
      </c>
      <c r="AL149" s="47">
        <v>13.77431</v>
      </c>
      <c r="AM149" s="47">
        <v>343.75</v>
      </c>
      <c r="AN149" s="47">
        <v>0</v>
      </c>
      <c r="AO149" s="47">
        <v>23.169779999999999</v>
      </c>
      <c r="AP149" s="47">
        <v>1031.25</v>
      </c>
      <c r="AQ149" s="47">
        <v>0</v>
      </c>
      <c r="AR149" s="47">
        <v>19.102810000000002</v>
      </c>
      <c r="AS149" s="47">
        <v>343.75</v>
      </c>
      <c r="AT149" s="47">
        <v>0</v>
      </c>
      <c r="AU149" s="47">
        <v>32.614310000000003</v>
      </c>
      <c r="AV149" s="47">
        <v>343.75</v>
      </c>
      <c r="AW149" s="47">
        <v>0</v>
      </c>
      <c r="AX149" s="47">
        <v>-79.058899999999994</v>
      </c>
      <c r="AY149" s="47">
        <v>343.75</v>
      </c>
      <c r="AZ149" s="47">
        <v>0</v>
      </c>
      <c r="BA149" s="47">
        <v>-27.34178</v>
      </c>
      <c r="BB149" s="47">
        <v>1031.25</v>
      </c>
      <c r="BC149" s="47">
        <v>0</v>
      </c>
      <c r="BD149" s="47">
        <v>0</v>
      </c>
      <c r="BE149" s="47">
        <v>4125</v>
      </c>
      <c r="BF149" s="48">
        <v>-1</v>
      </c>
      <c r="BG149" s="49">
        <v>0</v>
      </c>
    </row>
    <row r="150" spans="2:59" x14ac:dyDescent="0.25">
      <c r="B150" s="1"/>
      <c r="C150" s="1"/>
      <c r="D150" s="1"/>
      <c r="E150" s="45" t="s">
        <v>134</v>
      </c>
      <c r="F150" s="46" t="s">
        <v>135</v>
      </c>
      <c r="G150" s="47">
        <v>0</v>
      </c>
      <c r="H150" s="47">
        <v>0</v>
      </c>
      <c r="I150" s="47">
        <v>19.25</v>
      </c>
      <c r="J150" s="47">
        <v>0</v>
      </c>
      <c r="K150" s="47">
        <v>0</v>
      </c>
      <c r="L150" s="47">
        <v>19.25</v>
      </c>
      <c r="M150" s="47">
        <v>0</v>
      </c>
      <c r="N150" s="47">
        <v>0</v>
      </c>
      <c r="O150" s="47">
        <v>19.25</v>
      </c>
      <c r="P150" s="47">
        <v>0</v>
      </c>
      <c r="Q150" s="47">
        <v>0</v>
      </c>
      <c r="R150" s="47">
        <v>57.75</v>
      </c>
      <c r="S150" s="47">
        <v>0</v>
      </c>
      <c r="T150" s="47">
        <v>0</v>
      </c>
      <c r="U150" s="47">
        <v>19.25</v>
      </c>
      <c r="V150" s="47">
        <v>0</v>
      </c>
      <c r="W150" s="47">
        <v>0</v>
      </c>
      <c r="X150" s="47">
        <v>19.25</v>
      </c>
      <c r="Y150" s="47">
        <v>0</v>
      </c>
      <c r="Z150" s="47">
        <v>0</v>
      </c>
      <c r="AA150" s="47">
        <v>19.25</v>
      </c>
      <c r="AB150" s="47">
        <v>0</v>
      </c>
      <c r="AC150" s="47">
        <v>0</v>
      </c>
      <c r="AD150" s="47">
        <v>57.75</v>
      </c>
      <c r="AE150" s="47">
        <v>0</v>
      </c>
      <c r="AF150" s="47">
        <v>0</v>
      </c>
      <c r="AG150" s="47">
        <v>19.25</v>
      </c>
      <c r="AH150" s="47">
        <v>0</v>
      </c>
      <c r="AI150" s="47">
        <v>0</v>
      </c>
      <c r="AJ150" s="47">
        <v>19.25</v>
      </c>
      <c r="AK150" s="47">
        <v>0</v>
      </c>
      <c r="AL150" s="47">
        <v>0</v>
      </c>
      <c r="AM150" s="47">
        <v>19.25</v>
      </c>
      <c r="AN150" s="47">
        <v>0</v>
      </c>
      <c r="AO150" s="47">
        <v>0</v>
      </c>
      <c r="AP150" s="47">
        <v>57.75</v>
      </c>
      <c r="AQ150" s="47">
        <v>0</v>
      </c>
      <c r="AR150" s="47">
        <v>0</v>
      </c>
      <c r="AS150" s="47">
        <v>19.25</v>
      </c>
      <c r="AT150" s="47">
        <v>0</v>
      </c>
      <c r="AU150" s="47">
        <v>0</v>
      </c>
      <c r="AV150" s="47">
        <v>19.25</v>
      </c>
      <c r="AW150" s="47">
        <v>0</v>
      </c>
      <c r="AX150" s="47">
        <v>0</v>
      </c>
      <c r="AY150" s="47">
        <v>19.25</v>
      </c>
      <c r="AZ150" s="47">
        <v>0</v>
      </c>
      <c r="BA150" s="47">
        <v>0</v>
      </c>
      <c r="BB150" s="47">
        <v>57.75</v>
      </c>
      <c r="BC150" s="47">
        <v>0</v>
      </c>
      <c r="BD150" s="47">
        <v>0</v>
      </c>
      <c r="BE150" s="47">
        <v>231</v>
      </c>
      <c r="BF150" s="48">
        <v>-1</v>
      </c>
      <c r="BG150" s="49">
        <v>0</v>
      </c>
    </row>
    <row r="151" spans="2:59" x14ac:dyDescent="0.25">
      <c r="B151" s="1"/>
      <c r="C151" s="1"/>
      <c r="D151" s="1"/>
      <c r="E151" s="45" t="s">
        <v>136</v>
      </c>
      <c r="F151" s="46" t="s">
        <v>137</v>
      </c>
      <c r="G151" s="47">
        <v>59.263249999999999</v>
      </c>
      <c r="H151" s="47">
        <v>0</v>
      </c>
      <c r="I151" s="47">
        <v>390.17516999999998</v>
      </c>
      <c r="J151" s="47">
        <v>115.815</v>
      </c>
      <c r="K151" s="47">
        <v>0</v>
      </c>
      <c r="L151" s="47">
        <v>390.17516999999998</v>
      </c>
      <c r="M151" s="47">
        <v>33.905250000000002</v>
      </c>
      <c r="N151" s="47">
        <v>0</v>
      </c>
      <c r="O151" s="47">
        <v>390.17516999999998</v>
      </c>
      <c r="P151" s="47">
        <v>208.98349999999999</v>
      </c>
      <c r="Q151" s="47">
        <v>0</v>
      </c>
      <c r="R151" s="47">
        <v>1170.5255099999999</v>
      </c>
      <c r="S151" s="47">
        <v>0</v>
      </c>
      <c r="T151" s="47">
        <v>0</v>
      </c>
      <c r="U151" s="47">
        <v>390.17516999999998</v>
      </c>
      <c r="V151" s="47">
        <v>34.121250000000003</v>
      </c>
      <c r="W151" s="47">
        <v>0</v>
      </c>
      <c r="X151" s="47">
        <v>390.17516999999998</v>
      </c>
      <c r="Y151" s="47">
        <v>-202.95285999999999</v>
      </c>
      <c r="Z151" s="47">
        <v>0</v>
      </c>
      <c r="AA151" s="47">
        <v>390.17516999999998</v>
      </c>
      <c r="AB151" s="47">
        <v>-168.83160999999998</v>
      </c>
      <c r="AC151" s="47">
        <v>0</v>
      </c>
      <c r="AD151" s="47">
        <v>1170.5255099999999</v>
      </c>
      <c r="AE151" s="47">
        <v>294.90411</v>
      </c>
      <c r="AF151" s="47">
        <v>0</v>
      </c>
      <c r="AG151" s="47">
        <v>390.17516999999998</v>
      </c>
      <c r="AH151" s="47">
        <v>0</v>
      </c>
      <c r="AI151" s="47">
        <v>0</v>
      </c>
      <c r="AJ151" s="47">
        <v>390.17516999999998</v>
      </c>
      <c r="AK151" s="47">
        <v>27.717500000000001</v>
      </c>
      <c r="AL151" s="47">
        <v>45.525500000000001</v>
      </c>
      <c r="AM151" s="47">
        <v>390.17516999999998</v>
      </c>
      <c r="AN151" s="47">
        <v>322.62160999999998</v>
      </c>
      <c r="AO151" s="47">
        <v>45.525500000000001</v>
      </c>
      <c r="AP151" s="47">
        <v>1170.5255099999999</v>
      </c>
      <c r="AQ151" s="47">
        <v>53.171999999999997</v>
      </c>
      <c r="AR151" s="47">
        <v>30.84036</v>
      </c>
      <c r="AS151" s="47">
        <v>390.17516999999998</v>
      </c>
      <c r="AT151" s="47">
        <v>25.864249999999998</v>
      </c>
      <c r="AU151" s="47">
        <v>30.414999999999999</v>
      </c>
      <c r="AV151" s="47">
        <v>390.17516999999998</v>
      </c>
      <c r="AW151" s="47">
        <v>23.35425</v>
      </c>
      <c r="AX151" s="47">
        <v>36.908749999999998</v>
      </c>
      <c r="AY151" s="47">
        <v>390.17516999999998</v>
      </c>
      <c r="AZ151" s="47">
        <v>102.3905</v>
      </c>
      <c r="BA151" s="47">
        <v>98.164109999999994</v>
      </c>
      <c r="BB151" s="47">
        <v>1170.5255099999999</v>
      </c>
      <c r="BC151" s="47">
        <v>465.16399999999999</v>
      </c>
      <c r="BD151" s="47">
        <v>143.68960999999999</v>
      </c>
      <c r="BE151" s="47">
        <v>4682.1020399999998</v>
      </c>
      <c r="BF151" s="48">
        <v>-0.90065060606838032</v>
      </c>
      <c r="BG151" s="49">
        <v>2.237283475123915</v>
      </c>
    </row>
    <row r="152" spans="2:59" x14ac:dyDescent="0.25">
      <c r="B152" s="1"/>
      <c r="C152" s="1"/>
      <c r="D152" s="1"/>
      <c r="E152" s="45" t="s">
        <v>138</v>
      </c>
      <c r="F152" s="46" t="s">
        <v>139</v>
      </c>
      <c r="G152" s="47">
        <v>0</v>
      </c>
      <c r="H152" s="47">
        <v>0</v>
      </c>
      <c r="I152" s="47">
        <v>12</v>
      </c>
      <c r="J152" s="47">
        <v>0</v>
      </c>
      <c r="K152" s="47">
        <v>0</v>
      </c>
      <c r="L152" s="47">
        <v>12</v>
      </c>
      <c r="M152" s="47">
        <v>0</v>
      </c>
      <c r="N152" s="47">
        <v>0</v>
      </c>
      <c r="O152" s="47">
        <v>12</v>
      </c>
      <c r="P152" s="47">
        <v>0</v>
      </c>
      <c r="Q152" s="47">
        <v>0</v>
      </c>
      <c r="R152" s="47">
        <v>36</v>
      </c>
      <c r="S152" s="47">
        <v>0</v>
      </c>
      <c r="T152" s="47">
        <v>0</v>
      </c>
      <c r="U152" s="47">
        <v>12</v>
      </c>
      <c r="V152" s="47">
        <v>0</v>
      </c>
      <c r="W152" s="47">
        <v>0</v>
      </c>
      <c r="X152" s="47">
        <v>12</v>
      </c>
      <c r="Y152" s="47">
        <v>0</v>
      </c>
      <c r="Z152" s="47">
        <v>0</v>
      </c>
      <c r="AA152" s="47">
        <v>12</v>
      </c>
      <c r="AB152" s="47">
        <v>0</v>
      </c>
      <c r="AC152" s="47">
        <v>0</v>
      </c>
      <c r="AD152" s="47">
        <v>36</v>
      </c>
      <c r="AE152" s="47">
        <v>0</v>
      </c>
      <c r="AF152" s="47">
        <v>0</v>
      </c>
      <c r="AG152" s="47">
        <v>12</v>
      </c>
      <c r="AH152" s="47">
        <v>0</v>
      </c>
      <c r="AI152" s="47">
        <v>0</v>
      </c>
      <c r="AJ152" s="47">
        <v>12</v>
      </c>
      <c r="AK152" s="47">
        <v>0</v>
      </c>
      <c r="AL152" s="47">
        <v>0</v>
      </c>
      <c r="AM152" s="47">
        <v>12</v>
      </c>
      <c r="AN152" s="47">
        <v>0</v>
      </c>
      <c r="AO152" s="47">
        <v>0</v>
      </c>
      <c r="AP152" s="47">
        <v>36</v>
      </c>
      <c r="AQ152" s="47">
        <v>0</v>
      </c>
      <c r="AR152" s="47">
        <v>0</v>
      </c>
      <c r="AS152" s="47">
        <v>12</v>
      </c>
      <c r="AT152" s="47">
        <v>0</v>
      </c>
      <c r="AU152" s="47">
        <v>0</v>
      </c>
      <c r="AV152" s="47">
        <v>12</v>
      </c>
      <c r="AW152" s="47">
        <v>0</v>
      </c>
      <c r="AX152" s="47">
        <v>0</v>
      </c>
      <c r="AY152" s="47">
        <v>12</v>
      </c>
      <c r="AZ152" s="47">
        <v>0</v>
      </c>
      <c r="BA152" s="47">
        <v>0</v>
      </c>
      <c r="BB152" s="47">
        <v>36</v>
      </c>
      <c r="BC152" s="47">
        <v>0</v>
      </c>
      <c r="BD152" s="47">
        <v>0</v>
      </c>
      <c r="BE152" s="47">
        <v>144</v>
      </c>
      <c r="BF152" s="48">
        <v>-1</v>
      </c>
      <c r="BG152" s="49">
        <v>0</v>
      </c>
    </row>
    <row r="153" spans="2:59" x14ac:dyDescent="0.25">
      <c r="B153" s="1"/>
      <c r="C153" s="1"/>
      <c r="D153" s="1"/>
      <c r="E153" s="45" t="s">
        <v>140</v>
      </c>
      <c r="F153" s="46" t="s">
        <v>141</v>
      </c>
      <c r="G153" s="47">
        <v>0</v>
      </c>
      <c r="H153" s="47">
        <v>0</v>
      </c>
      <c r="I153" s="47">
        <v>118.75</v>
      </c>
      <c r="J153" s="47">
        <v>0</v>
      </c>
      <c r="K153" s="47">
        <v>0</v>
      </c>
      <c r="L153" s="47">
        <v>118.75</v>
      </c>
      <c r="M153" s="47">
        <v>0</v>
      </c>
      <c r="N153" s="47">
        <v>0</v>
      </c>
      <c r="O153" s="47">
        <v>118.75</v>
      </c>
      <c r="P153" s="47">
        <v>0</v>
      </c>
      <c r="Q153" s="47">
        <v>0</v>
      </c>
      <c r="R153" s="47">
        <v>356.25</v>
      </c>
      <c r="S153" s="47">
        <v>0</v>
      </c>
      <c r="T153" s="47">
        <v>0</v>
      </c>
      <c r="U153" s="47">
        <v>118.75</v>
      </c>
      <c r="V153" s="47">
        <v>0</v>
      </c>
      <c r="W153" s="47">
        <v>0</v>
      </c>
      <c r="X153" s="47">
        <v>118.75</v>
      </c>
      <c r="Y153" s="47">
        <v>0</v>
      </c>
      <c r="Z153" s="47">
        <v>0</v>
      </c>
      <c r="AA153" s="47">
        <v>118.75</v>
      </c>
      <c r="AB153" s="47">
        <v>0</v>
      </c>
      <c r="AC153" s="47">
        <v>0</v>
      </c>
      <c r="AD153" s="47">
        <v>356.25</v>
      </c>
      <c r="AE153" s="47">
        <v>0</v>
      </c>
      <c r="AF153" s="47">
        <v>0</v>
      </c>
      <c r="AG153" s="47">
        <v>118.75</v>
      </c>
      <c r="AH153" s="47">
        <v>0</v>
      </c>
      <c r="AI153" s="47">
        <v>0</v>
      </c>
      <c r="AJ153" s="47">
        <v>118.75</v>
      </c>
      <c r="AK153" s="47">
        <v>0</v>
      </c>
      <c r="AL153" s="47">
        <v>0</v>
      </c>
      <c r="AM153" s="47">
        <v>118.75</v>
      </c>
      <c r="AN153" s="47">
        <v>0</v>
      </c>
      <c r="AO153" s="47">
        <v>0</v>
      </c>
      <c r="AP153" s="47">
        <v>356.25</v>
      </c>
      <c r="AQ153" s="47">
        <v>0</v>
      </c>
      <c r="AR153" s="47">
        <v>0</v>
      </c>
      <c r="AS153" s="47">
        <v>118.75</v>
      </c>
      <c r="AT153" s="47">
        <v>0</v>
      </c>
      <c r="AU153" s="47">
        <v>0</v>
      </c>
      <c r="AV153" s="47">
        <v>118.75</v>
      </c>
      <c r="AW153" s="47">
        <v>0</v>
      </c>
      <c r="AX153" s="47">
        <v>0</v>
      </c>
      <c r="AY153" s="47">
        <v>118.75</v>
      </c>
      <c r="AZ153" s="47">
        <v>0</v>
      </c>
      <c r="BA153" s="47">
        <v>0</v>
      </c>
      <c r="BB153" s="47">
        <v>356.25</v>
      </c>
      <c r="BC153" s="47">
        <v>0</v>
      </c>
      <c r="BD153" s="47">
        <v>0</v>
      </c>
      <c r="BE153" s="47">
        <v>1425</v>
      </c>
      <c r="BF153" s="48">
        <v>-1</v>
      </c>
      <c r="BG153" s="49">
        <v>0</v>
      </c>
    </row>
    <row r="154" spans="2:59" x14ac:dyDescent="0.25">
      <c r="B154" s="1"/>
      <c r="C154" s="1"/>
      <c r="D154" s="1"/>
      <c r="E154" s="45" t="s">
        <v>142</v>
      </c>
      <c r="F154" s="46" t="s">
        <v>143</v>
      </c>
      <c r="G154" s="47">
        <v>149.286</v>
      </c>
      <c r="H154" s="47">
        <v>0</v>
      </c>
      <c r="I154" s="47">
        <v>0</v>
      </c>
      <c r="J154" s="47">
        <v>218.62450000000001</v>
      </c>
      <c r="K154" s="47">
        <v>0</v>
      </c>
      <c r="L154" s="47">
        <v>0</v>
      </c>
      <c r="M154" s="47">
        <v>284.11700000000002</v>
      </c>
      <c r="N154" s="47">
        <v>0</v>
      </c>
      <c r="O154" s="47">
        <v>0</v>
      </c>
      <c r="P154" s="47">
        <v>652.02750000000003</v>
      </c>
      <c r="Q154" s="47">
        <v>0</v>
      </c>
      <c r="R154" s="47">
        <v>0</v>
      </c>
      <c r="S154" s="47">
        <v>344.60950000000003</v>
      </c>
      <c r="T154" s="47">
        <v>0</v>
      </c>
      <c r="U154" s="47">
        <v>0</v>
      </c>
      <c r="V154" s="47">
        <v>283.01</v>
      </c>
      <c r="W154" s="47">
        <v>0</v>
      </c>
      <c r="X154" s="47">
        <v>0</v>
      </c>
      <c r="Y154" s="47">
        <v>9.8224999999999998</v>
      </c>
      <c r="Z154" s="47">
        <v>0</v>
      </c>
      <c r="AA154" s="47">
        <v>0</v>
      </c>
      <c r="AB154" s="47">
        <v>637.44200000000001</v>
      </c>
      <c r="AC154" s="47">
        <v>0</v>
      </c>
      <c r="AD154" s="47">
        <v>0</v>
      </c>
      <c r="AE154" s="47">
        <v>237.05850000000001</v>
      </c>
      <c r="AF154" s="47">
        <v>0</v>
      </c>
      <c r="AG154" s="47">
        <v>0</v>
      </c>
      <c r="AH154" s="47">
        <v>190.73400000000001</v>
      </c>
      <c r="AI154" s="47">
        <v>0</v>
      </c>
      <c r="AJ154" s="47">
        <v>0</v>
      </c>
      <c r="AK154" s="47">
        <v>283.142</v>
      </c>
      <c r="AL154" s="47">
        <v>2116.3989999999999</v>
      </c>
      <c r="AM154" s="47">
        <v>0</v>
      </c>
      <c r="AN154" s="47">
        <v>710.93449999999996</v>
      </c>
      <c r="AO154" s="47">
        <v>2116.3989999999999</v>
      </c>
      <c r="AP154" s="47">
        <v>0</v>
      </c>
      <c r="AQ154" s="47">
        <v>60.977499999999999</v>
      </c>
      <c r="AR154" s="47">
        <v>148.001</v>
      </c>
      <c r="AS154" s="47">
        <v>0</v>
      </c>
      <c r="AT154" s="47">
        <v>241.53399999999999</v>
      </c>
      <c r="AU154" s="47">
        <v>0</v>
      </c>
      <c r="AV154" s="47">
        <v>0</v>
      </c>
      <c r="AW154" s="47">
        <v>174.64250000000001</v>
      </c>
      <c r="AX154" s="47">
        <v>0</v>
      </c>
      <c r="AY154" s="47">
        <v>0</v>
      </c>
      <c r="AZ154" s="47">
        <v>477.154</v>
      </c>
      <c r="BA154" s="47">
        <v>148.001</v>
      </c>
      <c r="BB154" s="47">
        <v>0</v>
      </c>
      <c r="BC154" s="47">
        <v>2477.558</v>
      </c>
      <c r="BD154" s="47">
        <v>2264.4</v>
      </c>
      <c r="BE154" s="47">
        <v>0</v>
      </c>
      <c r="BF154" s="48">
        <v>0</v>
      </c>
      <c r="BG154" s="49">
        <v>9.4134428546193138E-2</v>
      </c>
    </row>
    <row r="155" spans="2:59" x14ac:dyDescent="0.25">
      <c r="B155" s="1"/>
      <c r="C155" s="1"/>
      <c r="D155" s="1"/>
      <c r="E155" s="45" t="s">
        <v>144</v>
      </c>
      <c r="F155" s="46" t="s">
        <v>145</v>
      </c>
      <c r="G155" s="47">
        <v>0</v>
      </c>
      <c r="H155" s="47">
        <v>0</v>
      </c>
      <c r="I155" s="47">
        <v>0</v>
      </c>
      <c r="J155" s="47">
        <v>60.077199999999998</v>
      </c>
      <c r="K155" s="47">
        <v>0</v>
      </c>
      <c r="L155" s="47">
        <v>0</v>
      </c>
      <c r="M155" s="47">
        <v>0</v>
      </c>
      <c r="N155" s="47">
        <v>0</v>
      </c>
      <c r="O155" s="47">
        <v>0</v>
      </c>
      <c r="P155" s="47">
        <v>60.077199999999998</v>
      </c>
      <c r="Q155" s="47">
        <v>0</v>
      </c>
      <c r="R155" s="47">
        <v>0</v>
      </c>
      <c r="S155" s="47">
        <v>0</v>
      </c>
      <c r="T155" s="47">
        <v>0</v>
      </c>
      <c r="U155" s="47">
        <v>0</v>
      </c>
      <c r="V155" s="47">
        <v>186.7894</v>
      </c>
      <c r="W155" s="47">
        <v>0</v>
      </c>
      <c r="X155" s="47">
        <v>0</v>
      </c>
      <c r="Y155" s="47">
        <v>-43.515500000000003</v>
      </c>
      <c r="Z155" s="47">
        <v>0</v>
      </c>
      <c r="AA155" s="47">
        <v>0</v>
      </c>
      <c r="AB155" s="47">
        <v>143.2739</v>
      </c>
      <c r="AC155" s="47">
        <v>0</v>
      </c>
      <c r="AD155" s="47">
        <v>0</v>
      </c>
      <c r="AE155" s="47">
        <v>54.5428</v>
      </c>
      <c r="AF155" s="47">
        <v>0</v>
      </c>
      <c r="AG155" s="47">
        <v>0</v>
      </c>
      <c r="AH155" s="47">
        <v>10.327399999999999</v>
      </c>
      <c r="AI155" s="47">
        <v>0</v>
      </c>
      <c r="AJ155" s="47">
        <v>0</v>
      </c>
      <c r="AK155" s="47">
        <v>22.279599999999999</v>
      </c>
      <c r="AL155" s="47">
        <v>226.82429999999999</v>
      </c>
      <c r="AM155" s="47">
        <v>0</v>
      </c>
      <c r="AN155" s="47">
        <v>87.149799999999999</v>
      </c>
      <c r="AO155" s="47">
        <v>226.82429999999999</v>
      </c>
      <c r="AP155" s="47">
        <v>0</v>
      </c>
      <c r="AQ155" s="47">
        <v>-19.344799999999999</v>
      </c>
      <c r="AR155" s="47">
        <v>27.8127</v>
      </c>
      <c r="AS155" s="47">
        <v>0</v>
      </c>
      <c r="AT155" s="47">
        <v>22.360499999999998</v>
      </c>
      <c r="AU155" s="47">
        <v>0</v>
      </c>
      <c r="AV155" s="47">
        <v>0</v>
      </c>
      <c r="AW155" s="47">
        <v>27.864999999999998</v>
      </c>
      <c r="AX155" s="47">
        <v>0</v>
      </c>
      <c r="AY155" s="47">
        <v>0</v>
      </c>
      <c r="AZ155" s="47">
        <v>30.880700000000001</v>
      </c>
      <c r="BA155" s="47">
        <v>27.8127</v>
      </c>
      <c r="BB155" s="47">
        <v>0</v>
      </c>
      <c r="BC155" s="47">
        <v>321.38159999999999</v>
      </c>
      <c r="BD155" s="47">
        <v>254.637</v>
      </c>
      <c r="BE155" s="47">
        <v>0</v>
      </c>
      <c r="BF155" s="48">
        <v>0</v>
      </c>
      <c r="BG155" s="49">
        <v>0.26211666018685409</v>
      </c>
    </row>
    <row r="156" spans="2:59" x14ac:dyDescent="0.25">
      <c r="B156" s="1"/>
      <c r="C156" s="1"/>
      <c r="D156" s="1"/>
      <c r="E156" s="45" t="s">
        <v>146</v>
      </c>
      <c r="F156" s="46" t="s">
        <v>147</v>
      </c>
      <c r="G156" s="47">
        <v>30.44125</v>
      </c>
      <c r="H156" s="47">
        <v>0</v>
      </c>
      <c r="I156" s="47">
        <v>42.281930000000003</v>
      </c>
      <c r="J156" s="47">
        <v>38.964150000000004</v>
      </c>
      <c r="K156" s="47">
        <v>0</v>
      </c>
      <c r="L156" s="47">
        <v>42.281930000000003</v>
      </c>
      <c r="M156" s="47">
        <v>30.796520000000001</v>
      </c>
      <c r="N156" s="47">
        <v>0</v>
      </c>
      <c r="O156" s="47">
        <v>42.281930000000003</v>
      </c>
      <c r="P156" s="47">
        <v>100.20192</v>
      </c>
      <c r="Q156" s="47">
        <v>0</v>
      </c>
      <c r="R156" s="47">
        <v>126.84578999999999</v>
      </c>
      <c r="S156" s="47">
        <v>62.18582</v>
      </c>
      <c r="T156" s="47">
        <v>0</v>
      </c>
      <c r="U156" s="47">
        <v>42.281930000000003</v>
      </c>
      <c r="V156" s="47">
        <v>61.969919999999995</v>
      </c>
      <c r="W156" s="47">
        <v>0</v>
      </c>
      <c r="X156" s="47">
        <v>42.281930000000003</v>
      </c>
      <c r="Y156" s="47">
        <v>60.639720000000004</v>
      </c>
      <c r="Z156" s="47">
        <v>0</v>
      </c>
      <c r="AA156" s="47">
        <v>42.281930000000003</v>
      </c>
      <c r="AB156" s="47">
        <v>184.79545999999999</v>
      </c>
      <c r="AC156" s="47">
        <v>0</v>
      </c>
      <c r="AD156" s="47">
        <v>126.84578999999999</v>
      </c>
      <c r="AE156" s="47">
        <v>70.703999999999994</v>
      </c>
      <c r="AF156" s="47">
        <v>0</v>
      </c>
      <c r="AG156" s="47">
        <v>42.281930000000003</v>
      </c>
      <c r="AH156" s="47">
        <v>74.181240000000003</v>
      </c>
      <c r="AI156" s="47">
        <v>0</v>
      </c>
      <c r="AJ156" s="47">
        <v>42.281930000000003</v>
      </c>
      <c r="AK156" s="47">
        <v>104.7718</v>
      </c>
      <c r="AL156" s="47">
        <v>0</v>
      </c>
      <c r="AM156" s="47">
        <v>42.281930000000003</v>
      </c>
      <c r="AN156" s="47">
        <v>249.65703999999999</v>
      </c>
      <c r="AO156" s="47">
        <v>0</v>
      </c>
      <c r="AP156" s="47">
        <v>126.84578999999999</v>
      </c>
      <c r="AQ156" s="47">
        <v>103.10883</v>
      </c>
      <c r="AR156" s="47">
        <v>0</v>
      </c>
      <c r="AS156" s="47">
        <v>42.281930000000003</v>
      </c>
      <c r="AT156" s="47">
        <v>114.85695</v>
      </c>
      <c r="AU156" s="47">
        <v>0</v>
      </c>
      <c r="AV156" s="47">
        <v>42.281930000000003</v>
      </c>
      <c r="AW156" s="47">
        <v>112.27472999999999</v>
      </c>
      <c r="AX156" s="47">
        <v>111.23905000000001</v>
      </c>
      <c r="AY156" s="47">
        <v>42.281930000000003</v>
      </c>
      <c r="AZ156" s="47">
        <v>330.24051000000003</v>
      </c>
      <c r="BA156" s="47">
        <v>111.23905000000001</v>
      </c>
      <c r="BB156" s="47">
        <v>126.84578999999999</v>
      </c>
      <c r="BC156" s="47">
        <v>864.89493000000004</v>
      </c>
      <c r="BD156" s="47">
        <v>111.23905000000001</v>
      </c>
      <c r="BE156" s="47">
        <v>507.38315999999998</v>
      </c>
      <c r="BF156" s="48">
        <v>0.70461891167219681</v>
      </c>
      <c r="BG156" s="49">
        <v>6.7751017291140121</v>
      </c>
    </row>
    <row r="157" spans="2:59" x14ac:dyDescent="0.25">
      <c r="B157" s="1"/>
      <c r="C157" s="1"/>
      <c r="D157" s="1"/>
      <c r="E157" s="45" t="s">
        <v>148</v>
      </c>
      <c r="F157" s="46" t="s">
        <v>149</v>
      </c>
      <c r="G157" s="47">
        <v>0</v>
      </c>
      <c r="H157" s="47">
        <v>0</v>
      </c>
      <c r="I157" s="47">
        <v>0</v>
      </c>
      <c r="J157" s="47">
        <v>0</v>
      </c>
      <c r="K157" s="47">
        <v>0</v>
      </c>
      <c r="L157" s="47">
        <v>0</v>
      </c>
      <c r="M157" s="47">
        <v>0.15</v>
      </c>
      <c r="N157" s="47">
        <v>0</v>
      </c>
      <c r="O157" s="47">
        <v>0</v>
      </c>
      <c r="P157" s="47">
        <v>0.15</v>
      </c>
      <c r="Q157" s="47">
        <v>0</v>
      </c>
      <c r="R157" s="47">
        <v>0</v>
      </c>
      <c r="S157" s="47">
        <v>16.175000000000001</v>
      </c>
      <c r="T157" s="47">
        <v>0</v>
      </c>
      <c r="U157" s="47">
        <v>0</v>
      </c>
      <c r="V157" s="47">
        <v>38.274999999999999</v>
      </c>
      <c r="W157" s="47">
        <v>0</v>
      </c>
      <c r="X157" s="47">
        <v>0</v>
      </c>
      <c r="Y157" s="47">
        <v>20.625</v>
      </c>
      <c r="Z157" s="47">
        <v>0</v>
      </c>
      <c r="AA157" s="47">
        <v>0</v>
      </c>
      <c r="AB157" s="47">
        <v>75.075000000000003</v>
      </c>
      <c r="AC157" s="47">
        <v>0</v>
      </c>
      <c r="AD157" s="47">
        <v>0</v>
      </c>
      <c r="AE157" s="47">
        <v>26.475000000000001</v>
      </c>
      <c r="AF157" s="47">
        <v>0</v>
      </c>
      <c r="AG157" s="47">
        <v>0</v>
      </c>
      <c r="AH157" s="47">
        <v>23.2</v>
      </c>
      <c r="AI157" s="47">
        <v>0</v>
      </c>
      <c r="AJ157" s="47">
        <v>0</v>
      </c>
      <c r="AK157" s="47">
        <v>31.8</v>
      </c>
      <c r="AL157" s="47">
        <v>0</v>
      </c>
      <c r="AM157" s="47">
        <v>0</v>
      </c>
      <c r="AN157" s="47">
        <v>81.474999999999994</v>
      </c>
      <c r="AO157" s="47">
        <v>0</v>
      </c>
      <c r="AP157" s="47">
        <v>0</v>
      </c>
      <c r="AQ157" s="47">
        <v>27</v>
      </c>
      <c r="AR157" s="47">
        <v>0</v>
      </c>
      <c r="AS157" s="47">
        <v>0</v>
      </c>
      <c r="AT157" s="47">
        <v>24.625</v>
      </c>
      <c r="AU157" s="47">
        <v>0</v>
      </c>
      <c r="AV157" s="47">
        <v>0</v>
      </c>
      <c r="AW157" s="47">
        <v>34.1</v>
      </c>
      <c r="AX157" s="47">
        <v>0</v>
      </c>
      <c r="AY157" s="47">
        <v>0</v>
      </c>
      <c r="AZ157" s="47">
        <v>85.724999999999994</v>
      </c>
      <c r="BA157" s="47">
        <v>0</v>
      </c>
      <c r="BB157" s="47">
        <v>0</v>
      </c>
      <c r="BC157" s="47">
        <v>242.42500000000001</v>
      </c>
      <c r="BD157" s="47">
        <v>0</v>
      </c>
      <c r="BE157" s="47">
        <v>0</v>
      </c>
      <c r="BF157" s="48">
        <v>0</v>
      </c>
      <c r="BG157" s="49">
        <v>0</v>
      </c>
    </row>
    <row r="158" spans="2:59" hidden="1" x14ac:dyDescent="0.25">
      <c r="B158" s="1"/>
      <c r="C158" s="1"/>
      <c r="D158" s="1"/>
      <c r="E158" s="45"/>
      <c r="BF158" s="48"/>
      <c r="BG158" s="49"/>
    </row>
    <row r="159" spans="2:59" x14ac:dyDescent="0.25">
      <c r="B159" s="1"/>
      <c r="C159" s="1"/>
      <c r="D159" s="1"/>
      <c r="E159" s="45" t="s">
        <v>150</v>
      </c>
      <c r="F159" s="46" t="s">
        <v>151</v>
      </c>
      <c r="G159" s="47">
        <v>0</v>
      </c>
      <c r="H159" s="47">
        <v>0</v>
      </c>
      <c r="I159" s="47">
        <v>0</v>
      </c>
      <c r="J159" s="47">
        <v>0</v>
      </c>
      <c r="K159" s="47">
        <v>0</v>
      </c>
      <c r="L159" s="47">
        <v>0</v>
      </c>
      <c r="M159" s="47">
        <v>0</v>
      </c>
      <c r="N159" s="47">
        <v>0</v>
      </c>
      <c r="O159" s="47">
        <v>0</v>
      </c>
      <c r="P159" s="47">
        <v>0</v>
      </c>
      <c r="Q159" s="47">
        <v>0</v>
      </c>
      <c r="R159" s="47">
        <v>0</v>
      </c>
      <c r="S159" s="47">
        <v>0</v>
      </c>
      <c r="T159" s="47">
        <v>0</v>
      </c>
      <c r="U159" s="47">
        <v>0</v>
      </c>
      <c r="V159" s="47">
        <v>0</v>
      </c>
      <c r="W159" s="47">
        <v>0</v>
      </c>
      <c r="X159" s="47">
        <v>0</v>
      </c>
      <c r="Y159" s="47">
        <v>0</v>
      </c>
      <c r="Z159" s="47">
        <v>0</v>
      </c>
      <c r="AA159" s="47">
        <v>0</v>
      </c>
      <c r="AB159" s="47">
        <v>0</v>
      </c>
      <c r="AC159" s="47">
        <v>0</v>
      </c>
      <c r="AD159" s="47">
        <v>0</v>
      </c>
      <c r="AE159" s="47">
        <v>0</v>
      </c>
      <c r="AF159" s="47">
        <v>0</v>
      </c>
      <c r="AG159" s="47">
        <v>0</v>
      </c>
      <c r="AH159" s="47">
        <v>0</v>
      </c>
      <c r="AI159" s="47">
        <v>0</v>
      </c>
      <c r="AJ159" s="47">
        <v>0</v>
      </c>
      <c r="AK159" s="47">
        <v>0</v>
      </c>
      <c r="AL159" s="47">
        <v>0</v>
      </c>
      <c r="AM159" s="47">
        <v>0</v>
      </c>
      <c r="AN159" s="47">
        <v>0</v>
      </c>
      <c r="AO159" s="47">
        <v>0</v>
      </c>
      <c r="AP159" s="47">
        <v>0</v>
      </c>
      <c r="AQ159" s="47">
        <v>0</v>
      </c>
      <c r="AR159" s="47">
        <v>0</v>
      </c>
      <c r="AS159" s="47">
        <v>0</v>
      </c>
      <c r="AT159" s="47">
        <v>0</v>
      </c>
      <c r="AU159" s="47">
        <v>0</v>
      </c>
      <c r="AV159" s="47">
        <v>0</v>
      </c>
      <c r="AW159" s="47">
        <v>8.7799999999999994</v>
      </c>
      <c r="AX159" s="47">
        <v>0</v>
      </c>
      <c r="AY159" s="47">
        <v>0</v>
      </c>
      <c r="AZ159" s="47">
        <v>8.7799999999999994</v>
      </c>
      <c r="BA159" s="47">
        <v>0</v>
      </c>
      <c r="BB159" s="47">
        <v>0</v>
      </c>
      <c r="BC159" s="47">
        <v>8.7799999999999994</v>
      </c>
      <c r="BD159" s="47">
        <v>0</v>
      </c>
      <c r="BE159" s="47">
        <v>0</v>
      </c>
      <c r="BF159" s="48">
        <v>0</v>
      </c>
      <c r="BG159" s="49">
        <v>0</v>
      </c>
    </row>
    <row r="160" spans="2:59" x14ac:dyDescent="0.25">
      <c r="B160" s="1"/>
      <c r="C160" s="1"/>
      <c r="D160" s="1"/>
      <c r="E160" s="45" t="s">
        <v>152</v>
      </c>
      <c r="F160" s="46" t="s">
        <v>153</v>
      </c>
      <c r="G160" s="47">
        <v>0</v>
      </c>
      <c r="H160" s="47">
        <v>0</v>
      </c>
      <c r="I160" s="47">
        <v>0</v>
      </c>
      <c r="J160" s="47">
        <v>0</v>
      </c>
      <c r="K160" s="47">
        <v>0</v>
      </c>
      <c r="L160" s="47">
        <v>0</v>
      </c>
      <c r="M160" s="47">
        <v>0</v>
      </c>
      <c r="N160" s="47">
        <v>0</v>
      </c>
      <c r="O160" s="47">
        <v>0</v>
      </c>
      <c r="P160" s="47">
        <v>0</v>
      </c>
      <c r="Q160" s="47">
        <v>0</v>
      </c>
      <c r="R160" s="47">
        <v>0</v>
      </c>
      <c r="S160" s="47">
        <v>0</v>
      </c>
      <c r="T160" s="47">
        <v>0</v>
      </c>
      <c r="U160" s="47">
        <v>0</v>
      </c>
      <c r="V160" s="47">
        <v>0</v>
      </c>
      <c r="W160" s="47">
        <v>0</v>
      </c>
      <c r="X160" s="47">
        <v>0</v>
      </c>
      <c r="Y160" s="47">
        <v>0</v>
      </c>
      <c r="Z160" s="47">
        <v>0</v>
      </c>
      <c r="AA160" s="47">
        <v>0</v>
      </c>
      <c r="AB160" s="47">
        <v>0</v>
      </c>
      <c r="AC160" s="47">
        <v>0</v>
      </c>
      <c r="AD160" s="47">
        <v>0</v>
      </c>
      <c r="AE160" s="47">
        <v>0</v>
      </c>
      <c r="AF160" s="47">
        <v>0</v>
      </c>
      <c r="AG160" s="47">
        <v>0</v>
      </c>
      <c r="AH160" s="47">
        <v>0</v>
      </c>
      <c r="AI160" s="47">
        <v>0</v>
      </c>
      <c r="AJ160" s="47">
        <v>0</v>
      </c>
      <c r="AK160" s="47">
        <v>0</v>
      </c>
      <c r="AL160" s="47">
        <v>0</v>
      </c>
      <c r="AM160" s="47">
        <v>0</v>
      </c>
      <c r="AN160" s="47">
        <v>0</v>
      </c>
      <c r="AO160" s="47">
        <v>0</v>
      </c>
      <c r="AP160" s="47">
        <v>0</v>
      </c>
      <c r="AQ160" s="47">
        <v>0</v>
      </c>
      <c r="AR160" s="47">
        <v>0</v>
      </c>
      <c r="AS160" s="47">
        <v>0</v>
      </c>
      <c r="AT160" s="47">
        <v>0</v>
      </c>
      <c r="AU160" s="47">
        <v>0</v>
      </c>
      <c r="AV160" s="47">
        <v>0</v>
      </c>
      <c r="AW160" s="47">
        <v>8.8999999999999996E-2</v>
      </c>
      <c r="AX160" s="47">
        <v>0</v>
      </c>
      <c r="AY160" s="47">
        <v>0</v>
      </c>
      <c r="AZ160" s="47">
        <v>8.8999999999999996E-2</v>
      </c>
      <c r="BA160" s="47">
        <v>0</v>
      </c>
      <c r="BB160" s="47">
        <v>0</v>
      </c>
      <c r="BC160" s="47">
        <v>8.8999999999999996E-2</v>
      </c>
      <c r="BD160" s="47">
        <v>0</v>
      </c>
      <c r="BE160" s="47">
        <v>0</v>
      </c>
      <c r="BF160" s="48">
        <v>0</v>
      </c>
      <c r="BG160" s="49">
        <v>0</v>
      </c>
    </row>
    <row r="161" spans="2:59" x14ac:dyDescent="0.25">
      <c r="B161" s="1"/>
      <c r="C161" s="1"/>
      <c r="D161" s="1"/>
      <c r="E161" s="45" t="s">
        <v>154</v>
      </c>
      <c r="F161" s="46" t="s">
        <v>155</v>
      </c>
      <c r="G161" s="47">
        <v>0</v>
      </c>
      <c r="H161" s="47">
        <v>0</v>
      </c>
      <c r="I161" s="47">
        <v>42.625</v>
      </c>
      <c r="J161" s="47">
        <v>0</v>
      </c>
      <c r="K161" s="47">
        <v>0</v>
      </c>
      <c r="L161" s="47">
        <v>42.625</v>
      </c>
      <c r="M161" s="47">
        <v>0</v>
      </c>
      <c r="N161" s="47">
        <v>0</v>
      </c>
      <c r="O161" s="47">
        <v>42.625</v>
      </c>
      <c r="P161" s="47">
        <v>0</v>
      </c>
      <c r="Q161" s="47">
        <v>0</v>
      </c>
      <c r="R161" s="47">
        <v>127.875</v>
      </c>
      <c r="S161" s="47">
        <v>0</v>
      </c>
      <c r="T161" s="47">
        <v>0</v>
      </c>
      <c r="U161" s="47">
        <v>42.625</v>
      </c>
      <c r="V161" s="47">
        <v>0</v>
      </c>
      <c r="W161" s="47">
        <v>0</v>
      </c>
      <c r="X161" s="47">
        <v>42.625</v>
      </c>
      <c r="Y161" s="47">
        <v>0</v>
      </c>
      <c r="Z161" s="47">
        <v>0</v>
      </c>
      <c r="AA161" s="47">
        <v>42.625</v>
      </c>
      <c r="AB161" s="47">
        <v>0</v>
      </c>
      <c r="AC161" s="47">
        <v>0</v>
      </c>
      <c r="AD161" s="47">
        <v>127.875</v>
      </c>
      <c r="AE161" s="47">
        <v>0</v>
      </c>
      <c r="AF161" s="47">
        <v>0</v>
      </c>
      <c r="AG161" s="47">
        <v>42.625</v>
      </c>
      <c r="AH161" s="47">
        <v>0</v>
      </c>
      <c r="AI161" s="47">
        <v>0</v>
      </c>
      <c r="AJ161" s="47">
        <v>42.625</v>
      </c>
      <c r="AK161" s="47">
        <v>0</v>
      </c>
      <c r="AL161" s="47">
        <v>0</v>
      </c>
      <c r="AM161" s="47">
        <v>42.625</v>
      </c>
      <c r="AN161" s="47">
        <v>0</v>
      </c>
      <c r="AO161" s="47">
        <v>0</v>
      </c>
      <c r="AP161" s="47">
        <v>127.875</v>
      </c>
      <c r="AQ161" s="47">
        <v>0</v>
      </c>
      <c r="AR161" s="47">
        <v>0</v>
      </c>
      <c r="AS161" s="47">
        <v>42.625</v>
      </c>
      <c r="AT161" s="47">
        <v>0</v>
      </c>
      <c r="AU161" s="47">
        <v>0</v>
      </c>
      <c r="AV161" s="47">
        <v>42.625</v>
      </c>
      <c r="AW161" s="47">
        <v>0</v>
      </c>
      <c r="AX161" s="47">
        <v>0</v>
      </c>
      <c r="AY161" s="47">
        <v>42.625</v>
      </c>
      <c r="AZ161" s="47">
        <v>0</v>
      </c>
      <c r="BA161" s="47">
        <v>0</v>
      </c>
      <c r="BB161" s="47">
        <v>127.875</v>
      </c>
      <c r="BC161" s="47">
        <v>0</v>
      </c>
      <c r="BD161" s="47">
        <v>0</v>
      </c>
      <c r="BE161" s="47">
        <v>511.5</v>
      </c>
      <c r="BF161" s="48">
        <v>-1</v>
      </c>
      <c r="BG161" s="49">
        <v>0</v>
      </c>
    </row>
    <row r="162" spans="2:59" x14ac:dyDescent="0.25">
      <c r="B162" s="1"/>
      <c r="C162" s="1"/>
      <c r="D162" s="1"/>
      <c r="E162" s="45" t="s">
        <v>156</v>
      </c>
      <c r="F162" s="46" t="s">
        <v>157</v>
      </c>
      <c r="G162" s="47">
        <v>0</v>
      </c>
      <c r="H162" s="47">
        <v>0</v>
      </c>
      <c r="I162" s="47">
        <v>183.33332999999999</v>
      </c>
      <c r="J162" s="47">
        <v>0</v>
      </c>
      <c r="K162" s="47">
        <v>0</v>
      </c>
      <c r="L162" s="47">
        <v>183.33332999999999</v>
      </c>
      <c r="M162" s="47">
        <v>0</v>
      </c>
      <c r="N162" s="47">
        <v>0</v>
      </c>
      <c r="O162" s="47">
        <v>183.33332999999999</v>
      </c>
      <c r="P162" s="47">
        <v>0</v>
      </c>
      <c r="Q162" s="47">
        <v>0</v>
      </c>
      <c r="R162" s="47">
        <v>549.99999000000003</v>
      </c>
      <c r="S162" s="47">
        <v>0</v>
      </c>
      <c r="T162" s="47">
        <v>0</v>
      </c>
      <c r="U162" s="47">
        <v>183.33332999999999</v>
      </c>
      <c r="V162" s="47">
        <v>0</v>
      </c>
      <c r="W162" s="47">
        <v>0</v>
      </c>
      <c r="X162" s="47">
        <v>183.33332999999999</v>
      </c>
      <c r="Y162" s="47">
        <v>0</v>
      </c>
      <c r="Z162" s="47">
        <v>0</v>
      </c>
      <c r="AA162" s="47">
        <v>183.33332999999999</v>
      </c>
      <c r="AB162" s="47">
        <v>0</v>
      </c>
      <c r="AC162" s="47">
        <v>0</v>
      </c>
      <c r="AD162" s="47">
        <v>549.99999000000003</v>
      </c>
      <c r="AE162" s="47">
        <v>0</v>
      </c>
      <c r="AF162" s="47">
        <v>0</v>
      </c>
      <c r="AG162" s="47">
        <v>183.33332999999999</v>
      </c>
      <c r="AH162" s="47">
        <v>0</v>
      </c>
      <c r="AI162" s="47">
        <v>0</v>
      </c>
      <c r="AJ162" s="47">
        <v>183.33332999999999</v>
      </c>
      <c r="AK162" s="47">
        <v>0</v>
      </c>
      <c r="AL162" s="47">
        <v>0</v>
      </c>
      <c r="AM162" s="47">
        <v>183.33332999999999</v>
      </c>
      <c r="AN162" s="47">
        <v>0</v>
      </c>
      <c r="AO162" s="47">
        <v>0</v>
      </c>
      <c r="AP162" s="47">
        <v>549.99999000000003</v>
      </c>
      <c r="AQ162" s="47">
        <v>0</v>
      </c>
      <c r="AR162" s="47">
        <v>0</v>
      </c>
      <c r="AS162" s="47">
        <v>183.33332999999999</v>
      </c>
      <c r="AT162" s="47">
        <v>0</v>
      </c>
      <c r="AU162" s="47">
        <v>0</v>
      </c>
      <c r="AV162" s="47">
        <v>183.33332999999999</v>
      </c>
      <c r="AW162" s="47">
        <v>0</v>
      </c>
      <c r="AX162" s="47">
        <v>0</v>
      </c>
      <c r="AY162" s="47">
        <v>183.33332999999999</v>
      </c>
      <c r="AZ162" s="47">
        <v>0</v>
      </c>
      <c r="BA162" s="47">
        <v>0</v>
      </c>
      <c r="BB162" s="47">
        <v>549.99999000000003</v>
      </c>
      <c r="BC162" s="47">
        <v>0</v>
      </c>
      <c r="BD162" s="47">
        <v>0</v>
      </c>
      <c r="BE162" s="47">
        <v>2199.9999600000001</v>
      </c>
      <c r="BF162" s="48">
        <v>-1</v>
      </c>
      <c r="BG162" s="49">
        <v>0</v>
      </c>
    </row>
    <row r="163" spans="2:59" hidden="1" x14ac:dyDescent="0.25">
      <c r="B163" s="1"/>
      <c r="C163" s="1"/>
      <c r="D163" s="1"/>
      <c r="E163" s="45"/>
      <c r="BF163" s="48"/>
      <c r="BG163" s="49"/>
    </row>
    <row r="164" spans="2:59" hidden="1" x14ac:dyDescent="0.25">
      <c r="B164" s="1"/>
      <c r="C164" s="1"/>
      <c r="D164" s="1"/>
      <c r="E164" s="45"/>
      <c r="BF164" s="48"/>
      <c r="BG164" s="49"/>
    </row>
    <row r="165" spans="2:59" hidden="1" x14ac:dyDescent="0.25">
      <c r="B165" s="1"/>
      <c r="C165" s="1"/>
      <c r="D165" s="1"/>
      <c r="E165" s="45"/>
      <c r="BF165" s="48"/>
      <c r="BG165" s="49"/>
    </row>
    <row r="166" spans="2:59" hidden="1" x14ac:dyDescent="0.25">
      <c r="B166" s="1"/>
      <c r="C166" s="1"/>
      <c r="D166" s="1"/>
      <c r="E166" s="45"/>
      <c r="BF166" s="48"/>
      <c r="BG166" s="49"/>
    </row>
    <row r="167" spans="2:59" hidden="1" x14ac:dyDescent="0.25">
      <c r="B167" s="1"/>
      <c r="C167" s="1"/>
      <c r="D167" s="1"/>
      <c r="E167" s="45"/>
      <c r="BF167" s="48"/>
      <c r="BG167" s="49"/>
    </row>
    <row r="168" spans="2:59" hidden="1" x14ac:dyDescent="0.25">
      <c r="B168" s="1"/>
      <c r="C168" s="1"/>
      <c r="D168" s="1"/>
      <c r="E168" s="45"/>
      <c r="BF168" s="48"/>
      <c r="BG168" s="49"/>
    </row>
    <row r="169" spans="2:59" hidden="1" x14ac:dyDescent="0.25">
      <c r="B169" s="1"/>
      <c r="C169" s="1"/>
      <c r="D169" s="1"/>
      <c r="E169" s="45"/>
      <c r="BF169" s="48"/>
      <c r="BG169" s="49"/>
    </row>
    <row r="170" spans="2:59" hidden="1" x14ac:dyDescent="0.25">
      <c r="B170" s="1"/>
      <c r="C170" s="1"/>
      <c r="D170" s="1"/>
      <c r="E170" s="45"/>
      <c r="BF170" s="48"/>
      <c r="BG170" s="49"/>
    </row>
    <row r="171" spans="2:59" hidden="1" x14ac:dyDescent="0.25">
      <c r="B171" s="1"/>
      <c r="C171" s="1"/>
      <c r="D171" s="1"/>
      <c r="E171" s="45"/>
      <c r="BF171" s="48"/>
      <c r="BG171" s="49"/>
    </row>
    <row r="172" spans="2:59" hidden="1" x14ac:dyDescent="0.25">
      <c r="B172" s="1"/>
      <c r="C172" s="1"/>
      <c r="D172" s="1"/>
      <c r="E172" s="45"/>
      <c r="BF172" s="48"/>
      <c r="BG172" s="49"/>
    </row>
    <row r="173" spans="2:59" hidden="1" x14ac:dyDescent="0.25">
      <c r="B173" s="1"/>
      <c r="C173" s="1"/>
      <c r="D173" s="1"/>
      <c r="E173" s="45"/>
      <c r="BF173" s="48"/>
      <c r="BG173" s="49"/>
    </row>
    <row r="174" spans="2:59" hidden="1" x14ac:dyDescent="0.25">
      <c r="B174" s="1"/>
      <c r="C174" s="1"/>
      <c r="D174" s="1"/>
      <c r="E174" s="45"/>
      <c r="BF174" s="48"/>
      <c r="BG174" s="49"/>
    </row>
    <row r="175" spans="2:59" x14ac:dyDescent="0.25">
      <c r="B175" s="1"/>
      <c r="C175" s="1"/>
      <c r="D175" s="1"/>
      <c r="E175" s="45" t="s">
        <v>158</v>
      </c>
      <c r="F175" s="46" t="s">
        <v>159</v>
      </c>
      <c r="G175" s="47">
        <v>5185.8353899999993</v>
      </c>
      <c r="H175" s="47">
        <v>7078.5765700000002</v>
      </c>
      <c r="I175" s="47">
        <v>5663.3297599999996</v>
      </c>
      <c r="J175" s="47">
        <v>6656.3458300000002</v>
      </c>
      <c r="K175" s="47">
        <v>7040.8482000000004</v>
      </c>
      <c r="L175" s="47">
        <v>5663.3297599999996</v>
      </c>
      <c r="M175" s="47">
        <v>5378.4772199999998</v>
      </c>
      <c r="N175" s="47">
        <v>7163.2999099999997</v>
      </c>
      <c r="O175" s="47">
        <v>5663.3297599999996</v>
      </c>
      <c r="P175" s="47">
        <v>17220.658440000003</v>
      </c>
      <c r="Q175" s="47">
        <v>21282.724679999999</v>
      </c>
      <c r="R175" s="47">
        <v>16989.989280000002</v>
      </c>
      <c r="S175" s="47">
        <v>5639.2778600000001</v>
      </c>
      <c r="T175" s="47">
        <v>7184.7904000000008</v>
      </c>
      <c r="U175" s="47">
        <v>5663.3297599999996</v>
      </c>
      <c r="V175" s="47">
        <v>6386.6007499999996</v>
      </c>
      <c r="W175" s="47">
        <v>7007.17605</v>
      </c>
      <c r="X175" s="47">
        <v>5663.3297599999996</v>
      </c>
      <c r="Y175" s="47">
        <v>6035.5813799999996</v>
      </c>
      <c r="Z175" s="47">
        <v>6808.7720899999995</v>
      </c>
      <c r="AA175" s="47">
        <v>5663.3297599999996</v>
      </c>
      <c r="AB175" s="47">
        <v>18061.459989999999</v>
      </c>
      <c r="AC175" s="47">
        <v>21000.738539999998</v>
      </c>
      <c r="AD175" s="47">
        <v>16989.989280000002</v>
      </c>
      <c r="AE175" s="47">
        <v>6012.0211200000003</v>
      </c>
      <c r="AF175" s="47">
        <v>6827.9771799999999</v>
      </c>
      <c r="AG175" s="47">
        <v>5663.3297599999996</v>
      </c>
      <c r="AH175" s="47">
        <v>5846.50605</v>
      </c>
      <c r="AI175" s="47">
        <v>7522.2443899999998</v>
      </c>
      <c r="AJ175" s="47">
        <v>5663.3297599999996</v>
      </c>
      <c r="AK175" s="47">
        <v>5645.2382099999995</v>
      </c>
      <c r="AL175" s="47">
        <v>7864.5316700000003</v>
      </c>
      <c r="AM175" s="47">
        <v>5663.3297599999996</v>
      </c>
      <c r="AN175" s="47">
        <v>17503.765380000001</v>
      </c>
      <c r="AO175" s="47">
        <v>22214.753239999998</v>
      </c>
      <c r="AP175" s="47">
        <v>16989.989280000002</v>
      </c>
      <c r="AQ175" s="47">
        <v>5639.0909000000001</v>
      </c>
      <c r="AR175" s="47">
        <v>7385.5865000000003</v>
      </c>
      <c r="AS175" s="47">
        <v>5663.3297599999996</v>
      </c>
      <c r="AT175" s="47">
        <v>6379.5427199999995</v>
      </c>
      <c r="AU175" s="47">
        <v>5743.3188799999998</v>
      </c>
      <c r="AV175" s="47">
        <v>5663.3297599999996</v>
      </c>
      <c r="AW175" s="47">
        <v>6711.7430999999997</v>
      </c>
      <c r="AX175" s="47">
        <v>5682.3366399999995</v>
      </c>
      <c r="AY175" s="47">
        <v>5663.3297599999996</v>
      </c>
      <c r="AZ175" s="47">
        <v>18730.37672</v>
      </c>
      <c r="BA175" s="47">
        <v>18811.242019999998</v>
      </c>
      <c r="BB175" s="47">
        <v>16989.989280000002</v>
      </c>
      <c r="BC175" s="47">
        <v>71516.26053</v>
      </c>
      <c r="BD175" s="47">
        <v>83309.458480000001</v>
      </c>
      <c r="BE175" s="47">
        <v>67959.957120000006</v>
      </c>
      <c r="BF175" s="48">
        <v>5.2329394553920494E-2</v>
      </c>
      <c r="BG175" s="49">
        <v>-0.1415589317848126</v>
      </c>
    </row>
    <row r="176" spans="2:59" x14ac:dyDescent="0.25">
      <c r="B176" s="1"/>
      <c r="C176" s="1"/>
      <c r="D176" s="1"/>
      <c r="E176" s="45" t="s">
        <v>160</v>
      </c>
      <c r="F176" s="46" t="s">
        <v>161</v>
      </c>
      <c r="G176" s="47">
        <v>164.58034000000001</v>
      </c>
      <c r="H176" s="47">
        <v>105.34105000000001</v>
      </c>
      <c r="I176" s="47">
        <v>114.69325000000001</v>
      </c>
      <c r="J176" s="47">
        <v>142.04651000000001</v>
      </c>
      <c r="K176" s="47">
        <v>119.34667</v>
      </c>
      <c r="L176" s="47">
        <v>114.69325000000001</v>
      </c>
      <c r="M176" s="47">
        <v>107.40013</v>
      </c>
      <c r="N176" s="47">
        <v>145.53320000000002</v>
      </c>
      <c r="O176" s="47">
        <v>114.69325000000001</v>
      </c>
      <c r="P176" s="47">
        <v>414.02697999999998</v>
      </c>
      <c r="Q176" s="47">
        <v>370.22091999999998</v>
      </c>
      <c r="R176" s="47">
        <v>344.07974999999999</v>
      </c>
      <c r="S176" s="47">
        <v>161.73674</v>
      </c>
      <c r="T176" s="47">
        <v>74.490960000000001</v>
      </c>
      <c r="U176" s="47">
        <v>114.69325000000001</v>
      </c>
      <c r="V176" s="47">
        <v>-8.4314499999999999</v>
      </c>
      <c r="W176" s="47">
        <v>107.6215</v>
      </c>
      <c r="X176" s="47">
        <v>114.69325000000001</v>
      </c>
      <c r="Y176" s="47">
        <v>91.903530000000003</v>
      </c>
      <c r="Z176" s="47">
        <v>93.377009999999999</v>
      </c>
      <c r="AA176" s="47">
        <v>114.69325000000001</v>
      </c>
      <c r="AB176" s="47">
        <v>245.20882</v>
      </c>
      <c r="AC176" s="47">
        <v>275.48946999999998</v>
      </c>
      <c r="AD176" s="47">
        <v>344.07974999999999</v>
      </c>
      <c r="AE176" s="47">
        <v>125.22125</v>
      </c>
      <c r="AF176" s="47">
        <v>61.266690000000004</v>
      </c>
      <c r="AG176" s="47">
        <v>114.69325000000001</v>
      </c>
      <c r="AH176" s="47">
        <v>182.15796</v>
      </c>
      <c r="AI176" s="47">
        <v>78.437789999999993</v>
      </c>
      <c r="AJ176" s="47">
        <v>114.69325000000001</v>
      </c>
      <c r="AK176" s="47">
        <v>38.497519999999994</v>
      </c>
      <c r="AL176" s="47">
        <v>140.56730999999999</v>
      </c>
      <c r="AM176" s="47">
        <v>114.69325000000001</v>
      </c>
      <c r="AN176" s="47">
        <v>345.87673000000001</v>
      </c>
      <c r="AO176" s="47">
        <v>280.27178999999995</v>
      </c>
      <c r="AP176" s="47">
        <v>344.07974999999999</v>
      </c>
      <c r="AQ176" s="47">
        <v>166.82076999999998</v>
      </c>
      <c r="AR176" s="47">
        <v>122.91452000000001</v>
      </c>
      <c r="AS176" s="47">
        <v>114.69325000000001</v>
      </c>
      <c r="AT176" s="47">
        <v>141.41655</v>
      </c>
      <c r="AU176" s="47">
        <v>95.848839999999996</v>
      </c>
      <c r="AV176" s="47">
        <v>114.69325000000001</v>
      </c>
      <c r="AW176" s="47">
        <v>82.302850000000007</v>
      </c>
      <c r="AX176" s="47">
        <v>225.57837000000001</v>
      </c>
      <c r="AY176" s="47">
        <v>114.69325000000001</v>
      </c>
      <c r="AZ176" s="47">
        <v>390.54016999999999</v>
      </c>
      <c r="BA176" s="47">
        <v>444.34172999999998</v>
      </c>
      <c r="BB176" s="47">
        <v>344.07974999999999</v>
      </c>
      <c r="BC176" s="47">
        <v>1395.6526999999999</v>
      </c>
      <c r="BD176" s="47">
        <v>1370.3239099999998</v>
      </c>
      <c r="BE176" s="47">
        <v>1376.319</v>
      </c>
      <c r="BF176" s="48">
        <v>1.404739744201744E-2</v>
      </c>
      <c r="BG176" s="49">
        <v>1.8483797746767783E-2</v>
      </c>
    </row>
    <row r="177" spans="2:59" hidden="1" x14ac:dyDescent="0.25">
      <c r="B177" s="1"/>
      <c r="C177" s="1"/>
      <c r="D177" s="1"/>
      <c r="E177" s="45"/>
      <c r="BF177" s="48"/>
      <c r="BG177" s="49"/>
    </row>
    <row r="178" spans="2:59" hidden="1" x14ac:dyDescent="0.25">
      <c r="B178" s="1"/>
      <c r="C178" s="1"/>
      <c r="D178" s="1"/>
      <c r="E178" s="45"/>
      <c r="BF178" s="48"/>
      <c r="BG178" s="49"/>
    </row>
    <row r="179" spans="2:59" hidden="1" x14ac:dyDescent="0.25">
      <c r="B179" s="1"/>
      <c r="C179" s="1"/>
      <c r="D179" s="1"/>
      <c r="E179" s="45"/>
      <c r="BF179" s="48"/>
      <c r="BG179" s="49"/>
    </row>
    <row r="180" spans="2:59" hidden="1" x14ac:dyDescent="0.25">
      <c r="B180" s="1"/>
      <c r="C180" s="1"/>
      <c r="D180" s="1"/>
      <c r="E180" s="45"/>
      <c r="BF180" s="48"/>
      <c r="BG180" s="49"/>
    </row>
    <row r="181" spans="2:59" hidden="1" x14ac:dyDescent="0.25">
      <c r="B181" s="1"/>
      <c r="C181" s="1"/>
      <c r="D181" s="1"/>
      <c r="E181" s="45"/>
      <c r="BF181" s="48"/>
      <c r="BG181" s="49"/>
    </row>
    <row r="182" spans="2:59" hidden="1" x14ac:dyDescent="0.25">
      <c r="B182" s="1"/>
      <c r="C182" s="1"/>
      <c r="D182" s="1"/>
      <c r="E182" s="45"/>
      <c r="BF182" s="48"/>
      <c r="BG182" s="49"/>
    </row>
    <row r="183" spans="2:59" hidden="1" x14ac:dyDescent="0.25">
      <c r="B183" s="1"/>
      <c r="C183" s="1"/>
      <c r="D183" s="1"/>
      <c r="E183" s="45"/>
      <c r="BF183" s="48"/>
      <c r="BG183" s="49"/>
    </row>
    <row r="184" spans="2:59" hidden="1" x14ac:dyDescent="0.25">
      <c r="B184" s="1"/>
      <c r="C184" s="1"/>
      <c r="D184" s="1"/>
      <c r="E184" s="45"/>
      <c r="BF184" s="48"/>
      <c r="BG184" s="49"/>
    </row>
    <row r="185" spans="2:59" x14ac:dyDescent="0.25">
      <c r="B185" s="1"/>
      <c r="C185" s="1"/>
      <c r="D185" s="1"/>
      <c r="E185" s="45"/>
      <c r="BF185" s="48"/>
      <c r="BG185" s="49"/>
    </row>
    <row r="186" spans="2:59" x14ac:dyDescent="0.25">
      <c r="B186" s="1"/>
      <c r="C186" s="1"/>
      <c r="D186" s="1"/>
      <c r="E186" s="50"/>
      <c r="F186" s="51" t="s">
        <v>37</v>
      </c>
      <c r="G186" s="52">
        <v>23809.83727</v>
      </c>
      <c r="H186" s="52">
        <v>27409.070019999992</v>
      </c>
      <c r="I186" s="52">
        <v>32374.093740000004</v>
      </c>
      <c r="J186" s="52">
        <v>24630.01672</v>
      </c>
      <c r="K186" s="52">
        <v>30371.871890000002</v>
      </c>
      <c r="L186" s="52">
        <v>32374.093740000004</v>
      </c>
      <c r="M186" s="52">
        <v>29246.740310000001</v>
      </c>
      <c r="N186" s="52">
        <v>29813.305470000003</v>
      </c>
      <c r="O186" s="52">
        <v>32374.093740000004</v>
      </c>
      <c r="P186" s="52">
        <v>77686.594299999997</v>
      </c>
      <c r="Q186" s="52">
        <v>87594.24738000003</v>
      </c>
      <c r="R186" s="52">
        <v>97122.281220000004</v>
      </c>
      <c r="S186" s="52">
        <v>32340.726289999999</v>
      </c>
      <c r="T186" s="52">
        <v>26476.396460000004</v>
      </c>
      <c r="U186" s="52">
        <v>32374.093740000004</v>
      </c>
      <c r="V186" s="52">
        <v>31182.532649999997</v>
      </c>
      <c r="W186" s="52">
        <v>30036.270090000005</v>
      </c>
      <c r="X186" s="52">
        <v>32374.093740000004</v>
      </c>
      <c r="Y186" s="52">
        <v>30226.512350000001</v>
      </c>
      <c r="Z186" s="52">
        <v>21757.315709999999</v>
      </c>
      <c r="AA186" s="52">
        <v>32374.093740000004</v>
      </c>
      <c r="AB186" s="52">
        <v>93749.771289999961</v>
      </c>
      <c r="AC186" s="52">
        <v>78269.98225999999</v>
      </c>
      <c r="AD186" s="52">
        <v>97122.281220000004</v>
      </c>
      <c r="AE186" s="52">
        <v>29712.799719999992</v>
      </c>
      <c r="AF186" s="52">
        <v>30451.944230000005</v>
      </c>
      <c r="AG186" s="52">
        <v>32374.093740000004</v>
      </c>
      <c r="AH186" s="52">
        <v>29174.039199999999</v>
      </c>
      <c r="AI186" s="52">
        <v>30828.519950000002</v>
      </c>
      <c r="AJ186" s="52">
        <v>32374.093740000004</v>
      </c>
      <c r="AK186" s="52">
        <v>29800.049279999999</v>
      </c>
      <c r="AL186" s="52">
        <v>56461.440000000002</v>
      </c>
      <c r="AM186" s="52">
        <v>32374.093740000004</v>
      </c>
      <c r="AN186" s="52">
        <v>88686.88820000003</v>
      </c>
      <c r="AO186" s="52">
        <v>117741.90417999998</v>
      </c>
      <c r="AP186" s="52">
        <v>97122.281220000004</v>
      </c>
      <c r="AQ186" s="52">
        <v>28753.645230000002</v>
      </c>
      <c r="AR186" s="52">
        <v>29962.104189999995</v>
      </c>
      <c r="AS186" s="52">
        <v>32374.093740000004</v>
      </c>
      <c r="AT186" s="52">
        <v>31448.041300000004</v>
      </c>
      <c r="AU186" s="52">
        <v>-961.8999599999994</v>
      </c>
      <c r="AV186" s="52">
        <v>32374.093740000004</v>
      </c>
      <c r="AW186" s="52">
        <v>25823.72582</v>
      </c>
      <c r="AX186" s="52">
        <v>30246.434949999999</v>
      </c>
      <c r="AY186" s="52">
        <v>32374.093740000004</v>
      </c>
      <c r="AZ186" s="52">
        <v>86025.412349999984</v>
      </c>
      <c r="BA186" s="52">
        <v>59246.639179999991</v>
      </c>
      <c r="BB186" s="52">
        <v>97122.281220000004</v>
      </c>
      <c r="BC186" s="52">
        <v>346148.66613999999</v>
      </c>
      <c r="BD186" s="52">
        <v>342852.77299999999</v>
      </c>
      <c r="BE186" s="52">
        <v>388489.12488000002</v>
      </c>
      <c r="BF186" s="53">
        <v>-0.10898750062328907</v>
      </c>
      <c r="BG186" s="54">
        <v>9.6131441818614084E-3</v>
      </c>
    </row>
    <row r="187" spans="2:59" x14ac:dyDescent="0.25">
      <c r="B187" s="1"/>
      <c r="C187" s="1"/>
      <c r="D187" s="1"/>
      <c r="E187" s="50"/>
      <c r="F187" s="55"/>
      <c r="BF187" s="48"/>
      <c r="BG187" s="49"/>
    </row>
    <row r="188" spans="2:59" x14ac:dyDescent="0.25">
      <c r="B188" s="1"/>
      <c r="C188" s="1"/>
      <c r="D188" s="1"/>
      <c r="E188" s="45" t="s">
        <v>162</v>
      </c>
      <c r="F188" s="46" t="s">
        <v>163</v>
      </c>
      <c r="G188" s="47">
        <v>0</v>
      </c>
      <c r="H188" s="47">
        <v>-312.89077000000003</v>
      </c>
      <c r="I188" s="47">
        <v>0</v>
      </c>
      <c r="J188" s="47">
        <v>-7.9560000000000004</v>
      </c>
      <c r="K188" s="47">
        <v>-319.55167999999998</v>
      </c>
      <c r="L188" s="47">
        <v>0</v>
      </c>
      <c r="M188" s="47">
        <v>7.9560000000000004</v>
      </c>
      <c r="N188" s="47">
        <v>-329.31777</v>
      </c>
      <c r="O188" s="47">
        <v>0</v>
      </c>
      <c r="P188" s="47">
        <v>0</v>
      </c>
      <c r="Q188" s="47">
        <v>-961.76022</v>
      </c>
      <c r="R188" s="47">
        <v>0</v>
      </c>
      <c r="S188" s="47">
        <v>0</v>
      </c>
      <c r="T188" s="47">
        <v>0</v>
      </c>
      <c r="U188" s="47">
        <v>0</v>
      </c>
      <c r="V188" s="47">
        <v>0</v>
      </c>
      <c r="W188" s="47">
        <v>0</v>
      </c>
      <c r="X188" s="47">
        <v>0</v>
      </c>
      <c r="Y188" s="47">
        <v>0</v>
      </c>
      <c r="Z188" s="47">
        <v>0</v>
      </c>
      <c r="AA188" s="47">
        <v>0</v>
      </c>
      <c r="AB188" s="47">
        <v>0</v>
      </c>
      <c r="AC188" s="47">
        <v>0</v>
      </c>
      <c r="AD188" s="47">
        <v>0</v>
      </c>
      <c r="AE188" s="47">
        <v>511.98154</v>
      </c>
      <c r="AF188" s="47">
        <v>0</v>
      </c>
      <c r="AG188" s="47">
        <v>0</v>
      </c>
      <c r="AH188" s="47">
        <v>0</v>
      </c>
      <c r="AI188" s="47">
        <v>0</v>
      </c>
      <c r="AJ188" s="47">
        <v>0</v>
      </c>
      <c r="AK188" s="47">
        <v>0</v>
      </c>
      <c r="AL188" s="47">
        <v>0</v>
      </c>
      <c r="AM188" s="47">
        <v>0</v>
      </c>
      <c r="AN188" s="47">
        <v>511.98154</v>
      </c>
      <c r="AO188" s="47">
        <v>0</v>
      </c>
      <c r="AP188" s="47">
        <v>0</v>
      </c>
      <c r="AQ188" s="47">
        <v>0</v>
      </c>
      <c r="AR188" s="47">
        <v>0</v>
      </c>
      <c r="AS188" s="47">
        <v>0</v>
      </c>
      <c r="AT188" s="47">
        <v>0</v>
      </c>
      <c r="AU188" s="47">
        <v>0</v>
      </c>
      <c r="AV188" s="47">
        <v>0</v>
      </c>
      <c r="AW188" s="47">
        <v>0</v>
      </c>
      <c r="AX188" s="47">
        <v>0</v>
      </c>
      <c r="AY188" s="47">
        <v>0</v>
      </c>
      <c r="AZ188" s="47">
        <v>0</v>
      </c>
      <c r="BA188" s="47">
        <v>0</v>
      </c>
      <c r="BB188" s="47">
        <v>0</v>
      </c>
      <c r="BC188" s="47">
        <v>511.98154</v>
      </c>
      <c r="BD188" s="47">
        <v>-961.76022</v>
      </c>
      <c r="BE188" s="47">
        <v>0</v>
      </c>
      <c r="BF188" s="48">
        <v>0</v>
      </c>
      <c r="BG188" s="49">
        <v>-1.53233802911915</v>
      </c>
    </row>
    <row r="189" spans="2:59" x14ac:dyDescent="0.25">
      <c r="B189" s="1"/>
      <c r="C189" s="1"/>
      <c r="D189" s="1"/>
      <c r="E189" s="45" t="s">
        <v>164</v>
      </c>
      <c r="F189" s="46" t="s">
        <v>165</v>
      </c>
      <c r="G189" s="47">
        <v>-52.971440000000001</v>
      </c>
      <c r="H189" s="47">
        <v>-18.02224</v>
      </c>
      <c r="I189" s="47">
        <v>-53.266889999999997</v>
      </c>
      <c r="J189" s="47">
        <v>-120.33762</v>
      </c>
      <c r="K189" s="47">
        <v>-18.02224</v>
      </c>
      <c r="L189" s="47">
        <v>-53.266889999999997</v>
      </c>
      <c r="M189" s="47">
        <v>-61.126640000000002</v>
      </c>
      <c r="N189" s="47">
        <v>-152.75720000000001</v>
      </c>
      <c r="O189" s="47">
        <v>-53.266889999999997</v>
      </c>
      <c r="P189" s="47">
        <v>-234.43570000000003</v>
      </c>
      <c r="Q189" s="47">
        <v>-188.80168</v>
      </c>
      <c r="R189" s="47">
        <v>-159.80067000000003</v>
      </c>
      <c r="S189" s="47">
        <v>-27.725279999999998</v>
      </c>
      <c r="T189" s="47">
        <v>-100.6585</v>
      </c>
      <c r="U189" s="47">
        <v>-53.266889999999997</v>
      </c>
      <c r="V189" s="47">
        <v>-63.542070000000002</v>
      </c>
      <c r="W189" s="47">
        <v>-23.87107</v>
      </c>
      <c r="X189" s="47">
        <v>-53.266889999999997</v>
      </c>
      <c r="Y189" s="47">
        <v>-26.987349999999999</v>
      </c>
      <c r="Z189" s="47">
        <v>-47.355839999999993</v>
      </c>
      <c r="AA189" s="47">
        <v>-53.266889999999997</v>
      </c>
      <c r="AB189" s="47">
        <v>-118.2547</v>
      </c>
      <c r="AC189" s="47">
        <v>-171.88541000000001</v>
      </c>
      <c r="AD189" s="47">
        <v>-159.80067000000003</v>
      </c>
      <c r="AE189" s="47">
        <v>-95.923659999999998</v>
      </c>
      <c r="AF189" s="47">
        <v>-53.951779999999999</v>
      </c>
      <c r="AG189" s="47">
        <v>-53.266889999999997</v>
      </c>
      <c r="AH189" s="47">
        <v>-57.803350000000002</v>
      </c>
      <c r="AI189" s="47">
        <v>-40.54909</v>
      </c>
      <c r="AJ189" s="47">
        <v>-53.266889999999997</v>
      </c>
      <c r="AK189" s="47">
        <v>-83.328570000000013</v>
      </c>
      <c r="AL189" s="47">
        <v>-79.640950000000004</v>
      </c>
      <c r="AM189" s="47">
        <v>-53.266889999999997</v>
      </c>
      <c r="AN189" s="47">
        <v>-237.05557999999999</v>
      </c>
      <c r="AO189" s="47">
        <v>-174.14182</v>
      </c>
      <c r="AP189" s="47">
        <v>-159.80067000000003</v>
      </c>
      <c r="AQ189" s="47">
        <v>-33.61365</v>
      </c>
      <c r="AR189" s="47">
        <v>-60.250660000000003</v>
      </c>
      <c r="AS189" s="47">
        <v>-53.266889999999997</v>
      </c>
      <c r="AT189" s="47">
        <v>-78.846039999999988</v>
      </c>
      <c r="AU189" s="47">
        <v>-74.494129999999998</v>
      </c>
      <c r="AV189" s="47">
        <v>-53.266889999999997</v>
      </c>
      <c r="AW189" s="47">
        <v>-84.254350000000002</v>
      </c>
      <c r="AX189" s="47">
        <v>-87.88109</v>
      </c>
      <c r="AY189" s="47">
        <v>-53.266889999999997</v>
      </c>
      <c r="AZ189" s="47">
        <v>-196.71404000000001</v>
      </c>
      <c r="BA189" s="47">
        <v>-222.62588</v>
      </c>
      <c r="BB189" s="47">
        <v>-159.80067000000003</v>
      </c>
      <c r="BC189" s="47">
        <v>-786.46001999999999</v>
      </c>
      <c r="BD189" s="47">
        <v>-757.45479</v>
      </c>
      <c r="BE189" s="47">
        <v>-639.2026800000001</v>
      </c>
      <c r="BF189" s="48">
        <v>0.23037659979773539</v>
      </c>
      <c r="BG189" s="49">
        <v>3.8293018121913214E-2</v>
      </c>
    </row>
    <row r="190" spans="2:59" x14ac:dyDescent="0.25">
      <c r="B190" s="1"/>
      <c r="C190" s="1"/>
      <c r="D190" s="1"/>
      <c r="E190" s="45" t="s">
        <v>166</v>
      </c>
      <c r="F190" s="46" t="s">
        <v>167</v>
      </c>
      <c r="G190" s="47">
        <v>0</v>
      </c>
      <c r="H190" s="47">
        <v>0</v>
      </c>
      <c r="I190" s="47">
        <v>-404.56756999999999</v>
      </c>
      <c r="J190" s="47">
        <v>0</v>
      </c>
      <c r="K190" s="47">
        <v>0</v>
      </c>
      <c r="L190" s="47">
        <v>-404.56756999999999</v>
      </c>
      <c r="M190" s="47">
        <v>0</v>
      </c>
      <c r="N190" s="47">
        <v>0</v>
      </c>
      <c r="O190" s="47">
        <v>-404.56756999999999</v>
      </c>
      <c r="P190" s="47">
        <v>0</v>
      </c>
      <c r="Q190" s="47">
        <v>0</v>
      </c>
      <c r="R190" s="47">
        <v>-1213.70271</v>
      </c>
      <c r="S190" s="47">
        <v>0</v>
      </c>
      <c r="T190" s="47">
        <v>0</v>
      </c>
      <c r="U190" s="47">
        <v>-404.56756999999999</v>
      </c>
      <c r="V190" s="47">
        <v>0</v>
      </c>
      <c r="W190" s="47">
        <v>0</v>
      </c>
      <c r="X190" s="47">
        <v>-404.56756999999999</v>
      </c>
      <c r="Y190" s="47">
        <v>0</v>
      </c>
      <c r="Z190" s="47">
        <v>0</v>
      </c>
      <c r="AA190" s="47">
        <v>-404.56756999999999</v>
      </c>
      <c r="AB190" s="47">
        <v>0</v>
      </c>
      <c r="AC190" s="47">
        <v>0</v>
      </c>
      <c r="AD190" s="47">
        <v>-1213.70271</v>
      </c>
      <c r="AE190" s="47">
        <v>0</v>
      </c>
      <c r="AF190" s="47">
        <v>0</v>
      </c>
      <c r="AG190" s="47">
        <v>-404.56756999999999</v>
      </c>
      <c r="AH190" s="47">
        <v>0</v>
      </c>
      <c r="AI190" s="47">
        <v>0</v>
      </c>
      <c r="AJ190" s="47">
        <v>-404.56756999999999</v>
      </c>
      <c r="AK190" s="47">
        <v>0</v>
      </c>
      <c r="AL190" s="47">
        <v>0</v>
      </c>
      <c r="AM190" s="47">
        <v>-404.56756999999999</v>
      </c>
      <c r="AN190" s="47">
        <v>0</v>
      </c>
      <c r="AO190" s="47">
        <v>0</v>
      </c>
      <c r="AP190" s="47">
        <v>-1213.70271</v>
      </c>
      <c r="AQ190" s="47">
        <v>0</v>
      </c>
      <c r="AR190" s="47">
        <v>0</v>
      </c>
      <c r="AS190" s="47">
        <v>-404.56756999999999</v>
      </c>
      <c r="AT190" s="47">
        <v>0</v>
      </c>
      <c r="AU190" s="47">
        <v>0</v>
      </c>
      <c r="AV190" s="47">
        <v>-404.56756999999999</v>
      </c>
      <c r="AW190" s="47">
        <v>0</v>
      </c>
      <c r="AX190" s="47">
        <v>0</v>
      </c>
      <c r="AY190" s="47">
        <v>-404.56756999999999</v>
      </c>
      <c r="AZ190" s="47">
        <v>0</v>
      </c>
      <c r="BA190" s="47">
        <v>0</v>
      </c>
      <c r="BB190" s="47">
        <v>-1213.70271</v>
      </c>
      <c r="BC190" s="47">
        <v>0</v>
      </c>
      <c r="BD190" s="47">
        <v>0</v>
      </c>
      <c r="BE190" s="47">
        <v>-4854.8108400000001</v>
      </c>
      <c r="BF190" s="48">
        <v>-1</v>
      </c>
      <c r="BG190" s="49">
        <v>0</v>
      </c>
    </row>
    <row r="191" spans="2:59" x14ac:dyDescent="0.25">
      <c r="B191" s="1"/>
      <c r="C191" s="1"/>
      <c r="D191" s="1"/>
      <c r="E191" s="45" t="s">
        <v>168</v>
      </c>
      <c r="F191" s="46" t="s">
        <v>169</v>
      </c>
      <c r="G191" s="47">
        <v>0</v>
      </c>
      <c r="H191" s="47">
        <v>0</v>
      </c>
      <c r="I191" s="47">
        <v>-195.08757999999997</v>
      </c>
      <c r="J191" s="47">
        <v>0</v>
      </c>
      <c r="K191" s="47">
        <v>0</v>
      </c>
      <c r="L191" s="47">
        <v>-195.08757999999997</v>
      </c>
      <c r="M191" s="47">
        <v>0</v>
      </c>
      <c r="N191" s="47">
        <v>0</v>
      </c>
      <c r="O191" s="47">
        <v>-195.08757999999997</v>
      </c>
      <c r="P191" s="47">
        <v>0</v>
      </c>
      <c r="Q191" s="47">
        <v>0</v>
      </c>
      <c r="R191" s="47">
        <v>-585.26274000000001</v>
      </c>
      <c r="S191" s="47">
        <v>0</v>
      </c>
      <c r="T191" s="47">
        <v>0</v>
      </c>
      <c r="U191" s="47">
        <v>-195.08757999999997</v>
      </c>
      <c r="V191" s="47">
        <v>0</v>
      </c>
      <c r="W191" s="47">
        <v>0</v>
      </c>
      <c r="X191" s="47">
        <v>-195.08757999999997</v>
      </c>
      <c r="Y191" s="47">
        <v>0</v>
      </c>
      <c r="Z191" s="47">
        <v>0</v>
      </c>
      <c r="AA191" s="47">
        <v>-195.08757999999997</v>
      </c>
      <c r="AB191" s="47">
        <v>0</v>
      </c>
      <c r="AC191" s="47">
        <v>0</v>
      </c>
      <c r="AD191" s="47">
        <v>-585.26274000000001</v>
      </c>
      <c r="AE191" s="47">
        <v>0</v>
      </c>
      <c r="AF191" s="47">
        <v>0</v>
      </c>
      <c r="AG191" s="47">
        <v>-195.08757999999997</v>
      </c>
      <c r="AH191" s="47">
        <v>0</v>
      </c>
      <c r="AI191" s="47">
        <v>0</v>
      </c>
      <c r="AJ191" s="47">
        <v>-195.08757999999997</v>
      </c>
      <c r="AK191" s="47">
        <v>0</v>
      </c>
      <c r="AL191" s="47">
        <v>0</v>
      </c>
      <c r="AM191" s="47">
        <v>-195.08757999999997</v>
      </c>
      <c r="AN191" s="47">
        <v>0</v>
      </c>
      <c r="AO191" s="47">
        <v>0</v>
      </c>
      <c r="AP191" s="47">
        <v>-585.26274000000001</v>
      </c>
      <c r="AQ191" s="47">
        <v>0</v>
      </c>
      <c r="AR191" s="47">
        <v>0</v>
      </c>
      <c r="AS191" s="47">
        <v>-195.08757999999997</v>
      </c>
      <c r="AT191" s="47">
        <v>0</v>
      </c>
      <c r="AU191" s="47">
        <v>0</v>
      </c>
      <c r="AV191" s="47">
        <v>-195.08757999999997</v>
      </c>
      <c r="AW191" s="47">
        <v>0</v>
      </c>
      <c r="AX191" s="47">
        <v>0</v>
      </c>
      <c r="AY191" s="47">
        <v>-195.08757999999997</v>
      </c>
      <c r="AZ191" s="47">
        <v>0</v>
      </c>
      <c r="BA191" s="47">
        <v>0</v>
      </c>
      <c r="BB191" s="47">
        <v>-585.26274000000001</v>
      </c>
      <c r="BC191" s="47">
        <v>0</v>
      </c>
      <c r="BD191" s="47">
        <v>0</v>
      </c>
      <c r="BE191" s="47">
        <v>-2341.05096</v>
      </c>
      <c r="BF191" s="48">
        <v>-1</v>
      </c>
      <c r="BG191" s="49">
        <v>0</v>
      </c>
    </row>
    <row r="192" spans="2:59" x14ac:dyDescent="0.25">
      <c r="B192" s="1"/>
      <c r="C192" s="1"/>
      <c r="D192" s="1"/>
      <c r="E192" s="45"/>
      <c r="BF192" s="48"/>
      <c r="BG192" s="49"/>
    </row>
    <row r="193" spans="2:59" x14ac:dyDescent="0.25">
      <c r="B193" s="1"/>
      <c r="C193" s="1"/>
      <c r="D193" s="1"/>
      <c r="E193" s="50"/>
      <c r="F193" s="51" t="s">
        <v>38</v>
      </c>
      <c r="G193" s="52">
        <v>-52.971440000000001</v>
      </c>
      <c r="H193" s="52">
        <v>-330.91301000000004</v>
      </c>
      <c r="I193" s="52">
        <v>-652.92203999999992</v>
      </c>
      <c r="J193" s="52">
        <v>-128.29362</v>
      </c>
      <c r="K193" s="52">
        <v>-337.57391999999999</v>
      </c>
      <c r="L193" s="52">
        <v>-652.92203999999992</v>
      </c>
      <c r="M193" s="52">
        <v>-53.170639999999999</v>
      </c>
      <c r="N193" s="52">
        <v>-482.07497000000001</v>
      </c>
      <c r="O193" s="52">
        <v>-652.92203999999992</v>
      </c>
      <c r="P193" s="52">
        <v>-234.43570000000003</v>
      </c>
      <c r="Q193" s="52">
        <v>-1150.5618999999999</v>
      </c>
      <c r="R193" s="52">
        <v>-1958.7661200000002</v>
      </c>
      <c r="S193" s="52">
        <v>-27.725279999999998</v>
      </c>
      <c r="T193" s="52">
        <v>-100.6585</v>
      </c>
      <c r="U193" s="52">
        <v>-652.92203999999992</v>
      </c>
      <c r="V193" s="52">
        <v>-63.542070000000002</v>
      </c>
      <c r="W193" s="52">
        <v>-23.87107</v>
      </c>
      <c r="X193" s="52">
        <v>-652.92203999999992</v>
      </c>
      <c r="Y193" s="52">
        <v>-26.987349999999999</v>
      </c>
      <c r="Z193" s="52">
        <v>-47.355839999999993</v>
      </c>
      <c r="AA193" s="52">
        <v>-652.92203999999992</v>
      </c>
      <c r="AB193" s="52">
        <v>-118.2547</v>
      </c>
      <c r="AC193" s="52">
        <v>-171.88541000000001</v>
      </c>
      <c r="AD193" s="52">
        <v>-1958.7661200000002</v>
      </c>
      <c r="AE193" s="52">
        <v>416.05788000000001</v>
      </c>
      <c r="AF193" s="52">
        <v>-53.951779999999999</v>
      </c>
      <c r="AG193" s="52">
        <v>-652.92203999999992</v>
      </c>
      <c r="AH193" s="52">
        <v>-57.803350000000002</v>
      </c>
      <c r="AI193" s="52">
        <v>-40.54909</v>
      </c>
      <c r="AJ193" s="52">
        <v>-652.92203999999992</v>
      </c>
      <c r="AK193" s="52">
        <v>-83.328570000000013</v>
      </c>
      <c r="AL193" s="52">
        <v>-79.640950000000004</v>
      </c>
      <c r="AM193" s="52">
        <v>-652.92203999999992</v>
      </c>
      <c r="AN193" s="52">
        <v>274.92596000000003</v>
      </c>
      <c r="AO193" s="52">
        <v>-174.14182</v>
      </c>
      <c r="AP193" s="52">
        <v>-1958.7661200000002</v>
      </c>
      <c r="AQ193" s="52">
        <v>-33.61365</v>
      </c>
      <c r="AR193" s="52">
        <v>-60.250660000000003</v>
      </c>
      <c r="AS193" s="52">
        <v>-652.92203999999992</v>
      </c>
      <c r="AT193" s="52">
        <v>-78.846039999999988</v>
      </c>
      <c r="AU193" s="52">
        <v>-74.494129999999998</v>
      </c>
      <c r="AV193" s="52">
        <v>-652.92203999999992</v>
      </c>
      <c r="AW193" s="52">
        <v>-84.254350000000002</v>
      </c>
      <c r="AX193" s="52">
        <v>-87.88109</v>
      </c>
      <c r="AY193" s="52">
        <v>-652.92203999999992</v>
      </c>
      <c r="AZ193" s="52">
        <v>-196.71404000000001</v>
      </c>
      <c r="BA193" s="52">
        <v>-222.62588</v>
      </c>
      <c r="BB193" s="52">
        <v>-1958.7661200000002</v>
      </c>
      <c r="BC193" s="52">
        <v>-274.47847999999999</v>
      </c>
      <c r="BD193" s="52">
        <v>-1719.2150099999999</v>
      </c>
      <c r="BE193" s="52">
        <v>-7835.0644800000009</v>
      </c>
      <c r="BF193" s="53">
        <v>-0.96496793603924502</v>
      </c>
      <c r="BG193" s="54">
        <v>-0.84034662424218831</v>
      </c>
    </row>
    <row r="194" spans="2:59" x14ac:dyDescent="0.25">
      <c r="B194" s="1"/>
      <c r="C194" s="1"/>
      <c r="D194" s="1"/>
      <c r="E194" s="50"/>
      <c r="F194" s="55"/>
      <c r="BF194" s="48"/>
      <c r="BG194" s="49"/>
    </row>
    <row r="195" spans="2:59" x14ac:dyDescent="0.25">
      <c r="B195" s="1"/>
      <c r="C195" s="1"/>
      <c r="D195" s="1"/>
      <c r="E195" s="45" t="s">
        <v>170</v>
      </c>
      <c r="F195" s="46" t="s">
        <v>171</v>
      </c>
      <c r="G195" s="47">
        <v>0</v>
      </c>
      <c r="H195" s="47">
        <v>-109.45</v>
      </c>
      <c r="I195" s="47">
        <v>-22.87818</v>
      </c>
      <c r="J195" s="47">
        <v>-218.7</v>
      </c>
      <c r="K195" s="47">
        <v>0</v>
      </c>
      <c r="L195" s="47">
        <v>-22.87818</v>
      </c>
      <c r="M195" s="47">
        <v>0</v>
      </c>
      <c r="N195" s="47">
        <v>0</v>
      </c>
      <c r="O195" s="47">
        <v>-22.87818</v>
      </c>
      <c r="P195" s="47">
        <v>-218.7</v>
      </c>
      <c r="Q195" s="47">
        <v>-109.45</v>
      </c>
      <c r="R195" s="47">
        <v>-68.634539999999987</v>
      </c>
      <c r="S195" s="47">
        <v>0</v>
      </c>
      <c r="T195" s="47">
        <v>-36.711510000000004</v>
      </c>
      <c r="U195" s="47">
        <v>-22.87818</v>
      </c>
      <c r="V195" s="47">
        <v>-49.502319999999997</v>
      </c>
      <c r="W195" s="47">
        <v>0</v>
      </c>
      <c r="X195" s="47">
        <v>-22.87818</v>
      </c>
      <c r="Y195" s="47">
        <v>-218.7</v>
      </c>
      <c r="Z195" s="47">
        <v>-109.45</v>
      </c>
      <c r="AA195" s="47">
        <v>-22.87818</v>
      </c>
      <c r="AB195" s="47">
        <v>-268.20231999999999</v>
      </c>
      <c r="AC195" s="47">
        <v>-146.16151000000002</v>
      </c>
      <c r="AD195" s="47">
        <v>-68.634539999999987</v>
      </c>
      <c r="AE195" s="47">
        <v>100</v>
      </c>
      <c r="AF195" s="47">
        <v>-100</v>
      </c>
      <c r="AG195" s="47">
        <v>-22.87818</v>
      </c>
      <c r="AH195" s="47">
        <v>0</v>
      </c>
      <c r="AI195" s="47">
        <v>0</v>
      </c>
      <c r="AJ195" s="47">
        <v>-22.87818</v>
      </c>
      <c r="AK195" s="47">
        <v>0</v>
      </c>
      <c r="AL195" s="47">
        <v>0</v>
      </c>
      <c r="AM195" s="47">
        <v>-22.87818</v>
      </c>
      <c r="AN195" s="47">
        <v>100</v>
      </c>
      <c r="AO195" s="47">
        <v>-100</v>
      </c>
      <c r="AP195" s="47">
        <v>-68.634539999999987</v>
      </c>
      <c r="AQ195" s="47">
        <v>0</v>
      </c>
      <c r="AR195" s="47">
        <v>0</v>
      </c>
      <c r="AS195" s="47">
        <v>-22.87818</v>
      </c>
      <c r="AT195" s="47">
        <v>0</v>
      </c>
      <c r="AU195" s="47">
        <v>0</v>
      </c>
      <c r="AV195" s="47">
        <v>-22.87818</v>
      </c>
      <c r="AW195" s="47">
        <v>0</v>
      </c>
      <c r="AX195" s="47">
        <v>0</v>
      </c>
      <c r="AY195" s="47">
        <v>-22.87818</v>
      </c>
      <c r="AZ195" s="47">
        <v>0</v>
      </c>
      <c r="BA195" s="47">
        <v>0</v>
      </c>
      <c r="BB195" s="47">
        <v>-68.634539999999987</v>
      </c>
      <c r="BC195" s="47">
        <v>-386.90232000000003</v>
      </c>
      <c r="BD195" s="47">
        <v>-355.61151000000001</v>
      </c>
      <c r="BE195" s="47">
        <v>-274.53815999999995</v>
      </c>
      <c r="BF195" s="48">
        <v>0.40928430495782475</v>
      </c>
      <c r="BG195" s="49">
        <v>8.7991555728890836E-2</v>
      </c>
    </row>
    <row r="196" spans="2:59" x14ac:dyDescent="0.25">
      <c r="B196" s="1"/>
      <c r="C196" s="1"/>
      <c r="D196" s="1"/>
      <c r="E196" s="45"/>
      <c r="BF196" s="48"/>
      <c r="BG196" s="49"/>
    </row>
    <row r="197" spans="2:59" x14ac:dyDescent="0.25">
      <c r="B197" s="1"/>
      <c r="C197" s="1"/>
      <c r="D197" s="1"/>
      <c r="E197" s="50"/>
      <c r="F197" s="51" t="s">
        <v>39</v>
      </c>
      <c r="G197" s="52">
        <v>0</v>
      </c>
      <c r="H197" s="52">
        <v>-109.45</v>
      </c>
      <c r="I197" s="52">
        <v>-22.87818</v>
      </c>
      <c r="J197" s="52">
        <v>-218.7</v>
      </c>
      <c r="K197" s="52">
        <v>0</v>
      </c>
      <c r="L197" s="52">
        <v>-22.87818</v>
      </c>
      <c r="M197" s="52">
        <v>0</v>
      </c>
      <c r="N197" s="52">
        <v>0</v>
      </c>
      <c r="O197" s="52">
        <v>-22.87818</v>
      </c>
      <c r="P197" s="52">
        <v>-218.7</v>
      </c>
      <c r="Q197" s="52">
        <v>-109.45</v>
      </c>
      <c r="R197" s="52">
        <v>-68.634539999999987</v>
      </c>
      <c r="S197" s="52">
        <v>0</v>
      </c>
      <c r="T197" s="52">
        <v>-36.711510000000004</v>
      </c>
      <c r="U197" s="52">
        <v>-22.87818</v>
      </c>
      <c r="V197" s="52">
        <v>-49.502319999999997</v>
      </c>
      <c r="W197" s="52">
        <v>0</v>
      </c>
      <c r="X197" s="52">
        <v>-22.87818</v>
      </c>
      <c r="Y197" s="52">
        <v>-218.7</v>
      </c>
      <c r="Z197" s="52">
        <v>-109.45</v>
      </c>
      <c r="AA197" s="52">
        <v>-22.87818</v>
      </c>
      <c r="AB197" s="52">
        <v>-268.20231999999999</v>
      </c>
      <c r="AC197" s="52">
        <v>-146.16151000000002</v>
      </c>
      <c r="AD197" s="52">
        <v>-68.634539999999987</v>
      </c>
      <c r="AE197" s="52">
        <v>100</v>
      </c>
      <c r="AF197" s="52">
        <v>-100</v>
      </c>
      <c r="AG197" s="52">
        <v>-22.87818</v>
      </c>
      <c r="AH197" s="52">
        <v>0</v>
      </c>
      <c r="AI197" s="52">
        <v>0</v>
      </c>
      <c r="AJ197" s="52">
        <v>-22.87818</v>
      </c>
      <c r="AK197" s="52">
        <v>0</v>
      </c>
      <c r="AL197" s="52">
        <v>0</v>
      </c>
      <c r="AM197" s="52">
        <v>-22.87818</v>
      </c>
      <c r="AN197" s="52">
        <v>100</v>
      </c>
      <c r="AO197" s="52">
        <v>-100</v>
      </c>
      <c r="AP197" s="52">
        <v>-68.634539999999987</v>
      </c>
      <c r="AQ197" s="52">
        <v>0</v>
      </c>
      <c r="AR197" s="52">
        <v>0</v>
      </c>
      <c r="AS197" s="52">
        <v>-22.87818</v>
      </c>
      <c r="AT197" s="52">
        <v>0</v>
      </c>
      <c r="AU197" s="52">
        <v>0</v>
      </c>
      <c r="AV197" s="52">
        <v>-22.87818</v>
      </c>
      <c r="AW197" s="52">
        <v>0</v>
      </c>
      <c r="AX197" s="52">
        <v>0</v>
      </c>
      <c r="AY197" s="52">
        <v>-22.87818</v>
      </c>
      <c r="AZ197" s="52">
        <v>0</v>
      </c>
      <c r="BA197" s="52">
        <v>0</v>
      </c>
      <c r="BB197" s="52">
        <v>-68.634539999999987</v>
      </c>
      <c r="BC197" s="52">
        <v>-386.90232000000003</v>
      </c>
      <c r="BD197" s="52">
        <v>-355.61151000000001</v>
      </c>
      <c r="BE197" s="52">
        <v>-274.53815999999995</v>
      </c>
      <c r="BF197" s="53">
        <v>0.40928430495782481</v>
      </c>
      <c r="BG197" s="54">
        <v>8.7991555728890836E-2</v>
      </c>
    </row>
    <row r="198" spans="2:59" x14ac:dyDescent="0.25">
      <c r="B198" s="1"/>
      <c r="C198" s="1"/>
      <c r="D198" s="1"/>
      <c r="E198" s="50"/>
      <c r="F198" s="55"/>
      <c r="BF198" s="48"/>
      <c r="BG198" s="49"/>
    </row>
    <row r="199" spans="2:59" x14ac:dyDescent="0.25">
      <c r="B199" s="1"/>
      <c r="C199" s="1"/>
      <c r="D199" s="1"/>
      <c r="E199" s="50"/>
      <c r="F199" s="51" t="s">
        <v>40</v>
      </c>
      <c r="G199" s="52">
        <v>23756.865829999999</v>
      </c>
      <c r="H199" s="52">
        <v>26968.707009999991</v>
      </c>
      <c r="I199" s="52">
        <v>31698.293520000003</v>
      </c>
      <c r="J199" s="52">
        <v>24283.023099999999</v>
      </c>
      <c r="K199" s="52">
        <v>30034.297970000003</v>
      </c>
      <c r="L199" s="52">
        <v>31698.293520000003</v>
      </c>
      <c r="M199" s="52">
        <v>29193.569670000001</v>
      </c>
      <c r="N199" s="52">
        <v>29331.230500000001</v>
      </c>
      <c r="O199" s="52">
        <v>31698.293520000003</v>
      </c>
      <c r="P199" s="52">
        <v>77233.458599999998</v>
      </c>
      <c r="Q199" s="52">
        <v>86334.235480000032</v>
      </c>
      <c r="R199" s="52">
        <v>95094.880560000005</v>
      </c>
      <c r="S199" s="52">
        <v>32313.00101</v>
      </c>
      <c r="T199" s="52">
        <v>26339.026450000001</v>
      </c>
      <c r="U199" s="52">
        <v>31698.293520000003</v>
      </c>
      <c r="V199" s="52">
        <v>31069.488259999998</v>
      </c>
      <c r="W199" s="52">
        <v>30012.399020000004</v>
      </c>
      <c r="X199" s="52">
        <v>31698.293520000003</v>
      </c>
      <c r="Y199" s="52">
        <v>29980.825000000001</v>
      </c>
      <c r="Z199" s="52">
        <v>21600.509869999998</v>
      </c>
      <c r="AA199" s="52">
        <v>31698.293520000003</v>
      </c>
      <c r="AB199" s="52">
        <v>93363.314269999959</v>
      </c>
      <c r="AC199" s="52">
        <v>77951.935339999982</v>
      </c>
      <c r="AD199" s="52">
        <v>95094.880560000005</v>
      </c>
      <c r="AE199" s="52">
        <v>30228.857599999992</v>
      </c>
      <c r="AF199" s="52">
        <v>30297.992450000005</v>
      </c>
      <c r="AG199" s="52">
        <v>31698.293520000003</v>
      </c>
      <c r="AH199" s="52">
        <v>29116.235850000001</v>
      </c>
      <c r="AI199" s="52">
        <v>30787.970860000001</v>
      </c>
      <c r="AJ199" s="52">
        <v>31698.293520000003</v>
      </c>
      <c r="AK199" s="52">
        <v>29716.720709999998</v>
      </c>
      <c r="AL199" s="52">
        <v>56381.799050000001</v>
      </c>
      <c r="AM199" s="52">
        <v>31698.293520000003</v>
      </c>
      <c r="AN199" s="52">
        <v>89061.814160000024</v>
      </c>
      <c r="AO199" s="52">
        <v>117467.76235999998</v>
      </c>
      <c r="AP199" s="52">
        <v>95094.880560000005</v>
      </c>
      <c r="AQ199" s="52">
        <v>28720.031580000003</v>
      </c>
      <c r="AR199" s="52">
        <v>29901.853529999993</v>
      </c>
      <c r="AS199" s="52">
        <v>31698.293520000003</v>
      </c>
      <c r="AT199" s="52">
        <v>31369.195260000004</v>
      </c>
      <c r="AU199" s="52">
        <v>-1036.3940899999993</v>
      </c>
      <c r="AV199" s="52">
        <v>31698.293520000003</v>
      </c>
      <c r="AW199" s="52">
        <v>25739.47147</v>
      </c>
      <c r="AX199" s="52">
        <v>30158.55386</v>
      </c>
      <c r="AY199" s="52">
        <v>31698.293520000003</v>
      </c>
      <c r="AZ199" s="52">
        <v>85828.698309999978</v>
      </c>
      <c r="BA199" s="52">
        <v>59024.013299999991</v>
      </c>
      <c r="BB199" s="52">
        <v>95094.880560000005</v>
      </c>
      <c r="BC199" s="52">
        <v>345487.28534</v>
      </c>
      <c r="BD199" s="52">
        <v>340777.94647999998</v>
      </c>
      <c r="BE199" s="52">
        <v>380379.52224000002</v>
      </c>
      <c r="BF199" s="53">
        <v>-9.1730061320138057E-2</v>
      </c>
      <c r="BG199" s="54">
        <v>1.3819376836571218E-2</v>
      </c>
    </row>
    <row r="200" spans="2:59" x14ac:dyDescent="0.25">
      <c r="B200" s="1"/>
      <c r="C200" s="1"/>
      <c r="D200" s="1"/>
      <c r="E200" s="50"/>
      <c r="F200" s="56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8"/>
      <c r="BG200" s="59"/>
    </row>
    <row r="201" spans="2:59" hidden="1" x14ac:dyDescent="0.25">
      <c r="B201" s="1"/>
      <c r="C201" s="1"/>
      <c r="D201" s="1"/>
      <c r="E201" s="45"/>
      <c r="BF201" s="48"/>
      <c r="BG201" s="49"/>
    </row>
    <row r="202" spans="2:59" hidden="1" x14ac:dyDescent="0.25">
      <c r="B202" s="1"/>
      <c r="C202" s="1"/>
      <c r="D202" s="1"/>
      <c r="E202" s="45"/>
      <c r="BF202" s="48"/>
      <c r="BG202" s="49"/>
    </row>
    <row r="203" spans="2:59" hidden="1" x14ac:dyDescent="0.25">
      <c r="B203" s="1"/>
      <c r="C203" s="1"/>
      <c r="D203" s="1"/>
      <c r="E203" s="45"/>
      <c r="BF203" s="48"/>
      <c r="BG203" s="49"/>
    </row>
    <row r="204" spans="2:59" hidden="1" x14ac:dyDescent="0.25">
      <c r="B204" s="1"/>
      <c r="C204" s="1"/>
      <c r="D204" s="1"/>
      <c r="E204" s="45"/>
      <c r="BF204" s="48"/>
      <c r="BG204" s="49"/>
    </row>
    <row r="205" spans="2:59" hidden="1" x14ac:dyDescent="0.25">
      <c r="B205" s="1"/>
      <c r="C205" s="1"/>
      <c r="D205" s="1"/>
      <c r="E205" s="45"/>
      <c r="BF205" s="48"/>
      <c r="BG205" s="49"/>
    </row>
    <row r="206" spans="2:59" hidden="1" x14ac:dyDescent="0.25">
      <c r="B206" s="1"/>
      <c r="C206" s="1"/>
      <c r="D206" s="1"/>
      <c r="E206" s="45"/>
      <c r="BF206" s="48"/>
      <c r="BG206" s="49"/>
    </row>
    <row r="207" spans="2:59" hidden="1" x14ac:dyDescent="0.25">
      <c r="B207" s="1"/>
      <c r="C207" s="1"/>
      <c r="D207" s="1"/>
      <c r="E207" s="45"/>
      <c r="BF207" s="48"/>
      <c r="BG207" s="49"/>
    </row>
    <row r="208" spans="2:59" hidden="1" x14ac:dyDescent="0.25">
      <c r="B208" s="1"/>
      <c r="C208" s="1"/>
      <c r="D208" s="1"/>
      <c r="E208" s="45"/>
      <c r="BF208" s="48"/>
      <c r="BG208" s="49"/>
    </row>
    <row r="209" spans="2:59" x14ac:dyDescent="0.25">
      <c r="B209" s="1"/>
      <c r="C209" s="1"/>
      <c r="D209" s="1"/>
      <c r="E209" s="45" t="s">
        <v>172</v>
      </c>
      <c r="F209" s="46" t="s">
        <v>173</v>
      </c>
      <c r="G209" s="47">
        <v>0</v>
      </c>
      <c r="H209" s="47">
        <v>12.51553</v>
      </c>
      <c r="I209" s="47">
        <v>0</v>
      </c>
      <c r="J209" s="47">
        <v>0</v>
      </c>
      <c r="K209" s="47">
        <v>12.782069999999999</v>
      </c>
      <c r="L209" s="47">
        <v>0</v>
      </c>
      <c r="M209" s="47">
        <v>0</v>
      </c>
      <c r="N209" s="47">
        <v>13.172709999999999</v>
      </c>
      <c r="O209" s="47">
        <v>0</v>
      </c>
      <c r="P209" s="47">
        <v>0</v>
      </c>
      <c r="Q209" s="47">
        <v>38.470309999999998</v>
      </c>
      <c r="R209" s="47">
        <v>0</v>
      </c>
      <c r="S209" s="47">
        <v>0</v>
      </c>
      <c r="T209" s="47">
        <v>0</v>
      </c>
      <c r="U209" s="47">
        <v>0</v>
      </c>
      <c r="V209" s="47">
        <v>0</v>
      </c>
      <c r="W209" s="47">
        <v>0</v>
      </c>
      <c r="X209" s="47">
        <v>0</v>
      </c>
      <c r="Y209" s="47">
        <v>0</v>
      </c>
      <c r="Z209" s="47">
        <v>0</v>
      </c>
      <c r="AA209" s="47">
        <v>0</v>
      </c>
      <c r="AB209" s="47">
        <v>0</v>
      </c>
      <c r="AC209" s="47">
        <v>0</v>
      </c>
      <c r="AD209" s="47">
        <v>0</v>
      </c>
      <c r="AE209" s="47">
        <v>0</v>
      </c>
      <c r="AF209" s="47">
        <v>0</v>
      </c>
      <c r="AG209" s="47">
        <v>0</v>
      </c>
      <c r="AH209" s="47">
        <v>0</v>
      </c>
      <c r="AI209" s="47">
        <v>0</v>
      </c>
      <c r="AJ209" s="47">
        <v>0</v>
      </c>
      <c r="AK209" s="47">
        <v>0</v>
      </c>
      <c r="AL209" s="47">
        <v>0</v>
      </c>
      <c r="AM209" s="47">
        <v>0</v>
      </c>
      <c r="AN209" s="47">
        <v>0</v>
      </c>
      <c r="AO209" s="47">
        <v>0</v>
      </c>
      <c r="AP209" s="47">
        <v>0</v>
      </c>
      <c r="AQ209" s="47">
        <v>0</v>
      </c>
      <c r="AR209" s="47">
        <v>0</v>
      </c>
      <c r="AS209" s="47">
        <v>0</v>
      </c>
      <c r="AT209" s="47">
        <v>0</v>
      </c>
      <c r="AU209" s="47">
        <v>0</v>
      </c>
      <c r="AV209" s="47">
        <v>0</v>
      </c>
      <c r="AW209" s="47">
        <v>0</v>
      </c>
      <c r="AX209" s="47">
        <v>0</v>
      </c>
      <c r="AY209" s="47">
        <v>0</v>
      </c>
      <c r="AZ209" s="47">
        <v>0</v>
      </c>
      <c r="BA209" s="47">
        <v>0</v>
      </c>
      <c r="BB209" s="47">
        <v>0</v>
      </c>
      <c r="BC209" s="47">
        <v>0</v>
      </c>
      <c r="BD209" s="47">
        <v>38.470309999999998</v>
      </c>
      <c r="BE209" s="47">
        <v>0</v>
      </c>
      <c r="BF209" s="48">
        <v>0</v>
      </c>
      <c r="BG209" s="49">
        <v>-1</v>
      </c>
    </row>
    <row r="210" spans="2:59" hidden="1" x14ac:dyDescent="0.25">
      <c r="B210" s="1"/>
      <c r="C210" s="1"/>
      <c r="D210" s="1"/>
      <c r="E210" s="45"/>
      <c r="BF210" s="48"/>
      <c r="BG210" s="49"/>
    </row>
    <row r="211" spans="2:59" x14ac:dyDescent="0.25">
      <c r="B211" s="1"/>
      <c r="C211" s="1"/>
      <c r="D211" s="1"/>
      <c r="E211" s="45" t="s">
        <v>174</v>
      </c>
      <c r="F211" s="46" t="s">
        <v>175</v>
      </c>
      <c r="G211" s="47">
        <v>0</v>
      </c>
      <c r="H211" s="47">
        <v>0</v>
      </c>
      <c r="I211" s="47">
        <v>0</v>
      </c>
      <c r="J211" s="47">
        <v>0</v>
      </c>
      <c r="K211" s="47">
        <v>0</v>
      </c>
      <c r="L211" s="47">
        <v>0</v>
      </c>
      <c r="M211" s="47">
        <v>0</v>
      </c>
      <c r="N211" s="47">
        <v>0</v>
      </c>
      <c r="O211" s="47">
        <v>0</v>
      </c>
      <c r="P211" s="47">
        <v>0</v>
      </c>
      <c r="Q211" s="47">
        <v>0</v>
      </c>
      <c r="R211" s="47">
        <v>0</v>
      </c>
      <c r="S211" s="47">
        <v>0</v>
      </c>
      <c r="T211" s="47">
        <v>0</v>
      </c>
      <c r="U211" s="47">
        <v>0</v>
      </c>
      <c r="V211" s="47">
        <v>0</v>
      </c>
      <c r="W211" s="47">
        <v>0</v>
      </c>
      <c r="X211" s="47">
        <v>0</v>
      </c>
      <c r="Y211" s="47">
        <v>0</v>
      </c>
      <c r="Z211" s="47">
        <v>0</v>
      </c>
      <c r="AA211" s="47">
        <v>0</v>
      </c>
      <c r="AB211" s="47">
        <v>0</v>
      </c>
      <c r="AC211" s="47">
        <v>0</v>
      </c>
      <c r="AD211" s="47">
        <v>0</v>
      </c>
      <c r="AE211" s="47">
        <v>0</v>
      </c>
      <c r="AF211" s="47">
        <v>0</v>
      </c>
      <c r="AG211" s="47">
        <v>0</v>
      </c>
      <c r="AH211" s="47">
        <v>0</v>
      </c>
      <c r="AI211" s="47">
        <v>3.7999999999999999E-2</v>
      </c>
      <c r="AJ211" s="47">
        <v>0</v>
      </c>
      <c r="AK211" s="47">
        <v>0</v>
      </c>
      <c r="AL211" s="47">
        <v>0</v>
      </c>
      <c r="AM211" s="47">
        <v>0</v>
      </c>
      <c r="AN211" s="47">
        <v>0</v>
      </c>
      <c r="AO211" s="47">
        <v>3.7999999999999999E-2</v>
      </c>
      <c r="AP211" s="47">
        <v>0</v>
      </c>
      <c r="AQ211" s="47">
        <v>0</v>
      </c>
      <c r="AR211" s="47">
        <v>0</v>
      </c>
      <c r="AS211" s="47">
        <v>0</v>
      </c>
      <c r="AT211" s="47">
        <v>0</v>
      </c>
      <c r="AU211" s="47">
        <v>0.04</v>
      </c>
      <c r="AV211" s="47">
        <v>0</v>
      </c>
      <c r="AW211" s="47">
        <v>0</v>
      </c>
      <c r="AX211" s="47">
        <v>0</v>
      </c>
      <c r="AY211" s="47">
        <v>0</v>
      </c>
      <c r="AZ211" s="47">
        <v>0</v>
      </c>
      <c r="BA211" s="47">
        <v>0.04</v>
      </c>
      <c r="BB211" s="47">
        <v>0</v>
      </c>
      <c r="BC211" s="47">
        <v>0</v>
      </c>
      <c r="BD211" s="47">
        <v>7.8E-2</v>
      </c>
      <c r="BE211" s="47">
        <v>0</v>
      </c>
      <c r="BF211" s="48">
        <v>0</v>
      </c>
      <c r="BG211" s="49">
        <v>-1</v>
      </c>
    </row>
    <row r="212" spans="2:59" hidden="1" x14ac:dyDescent="0.25">
      <c r="B212" s="1"/>
      <c r="C212" s="1"/>
      <c r="D212" s="1"/>
      <c r="E212" s="45"/>
      <c r="BF212" s="48"/>
      <c r="BG212" s="49"/>
    </row>
    <row r="213" spans="2:59" x14ac:dyDescent="0.25">
      <c r="B213" s="1"/>
      <c r="C213" s="1"/>
      <c r="D213" s="1"/>
      <c r="E213" s="45" t="s">
        <v>176</v>
      </c>
      <c r="F213" s="46" t="s">
        <v>177</v>
      </c>
      <c r="G213" s="47">
        <v>0</v>
      </c>
      <c r="H213" s="47">
        <v>2.4630000000000001</v>
      </c>
      <c r="I213" s="47">
        <v>0</v>
      </c>
      <c r="J213" s="47">
        <v>0</v>
      </c>
      <c r="K213" s="47">
        <v>0.79970000000000008</v>
      </c>
      <c r="L213" s="47">
        <v>0</v>
      </c>
      <c r="M213" s="47">
        <v>0</v>
      </c>
      <c r="N213" s="47">
        <v>0.1338</v>
      </c>
      <c r="O213" s="47">
        <v>0</v>
      </c>
      <c r="P213" s="47">
        <v>0</v>
      </c>
      <c r="Q213" s="47">
        <v>3.3965000000000001</v>
      </c>
      <c r="R213" s="47">
        <v>0</v>
      </c>
      <c r="S213" s="47">
        <v>0</v>
      </c>
      <c r="T213" s="47">
        <v>0.89615</v>
      </c>
      <c r="U213" s="47">
        <v>0</v>
      </c>
      <c r="V213" s="47">
        <v>0</v>
      </c>
      <c r="W213" s="47">
        <v>0</v>
      </c>
      <c r="X213" s="47">
        <v>0</v>
      </c>
      <c r="Y213" s="47">
        <v>0</v>
      </c>
      <c r="Z213" s="47">
        <v>0.433</v>
      </c>
      <c r="AA213" s="47">
        <v>0</v>
      </c>
      <c r="AB213" s="47">
        <v>0</v>
      </c>
      <c r="AC213" s="47">
        <v>1.3291500000000001</v>
      </c>
      <c r="AD213" s="47">
        <v>0</v>
      </c>
      <c r="AE213" s="47">
        <v>0</v>
      </c>
      <c r="AF213" s="47">
        <v>3.3000000000000002E-2</v>
      </c>
      <c r="AG213" s="47">
        <v>0</v>
      </c>
      <c r="AH213" s="47">
        <v>0</v>
      </c>
      <c r="AI213" s="47">
        <v>0</v>
      </c>
      <c r="AJ213" s="47">
        <v>0</v>
      </c>
      <c r="AK213" s="47">
        <v>0</v>
      </c>
      <c r="AL213" s="47">
        <v>0.78283000000000003</v>
      </c>
      <c r="AM213" s="47">
        <v>0</v>
      </c>
      <c r="AN213" s="47">
        <v>0</v>
      </c>
      <c r="AO213" s="47">
        <v>0.81583000000000006</v>
      </c>
      <c r="AP213" s="47">
        <v>0</v>
      </c>
      <c r="AQ213" s="47">
        <v>0</v>
      </c>
      <c r="AR213" s="47">
        <v>1.8797000000000001</v>
      </c>
      <c r="AS213" s="47">
        <v>0</v>
      </c>
      <c r="AT213" s="47">
        <v>0</v>
      </c>
      <c r="AU213" s="47">
        <v>0</v>
      </c>
      <c r="AV213" s="47">
        <v>0</v>
      </c>
      <c r="AW213" s="47">
        <v>0</v>
      </c>
      <c r="AX213" s="47">
        <v>0</v>
      </c>
      <c r="AY213" s="47">
        <v>0</v>
      </c>
      <c r="AZ213" s="47">
        <v>0</v>
      </c>
      <c r="BA213" s="47">
        <v>1.8797000000000001</v>
      </c>
      <c r="BB213" s="47">
        <v>0</v>
      </c>
      <c r="BC213" s="47">
        <v>0</v>
      </c>
      <c r="BD213" s="47">
        <v>7.4211800000000006</v>
      </c>
      <c r="BE213" s="47">
        <v>0</v>
      </c>
      <c r="BF213" s="48">
        <v>0</v>
      </c>
      <c r="BG213" s="49">
        <v>-1</v>
      </c>
    </row>
    <row r="214" spans="2:59" hidden="1" x14ac:dyDescent="0.25">
      <c r="B214" s="1"/>
      <c r="C214" s="1"/>
      <c r="D214" s="1"/>
      <c r="E214" s="45"/>
      <c r="BF214" s="48"/>
      <c r="BG214" s="49"/>
    </row>
    <row r="215" spans="2:59" x14ac:dyDescent="0.25">
      <c r="B215" s="1"/>
      <c r="C215" s="1"/>
      <c r="D215" s="1"/>
      <c r="E215" s="45" t="s">
        <v>178</v>
      </c>
      <c r="F215" s="46" t="s">
        <v>179</v>
      </c>
      <c r="G215" s="47">
        <v>0</v>
      </c>
      <c r="H215" s="47">
        <v>0</v>
      </c>
      <c r="I215" s="47">
        <v>0</v>
      </c>
      <c r="J215" s="47">
        <v>0</v>
      </c>
      <c r="K215" s="47">
        <v>0</v>
      </c>
      <c r="L215" s="47">
        <v>0</v>
      </c>
      <c r="M215" s="47">
        <v>0</v>
      </c>
      <c r="N215" s="47">
        <v>0</v>
      </c>
      <c r="O215" s="47">
        <v>0</v>
      </c>
      <c r="P215" s="47">
        <v>0</v>
      </c>
      <c r="Q215" s="47">
        <v>0</v>
      </c>
      <c r="R215" s="47">
        <v>0</v>
      </c>
      <c r="S215" s="47">
        <v>0</v>
      </c>
      <c r="T215" s="47">
        <v>0</v>
      </c>
      <c r="U215" s="47">
        <v>0</v>
      </c>
      <c r="V215" s="47">
        <v>0</v>
      </c>
      <c r="W215" s="47">
        <v>0</v>
      </c>
      <c r="X215" s="47">
        <v>0</v>
      </c>
      <c r="Y215" s="47">
        <v>0</v>
      </c>
      <c r="Z215" s="47">
        <v>0</v>
      </c>
      <c r="AA215" s="47">
        <v>0</v>
      </c>
      <c r="AB215" s="47">
        <v>0</v>
      </c>
      <c r="AC215" s="47">
        <v>0</v>
      </c>
      <c r="AD215" s="47">
        <v>0</v>
      </c>
      <c r="AE215" s="47">
        <v>0</v>
      </c>
      <c r="AF215" s="47">
        <v>0</v>
      </c>
      <c r="AG215" s="47">
        <v>0</v>
      </c>
      <c r="AH215" s="47">
        <v>0</v>
      </c>
      <c r="AI215" s="47">
        <v>0</v>
      </c>
      <c r="AJ215" s="47">
        <v>0</v>
      </c>
      <c r="AK215" s="47">
        <v>0</v>
      </c>
      <c r="AL215" s="47">
        <v>0</v>
      </c>
      <c r="AM215" s="47">
        <v>0</v>
      </c>
      <c r="AN215" s="47">
        <v>0</v>
      </c>
      <c r="AO215" s="47">
        <v>0</v>
      </c>
      <c r="AP215" s="47">
        <v>0</v>
      </c>
      <c r="AQ215" s="47">
        <v>0</v>
      </c>
      <c r="AR215" s="47">
        <v>0</v>
      </c>
      <c r="AS215" s="47">
        <v>0</v>
      </c>
      <c r="AT215" s="47">
        <v>0</v>
      </c>
      <c r="AU215" s="47">
        <v>0</v>
      </c>
      <c r="AV215" s="47">
        <v>0</v>
      </c>
      <c r="AW215" s="47">
        <v>0</v>
      </c>
      <c r="AX215" s="47">
        <v>2060.13285</v>
      </c>
      <c r="AY215" s="47">
        <v>0</v>
      </c>
      <c r="AZ215" s="47">
        <v>0</v>
      </c>
      <c r="BA215" s="47">
        <v>2060.13285</v>
      </c>
      <c r="BB215" s="47">
        <v>0</v>
      </c>
      <c r="BC215" s="47">
        <v>0</v>
      </c>
      <c r="BD215" s="47">
        <v>2060.13285</v>
      </c>
      <c r="BE215" s="47">
        <v>0</v>
      </c>
      <c r="BF215" s="48">
        <v>0</v>
      </c>
      <c r="BG215" s="49">
        <v>-1</v>
      </c>
    </row>
    <row r="216" spans="2:59" hidden="1" x14ac:dyDescent="0.25">
      <c r="B216" s="1"/>
      <c r="C216" s="1"/>
      <c r="D216" s="1"/>
      <c r="E216" s="45"/>
      <c r="BF216" s="48"/>
      <c r="BG216" s="49"/>
    </row>
    <row r="217" spans="2:59" x14ac:dyDescent="0.25">
      <c r="B217" s="1"/>
      <c r="C217" s="1"/>
      <c r="D217" s="1"/>
      <c r="E217" s="45" t="s">
        <v>180</v>
      </c>
      <c r="F217" s="46" t="s">
        <v>181</v>
      </c>
      <c r="G217" s="47">
        <v>9.5348600000000001</v>
      </c>
      <c r="H217" s="47">
        <v>3.6945600000000001</v>
      </c>
      <c r="I217" s="47">
        <v>12.317639999999999</v>
      </c>
      <c r="J217" s="47">
        <v>21.660769999999999</v>
      </c>
      <c r="K217" s="47">
        <v>3.6945600000000001</v>
      </c>
      <c r="L217" s="47">
        <v>12.317639999999999</v>
      </c>
      <c r="M217" s="47">
        <v>3.1695199999999999</v>
      </c>
      <c r="N217" s="47">
        <v>31.31523</v>
      </c>
      <c r="O217" s="47">
        <v>12.317639999999999</v>
      </c>
      <c r="P217" s="47">
        <v>34.36515</v>
      </c>
      <c r="Q217" s="47">
        <v>38.704349999999998</v>
      </c>
      <c r="R217" s="47">
        <v>36.952919999999999</v>
      </c>
      <c r="S217" s="47">
        <v>4.9905499999999998</v>
      </c>
      <c r="T217" s="47">
        <v>20.634990000000002</v>
      </c>
      <c r="U217" s="47">
        <v>12.317639999999999</v>
      </c>
      <c r="V217" s="47">
        <v>11.437569999999999</v>
      </c>
      <c r="W217" s="47">
        <v>4.8935699999999995</v>
      </c>
      <c r="X217" s="47">
        <v>12.317639999999999</v>
      </c>
      <c r="Y217" s="47">
        <v>4.8577200000000005</v>
      </c>
      <c r="Z217" s="47">
        <v>8.524049999999999</v>
      </c>
      <c r="AA217" s="47">
        <v>12.317639999999999</v>
      </c>
      <c r="AB217" s="47">
        <v>21.28584</v>
      </c>
      <c r="AC217" s="47">
        <v>34.052610000000001</v>
      </c>
      <c r="AD217" s="47">
        <v>36.952919999999999</v>
      </c>
      <c r="AE217" s="47">
        <v>17.266259999999999</v>
      </c>
      <c r="AF217" s="47">
        <v>9.7113199999999988</v>
      </c>
      <c r="AG217" s="47">
        <v>12.317639999999999</v>
      </c>
      <c r="AH217" s="47">
        <v>10.4046</v>
      </c>
      <c r="AI217" s="47">
        <v>7.2988400000000002</v>
      </c>
      <c r="AJ217" s="47">
        <v>12.317639999999999</v>
      </c>
      <c r="AK217" s="47">
        <v>14.995659999999999</v>
      </c>
      <c r="AL217" s="47">
        <v>14.335370000000001</v>
      </c>
      <c r="AM217" s="47">
        <v>12.317639999999999</v>
      </c>
      <c r="AN217" s="47">
        <v>42.666519999999998</v>
      </c>
      <c r="AO217" s="47">
        <v>31.34553</v>
      </c>
      <c r="AP217" s="47">
        <v>36.952919999999999</v>
      </c>
      <c r="AQ217" s="47">
        <v>6.0504600000000002</v>
      </c>
      <c r="AR217" s="47">
        <v>10.845120000000001</v>
      </c>
      <c r="AS217" s="47">
        <v>12.317639999999999</v>
      </c>
      <c r="AT217" s="47">
        <v>14.19228</v>
      </c>
      <c r="AU217" s="47">
        <v>13.408940000000001</v>
      </c>
      <c r="AV217" s="47">
        <v>12.317639999999999</v>
      </c>
      <c r="AW217" s="47">
        <v>15.16578</v>
      </c>
      <c r="AX217" s="47">
        <v>15.8186</v>
      </c>
      <c r="AY217" s="47">
        <v>12.317639999999999</v>
      </c>
      <c r="AZ217" s="47">
        <v>35.408519999999996</v>
      </c>
      <c r="BA217" s="47">
        <v>40.072660000000006</v>
      </c>
      <c r="BB217" s="47">
        <v>36.952919999999999</v>
      </c>
      <c r="BC217" s="47">
        <v>133.72603000000001</v>
      </c>
      <c r="BD217" s="47">
        <v>144.17515</v>
      </c>
      <c r="BE217" s="47">
        <v>147.81168</v>
      </c>
      <c r="BF217" s="48">
        <v>-9.529456670812475E-2</v>
      </c>
      <c r="BG217" s="49">
        <v>-7.2475180362219116E-2</v>
      </c>
    </row>
    <row r="218" spans="2:59" hidden="1" x14ac:dyDescent="0.25">
      <c r="B218" s="1"/>
      <c r="C218" s="1"/>
      <c r="D218" s="1"/>
      <c r="E218" s="45"/>
      <c r="BF218" s="48"/>
      <c r="BG218" s="49"/>
    </row>
    <row r="219" spans="2:59" hidden="1" x14ac:dyDescent="0.25">
      <c r="B219" s="1"/>
      <c r="C219" s="1"/>
      <c r="D219" s="1"/>
      <c r="E219" s="45"/>
      <c r="BF219" s="48"/>
      <c r="BG219" s="49"/>
    </row>
    <row r="220" spans="2:59" x14ac:dyDescent="0.25">
      <c r="B220" s="1"/>
      <c r="C220" s="1"/>
      <c r="D220" s="1"/>
      <c r="E220" s="45"/>
      <c r="BF220" s="48"/>
      <c r="BG220" s="49"/>
    </row>
    <row r="221" spans="2:59" x14ac:dyDescent="0.25">
      <c r="B221" s="1"/>
      <c r="C221" s="1"/>
      <c r="D221" s="1"/>
      <c r="E221" s="50"/>
      <c r="F221" s="51" t="s">
        <v>41</v>
      </c>
      <c r="G221" s="52">
        <v>9.5348600000000001</v>
      </c>
      <c r="H221" s="52">
        <v>18.673089999999998</v>
      </c>
      <c r="I221" s="52">
        <v>12.317639999999999</v>
      </c>
      <c r="J221" s="52">
        <v>21.660769999999999</v>
      </c>
      <c r="K221" s="52">
        <v>17.276329999999998</v>
      </c>
      <c r="L221" s="52">
        <v>12.317639999999999</v>
      </c>
      <c r="M221" s="52">
        <v>3.1695199999999999</v>
      </c>
      <c r="N221" s="52">
        <v>44.621740000000003</v>
      </c>
      <c r="O221" s="52">
        <v>12.317639999999999</v>
      </c>
      <c r="P221" s="52">
        <v>34.36515</v>
      </c>
      <c r="Q221" s="52">
        <v>80.571159999999992</v>
      </c>
      <c r="R221" s="52">
        <v>36.952919999999999</v>
      </c>
      <c r="S221" s="52">
        <v>4.9905499999999998</v>
      </c>
      <c r="T221" s="52">
        <v>21.531140000000001</v>
      </c>
      <c r="U221" s="52">
        <v>12.317639999999999</v>
      </c>
      <c r="V221" s="52">
        <v>11.437569999999999</v>
      </c>
      <c r="W221" s="52">
        <v>4.8935699999999995</v>
      </c>
      <c r="X221" s="52">
        <v>12.317639999999999</v>
      </c>
      <c r="Y221" s="52">
        <v>4.8577200000000005</v>
      </c>
      <c r="Z221" s="52">
        <v>8.9570499999999988</v>
      </c>
      <c r="AA221" s="52">
        <v>12.317639999999999</v>
      </c>
      <c r="AB221" s="52">
        <v>21.28584</v>
      </c>
      <c r="AC221" s="52">
        <v>35.38176</v>
      </c>
      <c r="AD221" s="52">
        <v>36.952919999999999</v>
      </c>
      <c r="AE221" s="52">
        <v>17.266259999999999</v>
      </c>
      <c r="AF221" s="52">
        <v>9.7443199999999983</v>
      </c>
      <c r="AG221" s="52">
        <v>12.317639999999999</v>
      </c>
      <c r="AH221" s="52">
        <v>10.4046</v>
      </c>
      <c r="AI221" s="52">
        <v>7.3368400000000005</v>
      </c>
      <c r="AJ221" s="52">
        <v>12.317639999999999</v>
      </c>
      <c r="AK221" s="52">
        <v>14.995659999999999</v>
      </c>
      <c r="AL221" s="52">
        <v>15.118200000000002</v>
      </c>
      <c r="AM221" s="52">
        <v>12.317639999999999</v>
      </c>
      <c r="AN221" s="52">
        <v>42.666519999999998</v>
      </c>
      <c r="AO221" s="52">
        <v>32.199359999999999</v>
      </c>
      <c r="AP221" s="52">
        <v>36.952919999999999</v>
      </c>
      <c r="AQ221" s="52">
        <v>6.0504600000000002</v>
      </c>
      <c r="AR221" s="52">
        <v>12.724820000000001</v>
      </c>
      <c r="AS221" s="52">
        <v>12.317639999999999</v>
      </c>
      <c r="AT221" s="52">
        <v>14.19228</v>
      </c>
      <c r="AU221" s="52">
        <v>13.44894</v>
      </c>
      <c r="AV221" s="52">
        <v>12.317639999999999</v>
      </c>
      <c r="AW221" s="52">
        <v>15.16578</v>
      </c>
      <c r="AX221" s="52">
        <v>2075.95145</v>
      </c>
      <c r="AY221" s="52">
        <v>12.317639999999999</v>
      </c>
      <c r="AZ221" s="52">
        <v>35.408519999999996</v>
      </c>
      <c r="BA221" s="52">
        <v>2102.1252099999997</v>
      </c>
      <c r="BB221" s="52">
        <v>36.952919999999999</v>
      </c>
      <c r="BC221" s="52">
        <v>133.72603000000001</v>
      </c>
      <c r="BD221" s="52">
        <v>2250.2774899999999</v>
      </c>
      <c r="BE221" s="52">
        <v>147.81168</v>
      </c>
      <c r="BF221" s="53">
        <v>-9.5294566708124737E-2</v>
      </c>
      <c r="BG221" s="54">
        <v>-0.94057353788843179</v>
      </c>
    </row>
    <row r="222" spans="2:59" x14ac:dyDescent="0.25">
      <c r="B222" s="1"/>
      <c r="C222" s="1"/>
      <c r="D222" s="1"/>
      <c r="E222" s="50"/>
      <c r="F222" s="55"/>
      <c r="BF222" s="48"/>
      <c r="BG222" s="49"/>
    </row>
    <row r="223" spans="2:59" x14ac:dyDescent="0.25">
      <c r="B223" s="1"/>
      <c r="C223" s="1"/>
      <c r="D223" s="1"/>
      <c r="E223" s="50"/>
      <c r="F223" s="60" t="s">
        <v>42</v>
      </c>
      <c r="G223" s="52">
        <v>23766.400689999999</v>
      </c>
      <c r="H223" s="52">
        <v>26987.380099999991</v>
      </c>
      <c r="I223" s="52">
        <v>31710.611160000004</v>
      </c>
      <c r="J223" s="52">
        <v>24304.683869999997</v>
      </c>
      <c r="K223" s="52">
        <v>30051.574300000004</v>
      </c>
      <c r="L223" s="52">
        <v>31710.611160000004</v>
      </c>
      <c r="M223" s="52">
        <v>29196.73919</v>
      </c>
      <c r="N223" s="52">
        <v>29375.85224</v>
      </c>
      <c r="O223" s="52">
        <v>31710.611160000004</v>
      </c>
      <c r="P223" s="52">
        <v>77267.823749999996</v>
      </c>
      <c r="Q223" s="52">
        <v>86414.806640000039</v>
      </c>
      <c r="R223" s="52">
        <v>95131.833480000001</v>
      </c>
      <c r="S223" s="52">
        <v>32317.991559999999</v>
      </c>
      <c r="T223" s="52">
        <v>26360.55759</v>
      </c>
      <c r="U223" s="52">
        <v>31710.611160000004</v>
      </c>
      <c r="V223" s="52">
        <v>31080.925829999996</v>
      </c>
      <c r="W223" s="52">
        <v>30017.292590000005</v>
      </c>
      <c r="X223" s="52">
        <v>31710.611160000004</v>
      </c>
      <c r="Y223" s="52">
        <v>29985.682720000001</v>
      </c>
      <c r="Z223" s="52">
        <v>21609.466919999999</v>
      </c>
      <c r="AA223" s="52">
        <v>31710.611160000004</v>
      </c>
      <c r="AB223" s="52">
        <v>93384.600109999956</v>
      </c>
      <c r="AC223" s="52">
        <v>77987.317099999986</v>
      </c>
      <c r="AD223" s="52">
        <v>95131.833480000001</v>
      </c>
      <c r="AE223" s="52">
        <v>30246.123859999992</v>
      </c>
      <c r="AF223" s="52">
        <v>30307.736770000007</v>
      </c>
      <c r="AG223" s="52">
        <v>31710.611160000004</v>
      </c>
      <c r="AH223" s="52">
        <v>29126.640450000003</v>
      </c>
      <c r="AI223" s="52">
        <v>30795.307700000001</v>
      </c>
      <c r="AJ223" s="52">
        <v>31710.611160000004</v>
      </c>
      <c r="AK223" s="52">
        <v>29731.716369999998</v>
      </c>
      <c r="AL223" s="52">
        <v>56396.917249999999</v>
      </c>
      <c r="AM223" s="52">
        <v>31710.611160000004</v>
      </c>
      <c r="AN223" s="52">
        <v>89104.480680000022</v>
      </c>
      <c r="AO223" s="52">
        <v>117499.96171999998</v>
      </c>
      <c r="AP223" s="52">
        <v>95131.833480000001</v>
      </c>
      <c r="AQ223" s="52">
        <v>28726.082040000001</v>
      </c>
      <c r="AR223" s="52">
        <v>29914.578349999992</v>
      </c>
      <c r="AS223" s="52">
        <v>31710.611160000004</v>
      </c>
      <c r="AT223" s="52">
        <v>31383.387540000003</v>
      </c>
      <c r="AU223" s="52">
        <v>-1022.9451499999993</v>
      </c>
      <c r="AV223" s="52">
        <v>31710.611160000004</v>
      </c>
      <c r="AW223" s="52">
        <v>25754.63725</v>
      </c>
      <c r="AX223" s="52">
        <v>32234.50531</v>
      </c>
      <c r="AY223" s="52">
        <v>31710.611160000004</v>
      </c>
      <c r="AZ223" s="52">
        <v>85864.106829999975</v>
      </c>
      <c r="BA223" s="52">
        <v>61126.13850999999</v>
      </c>
      <c r="BB223" s="52">
        <v>95131.833480000001</v>
      </c>
      <c r="BC223" s="52">
        <v>345621.01137000002</v>
      </c>
      <c r="BD223" s="52">
        <v>343028.22396999999</v>
      </c>
      <c r="BE223" s="52">
        <v>380527.33392</v>
      </c>
      <c r="BF223" s="53">
        <v>-9.1731445913261253E-2</v>
      </c>
      <c r="BG223" s="54">
        <v>7.5585249808097013E-3</v>
      </c>
    </row>
    <row r="224" spans="2:59" x14ac:dyDescent="0.25">
      <c r="B224" s="1"/>
      <c r="C224" s="1"/>
      <c r="D224" s="1"/>
      <c r="E224" s="50"/>
      <c r="F224" s="56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8"/>
      <c r="BG224" s="59"/>
    </row>
    <row r="225" spans="2:59" x14ac:dyDescent="0.25">
      <c r="B225" s="61"/>
      <c r="C225" s="1"/>
      <c r="D225" s="1"/>
      <c r="E225" s="45" t="s">
        <v>182</v>
      </c>
      <c r="F225" s="46" t="s">
        <v>183</v>
      </c>
      <c r="G225" s="47">
        <v>7.2436499999999997</v>
      </c>
      <c r="H225" s="47">
        <v>0</v>
      </c>
      <c r="I225" s="47">
        <v>0</v>
      </c>
      <c r="J225" s="47">
        <v>21.810400000000001</v>
      </c>
      <c r="K225" s="47">
        <v>0</v>
      </c>
      <c r="L225" s="47">
        <v>0</v>
      </c>
      <c r="M225" s="47">
        <v>5.2198799999999999</v>
      </c>
      <c r="N225" s="47">
        <v>9.5717700000000008</v>
      </c>
      <c r="O225" s="47">
        <v>0</v>
      </c>
      <c r="P225" s="47">
        <v>34.27393</v>
      </c>
      <c r="Q225" s="47">
        <v>9.5717700000000008</v>
      </c>
      <c r="R225" s="47">
        <v>0</v>
      </c>
      <c r="S225" s="47">
        <v>5.1363599999999998</v>
      </c>
      <c r="T225" s="47">
        <v>0</v>
      </c>
      <c r="U225" s="47">
        <v>0</v>
      </c>
      <c r="V225" s="47">
        <v>5.2594500000000002</v>
      </c>
      <c r="W225" s="47">
        <v>0</v>
      </c>
      <c r="X225" s="47">
        <v>0</v>
      </c>
      <c r="Y225" s="47">
        <v>4.8201599999999996</v>
      </c>
      <c r="Z225" s="47">
        <v>19.064700000000002</v>
      </c>
      <c r="AA225" s="47">
        <v>0</v>
      </c>
      <c r="AB225" s="47">
        <v>15.215969999999999</v>
      </c>
      <c r="AC225" s="47">
        <v>19.064700000000002</v>
      </c>
      <c r="AD225" s="47">
        <v>0</v>
      </c>
      <c r="AE225" s="47">
        <v>7.4390100000000006</v>
      </c>
      <c r="AF225" s="47">
        <v>5.1223799999999997</v>
      </c>
      <c r="AG225" s="47">
        <v>0</v>
      </c>
      <c r="AH225" s="47">
        <v>5.5008599999999994</v>
      </c>
      <c r="AI225" s="47">
        <v>6.32775</v>
      </c>
      <c r="AJ225" s="47">
        <v>0</v>
      </c>
      <c r="AK225" s="47">
        <v>2.6443499999999998</v>
      </c>
      <c r="AL225" s="47">
        <v>4.5696599999999998</v>
      </c>
      <c r="AM225" s="47">
        <v>0</v>
      </c>
      <c r="AN225" s="47">
        <v>15.58422</v>
      </c>
      <c r="AO225" s="47">
        <v>16.01979</v>
      </c>
      <c r="AP225" s="47">
        <v>0</v>
      </c>
      <c r="AQ225" s="47">
        <v>5.9289899999999998</v>
      </c>
      <c r="AR225" s="47">
        <v>10.334790000000002</v>
      </c>
      <c r="AS225" s="47">
        <v>0</v>
      </c>
      <c r="AT225" s="47">
        <v>8.9170200000000008</v>
      </c>
      <c r="AU225" s="47">
        <v>4.8928500000000001</v>
      </c>
      <c r="AV225" s="47">
        <v>0</v>
      </c>
      <c r="AW225" s="47">
        <v>7.8960900000000001</v>
      </c>
      <c r="AX225" s="47">
        <v>4.6711499999999999</v>
      </c>
      <c r="AY225" s="47">
        <v>0</v>
      </c>
      <c r="AZ225" s="47">
        <v>22.742099999999997</v>
      </c>
      <c r="BA225" s="47">
        <v>19.898790000000002</v>
      </c>
      <c r="BB225" s="47">
        <v>0</v>
      </c>
      <c r="BC225" s="47">
        <v>87.816220000000001</v>
      </c>
      <c r="BD225" s="47">
        <v>64.555050000000008</v>
      </c>
      <c r="BE225" s="47">
        <v>0</v>
      </c>
      <c r="BF225" s="48">
        <v>0</v>
      </c>
      <c r="BG225" s="49">
        <v>0.36033075646289459</v>
      </c>
    </row>
    <row r="226" spans="2:59" hidden="1" x14ac:dyDescent="0.25">
      <c r="B226" s="61"/>
      <c r="C226" s="1"/>
      <c r="D226" s="1"/>
      <c r="E226" s="45"/>
      <c r="BF226" s="48"/>
      <c r="BG226" s="49"/>
    </row>
    <row r="227" spans="2:59" x14ac:dyDescent="0.25">
      <c r="B227" s="61"/>
      <c r="C227" s="1"/>
      <c r="D227" s="1"/>
      <c r="E227" s="45"/>
      <c r="BF227" s="48"/>
      <c r="BG227" s="49"/>
    </row>
    <row r="228" spans="2:59" x14ac:dyDescent="0.25">
      <c r="B228" s="61"/>
      <c r="C228" s="1"/>
      <c r="D228" s="1"/>
      <c r="E228" s="50"/>
      <c r="F228" s="51" t="s">
        <v>44</v>
      </c>
      <c r="G228" s="52">
        <v>7.2436499999999997</v>
      </c>
      <c r="H228" s="52">
        <v>0</v>
      </c>
      <c r="I228" s="52">
        <v>0</v>
      </c>
      <c r="J228" s="52">
        <v>21.810400000000001</v>
      </c>
      <c r="K228" s="52">
        <v>0</v>
      </c>
      <c r="L228" s="52">
        <v>0</v>
      </c>
      <c r="M228" s="52">
        <v>5.2198799999999999</v>
      </c>
      <c r="N228" s="52">
        <v>9.5717700000000008</v>
      </c>
      <c r="O228" s="52">
        <v>0</v>
      </c>
      <c r="P228" s="52">
        <v>34.27393</v>
      </c>
      <c r="Q228" s="52">
        <v>9.5717700000000008</v>
      </c>
      <c r="R228" s="52">
        <v>0</v>
      </c>
      <c r="S228" s="52">
        <v>5.1363599999999998</v>
      </c>
      <c r="T228" s="52">
        <v>0</v>
      </c>
      <c r="U228" s="52">
        <v>0</v>
      </c>
      <c r="V228" s="52">
        <v>5.2594500000000002</v>
      </c>
      <c r="W228" s="52">
        <v>0</v>
      </c>
      <c r="X228" s="52">
        <v>0</v>
      </c>
      <c r="Y228" s="52">
        <v>4.8201599999999996</v>
      </c>
      <c r="Z228" s="52">
        <v>19.064700000000002</v>
      </c>
      <c r="AA228" s="52">
        <v>0</v>
      </c>
      <c r="AB228" s="52">
        <v>15.215969999999999</v>
      </c>
      <c r="AC228" s="52">
        <v>19.064700000000002</v>
      </c>
      <c r="AD228" s="52">
        <v>0</v>
      </c>
      <c r="AE228" s="52">
        <v>7.4390100000000006</v>
      </c>
      <c r="AF228" s="52">
        <v>5.1223799999999997</v>
      </c>
      <c r="AG228" s="52">
        <v>0</v>
      </c>
      <c r="AH228" s="52">
        <v>5.5008599999999994</v>
      </c>
      <c r="AI228" s="52">
        <v>6.32775</v>
      </c>
      <c r="AJ228" s="52">
        <v>0</v>
      </c>
      <c r="AK228" s="52">
        <v>2.6443499999999998</v>
      </c>
      <c r="AL228" s="52">
        <v>4.5696599999999998</v>
      </c>
      <c r="AM228" s="52">
        <v>0</v>
      </c>
      <c r="AN228" s="52">
        <v>15.58422</v>
      </c>
      <c r="AO228" s="52">
        <v>16.01979</v>
      </c>
      <c r="AP228" s="52">
        <v>0</v>
      </c>
      <c r="AQ228" s="52">
        <v>5.9289899999999998</v>
      </c>
      <c r="AR228" s="52">
        <v>10.334790000000002</v>
      </c>
      <c r="AS228" s="52">
        <v>0</v>
      </c>
      <c r="AT228" s="52">
        <v>8.9170200000000008</v>
      </c>
      <c r="AU228" s="52">
        <v>4.8928500000000001</v>
      </c>
      <c r="AV228" s="52">
        <v>0</v>
      </c>
      <c r="AW228" s="52">
        <v>7.8960900000000001</v>
      </c>
      <c r="AX228" s="52">
        <v>4.6711499999999999</v>
      </c>
      <c r="AY228" s="52">
        <v>0</v>
      </c>
      <c r="AZ228" s="52">
        <v>22.742099999999997</v>
      </c>
      <c r="BA228" s="52">
        <v>19.898790000000002</v>
      </c>
      <c r="BB228" s="52">
        <v>0</v>
      </c>
      <c r="BC228" s="52">
        <v>87.816220000000001</v>
      </c>
      <c r="BD228" s="52">
        <v>64.555050000000008</v>
      </c>
      <c r="BE228" s="52">
        <v>0</v>
      </c>
      <c r="BF228" s="53">
        <v>0</v>
      </c>
      <c r="BG228" s="54">
        <v>0.3603307564628947</v>
      </c>
    </row>
    <row r="229" spans="2:59" x14ac:dyDescent="0.25">
      <c r="B229" s="61"/>
      <c r="C229" s="1"/>
      <c r="D229" s="1"/>
      <c r="E229" s="50"/>
      <c r="F229" s="55"/>
      <c r="BF229" s="48"/>
      <c r="BG229" s="49"/>
    </row>
    <row r="230" spans="2:59" x14ac:dyDescent="0.25">
      <c r="B230" s="1"/>
      <c r="C230" s="1"/>
      <c r="D230" s="1"/>
      <c r="E230" s="45" t="s">
        <v>184</v>
      </c>
      <c r="F230" s="46" t="s">
        <v>185</v>
      </c>
      <c r="G230" s="47">
        <v>-1817.2138300000001</v>
      </c>
      <c r="H230" s="47">
        <v>-1347.85652</v>
      </c>
      <c r="I230" s="47">
        <v>-2189.1762100000001</v>
      </c>
      <c r="J230" s="47">
        <v>-1693.1557399999999</v>
      </c>
      <c r="K230" s="47">
        <v>-1332.6196200000002</v>
      </c>
      <c r="L230" s="47">
        <v>-2189.1762100000001</v>
      </c>
      <c r="M230" s="47">
        <v>-1520.0328100000002</v>
      </c>
      <c r="N230" s="47">
        <v>-1684.9372499999999</v>
      </c>
      <c r="O230" s="47">
        <v>-2189.1762100000001</v>
      </c>
      <c r="P230" s="47">
        <v>-5030.4023799999995</v>
      </c>
      <c r="Q230" s="47">
        <v>-4365.4133899999997</v>
      </c>
      <c r="R230" s="47">
        <v>-6567.5286299999998</v>
      </c>
      <c r="S230" s="47">
        <v>-1464.1708500000002</v>
      </c>
      <c r="T230" s="47">
        <v>-1446.2441200000001</v>
      </c>
      <c r="U230" s="47">
        <v>-2189.1762100000001</v>
      </c>
      <c r="V230" s="47">
        <v>-1469.0293999999999</v>
      </c>
      <c r="W230" s="47">
        <v>-1435.38213</v>
      </c>
      <c r="X230" s="47">
        <v>-2189.1762100000001</v>
      </c>
      <c r="Y230" s="47">
        <v>-1720.4972399999999</v>
      </c>
      <c r="Z230" s="47">
        <v>-2285.7369800000001</v>
      </c>
      <c r="AA230" s="47">
        <v>-2189.1762100000001</v>
      </c>
      <c r="AB230" s="47">
        <v>-4653.6974900000005</v>
      </c>
      <c r="AC230" s="47">
        <v>-5167.3632300000008</v>
      </c>
      <c r="AD230" s="47">
        <v>-6567.5286299999998</v>
      </c>
      <c r="AE230" s="47">
        <v>-1844.24701</v>
      </c>
      <c r="AF230" s="47">
        <v>-1762.59817</v>
      </c>
      <c r="AG230" s="47">
        <v>-2189.1762100000001</v>
      </c>
      <c r="AH230" s="47">
        <v>-2115.4386099999997</v>
      </c>
      <c r="AI230" s="47">
        <v>-2026.1920700000001</v>
      </c>
      <c r="AJ230" s="47">
        <v>-2189.1762100000001</v>
      </c>
      <c r="AK230" s="47">
        <v>-1843.1563500000002</v>
      </c>
      <c r="AL230" s="47">
        <v>-1988.0949699999999</v>
      </c>
      <c r="AM230" s="47">
        <v>-2189.1762100000001</v>
      </c>
      <c r="AN230" s="47">
        <v>-5802.8419699999995</v>
      </c>
      <c r="AO230" s="47">
        <v>-5776.8852100000004</v>
      </c>
      <c r="AP230" s="47">
        <v>-6567.5286299999998</v>
      </c>
      <c r="AQ230" s="47">
        <v>-1512.2374199999999</v>
      </c>
      <c r="AR230" s="47">
        <v>-1447.0205800000001</v>
      </c>
      <c r="AS230" s="47">
        <v>-2189.1762100000001</v>
      </c>
      <c r="AT230" s="47">
        <v>-1386.47741</v>
      </c>
      <c r="AU230" s="47">
        <v>-1454.875</v>
      </c>
      <c r="AV230" s="47">
        <v>-2189.1762100000001</v>
      </c>
      <c r="AW230" s="47">
        <v>-1213.68643</v>
      </c>
      <c r="AX230" s="47">
        <v>-2588.75479</v>
      </c>
      <c r="AY230" s="47">
        <v>-2189.1762100000001</v>
      </c>
      <c r="AZ230" s="47">
        <v>-4112.4012599999996</v>
      </c>
      <c r="BA230" s="47">
        <v>-5490.6503700000003</v>
      </c>
      <c r="BB230" s="47">
        <v>-6567.5286299999998</v>
      </c>
      <c r="BC230" s="47">
        <v>-19599.343100000002</v>
      </c>
      <c r="BD230" s="47">
        <v>-20800.3122</v>
      </c>
      <c r="BE230" s="47">
        <v>-26270.114519999999</v>
      </c>
      <c r="BF230" s="48">
        <v>-0.25393004719950485</v>
      </c>
      <c r="BG230" s="49">
        <v>-5.7738032412801843E-2</v>
      </c>
    </row>
    <row r="231" spans="2:59" x14ac:dyDescent="0.25">
      <c r="B231" s="1"/>
      <c r="C231" s="1"/>
      <c r="D231" s="1"/>
      <c r="E231" s="45" t="s">
        <v>186</v>
      </c>
      <c r="F231" s="46" t="s">
        <v>187</v>
      </c>
      <c r="G231" s="47">
        <v>-1099.0743200000002</v>
      </c>
      <c r="H231" s="47">
        <v>-1369.6039699999999</v>
      </c>
      <c r="I231" s="47">
        <v>-1084.70434</v>
      </c>
      <c r="J231" s="47">
        <v>-1570.6559299999999</v>
      </c>
      <c r="K231" s="47">
        <v>-1363.817</v>
      </c>
      <c r="L231" s="47">
        <v>-1084.70434</v>
      </c>
      <c r="M231" s="47">
        <v>-1143.0536399999999</v>
      </c>
      <c r="N231" s="47">
        <v>-1402.2566299999999</v>
      </c>
      <c r="O231" s="47">
        <v>-1084.70434</v>
      </c>
      <c r="P231" s="47">
        <v>-3812.7838900000002</v>
      </c>
      <c r="Q231" s="47">
        <v>-4135.6776</v>
      </c>
      <c r="R231" s="47">
        <v>-3254.1130200000002</v>
      </c>
      <c r="S231" s="47">
        <v>-1124.5910200000001</v>
      </c>
      <c r="T231" s="47">
        <v>-1463.03964</v>
      </c>
      <c r="U231" s="47">
        <v>-1084.70434</v>
      </c>
      <c r="V231" s="47">
        <v>-1239.42922</v>
      </c>
      <c r="W231" s="47">
        <v>-1438.6731000000002</v>
      </c>
      <c r="X231" s="47">
        <v>-1084.70434</v>
      </c>
      <c r="Y231" s="47">
        <v>-1161.4351100000001</v>
      </c>
      <c r="Z231" s="47">
        <v>-1386.7794199999998</v>
      </c>
      <c r="AA231" s="47">
        <v>-1084.70434</v>
      </c>
      <c r="AB231" s="47">
        <v>-3525.4553500000002</v>
      </c>
      <c r="AC231" s="47">
        <v>-4288.4921599999998</v>
      </c>
      <c r="AD231" s="47">
        <v>-3254.1130200000002</v>
      </c>
      <c r="AE231" s="47">
        <v>-1236.3927200000001</v>
      </c>
      <c r="AF231" s="47">
        <v>-1363.19939</v>
      </c>
      <c r="AG231" s="47">
        <v>-1084.70434</v>
      </c>
      <c r="AH231" s="47">
        <v>-1150.06918</v>
      </c>
      <c r="AI231" s="47">
        <v>-1476.4212</v>
      </c>
      <c r="AJ231" s="47">
        <v>-1084.70434</v>
      </c>
      <c r="AK231" s="47">
        <v>-1113.69301</v>
      </c>
      <c r="AL231" s="47">
        <v>-1467.3308300000001</v>
      </c>
      <c r="AM231" s="47">
        <v>-1084.70434</v>
      </c>
      <c r="AN231" s="47">
        <v>-3500.1549100000002</v>
      </c>
      <c r="AO231" s="47">
        <v>-4306.9514200000003</v>
      </c>
      <c r="AP231" s="47">
        <v>-3254.1130200000002</v>
      </c>
      <c r="AQ231" s="47">
        <v>-1113.8091899999999</v>
      </c>
      <c r="AR231" s="47">
        <v>-1445.70586</v>
      </c>
      <c r="AS231" s="47">
        <v>-1084.70434</v>
      </c>
      <c r="AT231" s="47">
        <v>-1280.2804799999999</v>
      </c>
      <c r="AU231" s="47">
        <v>-1181.1620500000001</v>
      </c>
      <c r="AV231" s="47">
        <v>-1084.70434</v>
      </c>
      <c r="AW231" s="47">
        <v>-1361.1199899999999</v>
      </c>
      <c r="AX231" s="47">
        <v>-1069.5284799999999</v>
      </c>
      <c r="AY231" s="47">
        <v>-1084.70434</v>
      </c>
      <c r="AZ231" s="47">
        <v>-3755.20966</v>
      </c>
      <c r="BA231" s="47">
        <v>-3696.3963900000003</v>
      </c>
      <c r="BB231" s="47">
        <v>-3254.1130200000002</v>
      </c>
      <c r="BC231" s="47">
        <v>-14593.603810000001</v>
      </c>
      <c r="BD231" s="47">
        <v>-16427.51757</v>
      </c>
      <c r="BE231" s="47">
        <v>-13016.452080000001</v>
      </c>
      <c r="BF231" s="48">
        <v>0.12116602283838307</v>
      </c>
      <c r="BG231" s="49">
        <v>-0.11163669447836111</v>
      </c>
    </row>
    <row r="232" spans="2:59" x14ac:dyDescent="0.25">
      <c r="B232" s="1"/>
      <c r="C232" s="1"/>
      <c r="D232" s="1"/>
      <c r="E232" s="45" t="s">
        <v>188</v>
      </c>
      <c r="F232" s="46" t="s">
        <v>189</v>
      </c>
      <c r="G232" s="47">
        <v>0</v>
      </c>
      <c r="H232" s="47">
        <v>0</v>
      </c>
      <c r="I232" s="47">
        <v>0</v>
      </c>
      <c r="J232" s="47">
        <v>0</v>
      </c>
      <c r="K232" s="47">
        <v>0</v>
      </c>
      <c r="L232" s="47">
        <v>0</v>
      </c>
      <c r="M232" s="47">
        <v>0</v>
      </c>
      <c r="N232" s="47">
        <v>0</v>
      </c>
      <c r="O232" s="47">
        <v>0</v>
      </c>
      <c r="P232" s="47">
        <v>0</v>
      </c>
      <c r="Q232" s="47">
        <v>0</v>
      </c>
      <c r="R232" s="47">
        <v>0</v>
      </c>
      <c r="S232" s="47">
        <v>0</v>
      </c>
      <c r="T232" s="47">
        <v>0</v>
      </c>
      <c r="U232" s="47">
        <v>0</v>
      </c>
      <c r="V232" s="47">
        <v>-27.24558</v>
      </c>
      <c r="W232" s="47">
        <v>0</v>
      </c>
      <c r="X232" s="47">
        <v>0</v>
      </c>
      <c r="Y232" s="47">
        <v>-7.1111899999999997</v>
      </c>
      <c r="Z232" s="47">
        <v>0</v>
      </c>
      <c r="AA232" s="47">
        <v>0</v>
      </c>
      <c r="AB232" s="47">
        <v>-34.356769999999997</v>
      </c>
      <c r="AC232" s="47">
        <v>0</v>
      </c>
      <c r="AD232" s="47">
        <v>0</v>
      </c>
      <c r="AE232" s="47">
        <v>2.51586</v>
      </c>
      <c r="AF232" s="47">
        <v>0</v>
      </c>
      <c r="AG232" s="47">
        <v>0</v>
      </c>
      <c r="AH232" s="47">
        <v>-15.36896</v>
      </c>
      <c r="AI232" s="47">
        <v>0</v>
      </c>
      <c r="AJ232" s="47">
        <v>0</v>
      </c>
      <c r="AK232" s="47">
        <v>-1.9248699999999999</v>
      </c>
      <c r="AL232" s="47">
        <v>0</v>
      </c>
      <c r="AM232" s="47">
        <v>0</v>
      </c>
      <c r="AN232" s="47">
        <v>-14.77797</v>
      </c>
      <c r="AO232" s="47">
        <v>0</v>
      </c>
      <c r="AP232" s="47">
        <v>0</v>
      </c>
      <c r="AQ232" s="47">
        <v>-8.3410400000000013</v>
      </c>
      <c r="AR232" s="47">
        <v>0</v>
      </c>
      <c r="AS232" s="47">
        <v>0</v>
      </c>
      <c r="AT232" s="47">
        <v>-3.5299699999999996</v>
      </c>
      <c r="AU232" s="47">
        <v>0</v>
      </c>
      <c r="AV232" s="47">
        <v>0</v>
      </c>
      <c r="AW232" s="47">
        <v>-4.1151400000000002</v>
      </c>
      <c r="AX232" s="47">
        <v>0</v>
      </c>
      <c r="AY232" s="47">
        <v>0</v>
      </c>
      <c r="AZ232" s="47">
        <v>-15.98615</v>
      </c>
      <c r="BA232" s="47">
        <v>0</v>
      </c>
      <c r="BB232" s="47">
        <v>0</v>
      </c>
      <c r="BC232" s="47">
        <v>-65.120890000000003</v>
      </c>
      <c r="BD232" s="47">
        <v>0</v>
      </c>
      <c r="BE232" s="47">
        <v>0</v>
      </c>
      <c r="BF232" s="48">
        <v>0</v>
      </c>
      <c r="BG232" s="49">
        <v>0</v>
      </c>
    </row>
    <row r="233" spans="2:59" x14ac:dyDescent="0.25">
      <c r="B233" s="1"/>
      <c r="C233" s="1"/>
      <c r="D233" s="1"/>
      <c r="E233" s="45" t="s">
        <v>190</v>
      </c>
      <c r="F233" s="46" t="s">
        <v>191</v>
      </c>
      <c r="G233" s="47">
        <v>-142.82525000000001</v>
      </c>
      <c r="H233" s="47">
        <v>-345.05728999999997</v>
      </c>
      <c r="I233" s="47">
        <v>-117.6255</v>
      </c>
      <c r="J233" s="47">
        <v>-99.55474000000001</v>
      </c>
      <c r="K233" s="47">
        <v>-266.74349000000001</v>
      </c>
      <c r="L233" s="47">
        <v>-117.6255</v>
      </c>
      <c r="M233" s="47">
        <v>-101.20305999999999</v>
      </c>
      <c r="N233" s="47">
        <v>-403.24986999999999</v>
      </c>
      <c r="O233" s="47">
        <v>-117.6255</v>
      </c>
      <c r="P233" s="47">
        <v>-343.58305000000001</v>
      </c>
      <c r="Q233" s="47">
        <v>-1015.05065</v>
      </c>
      <c r="R233" s="47">
        <v>-352.87650000000002</v>
      </c>
      <c r="S233" s="47">
        <v>-107.97588999999999</v>
      </c>
      <c r="T233" s="47">
        <v>-399.05303999999995</v>
      </c>
      <c r="U233" s="47">
        <v>-117.6255</v>
      </c>
      <c r="V233" s="47">
        <v>-794.53068999999994</v>
      </c>
      <c r="W233" s="47">
        <v>-399.56623999999999</v>
      </c>
      <c r="X233" s="47">
        <v>-117.6255</v>
      </c>
      <c r="Y233" s="47">
        <v>-22.728909999999999</v>
      </c>
      <c r="Z233" s="47">
        <v>115.7944</v>
      </c>
      <c r="AA233" s="47">
        <v>-117.6255</v>
      </c>
      <c r="AB233" s="47">
        <v>-925.23549000000003</v>
      </c>
      <c r="AC233" s="47">
        <v>-682.82488000000001</v>
      </c>
      <c r="AD233" s="47">
        <v>-352.87650000000002</v>
      </c>
      <c r="AE233" s="47">
        <v>-102.93351</v>
      </c>
      <c r="AF233" s="47">
        <v>-285.87596000000002</v>
      </c>
      <c r="AG233" s="47">
        <v>-117.6255</v>
      </c>
      <c r="AH233" s="47">
        <v>-440.38761999999997</v>
      </c>
      <c r="AI233" s="47">
        <v>-267.41208</v>
      </c>
      <c r="AJ233" s="47">
        <v>-117.6255</v>
      </c>
      <c r="AK233" s="47">
        <v>-608.83389999999997</v>
      </c>
      <c r="AL233" s="47">
        <v>-396.17190999999997</v>
      </c>
      <c r="AM233" s="47">
        <v>-117.6255</v>
      </c>
      <c r="AN233" s="47">
        <v>-1152.1550300000001</v>
      </c>
      <c r="AO233" s="47">
        <v>-949.45994999999994</v>
      </c>
      <c r="AP233" s="47">
        <v>-352.87650000000002</v>
      </c>
      <c r="AQ233" s="47">
        <v>-206.23258999999999</v>
      </c>
      <c r="AR233" s="47">
        <v>-141.82714000000001</v>
      </c>
      <c r="AS233" s="47">
        <v>-117.6255</v>
      </c>
      <c r="AT233" s="47">
        <v>-347.75857000000002</v>
      </c>
      <c r="AU233" s="47">
        <v>-72.992500000000007</v>
      </c>
      <c r="AV233" s="47">
        <v>-117.6255</v>
      </c>
      <c r="AW233" s="47">
        <v>-230.64722</v>
      </c>
      <c r="AX233" s="47">
        <v>4.7465399999999995</v>
      </c>
      <c r="AY233" s="47">
        <v>-117.6255</v>
      </c>
      <c r="AZ233" s="47">
        <v>-784.63837999999998</v>
      </c>
      <c r="BA233" s="47">
        <v>-210.07310000000001</v>
      </c>
      <c r="BB233" s="47">
        <v>-352.87650000000002</v>
      </c>
      <c r="BC233" s="47">
        <v>-3205.61195</v>
      </c>
      <c r="BD233" s="47">
        <v>-2857.4085800000003</v>
      </c>
      <c r="BE233" s="47">
        <v>-1411.5060000000001</v>
      </c>
      <c r="BF233" s="48">
        <v>1.2710579692895387</v>
      </c>
      <c r="BG233" s="49">
        <v>0.12185984616872658</v>
      </c>
    </row>
    <row r="234" spans="2:59" hidden="1" x14ac:dyDescent="0.25">
      <c r="B234" s="1"/>
      <c r="C234" s="1"/>
      <c r="D234" s="1"/>
      <c r="E234" s="45"/>
      <c r="BF234" s="48"/>
      <c r="BG234" s="49"/>
    </row>
    <row r="235" spans="2:59" x14ac:dyDescent="0.25">
      <c r="B235" s="1"/>
      <c r="C235" s="1"/>
      <c r="D235" s="1"/>
      <c r="E235" s="45" t="s">
        <v>192</v>
      </c>
      <c r="F235" s="46" t="s">
        <v>193</v>
      </c>
      <c r="G235" s="47">
        <v>0</v>
      </c>
      <c r="H235" s="47">
        <v>0</v>
      </c>
      <c r="I235" s="47">
        <v>-225</v>
      </c>
      <c r="J235" s="47">
        <v>0</v>
      </c>
      <c r="K235" s="47">
        <v>0</v>
      </c>
      <c r="L235" s="47">
        <v>-225</v>
      </c>
      <c r="M235" s="47">
        <v>0</v>
      </c>
      <c r="N235" s="47">
        <v>0</v>
      </c>
      <c r="O235" s="47">
        <v>-225</v>
      </c>
      <c r="P235" s="47">
        <v>0</v>
      </c>
      <c r="Q235" s="47">
        <v>0</v>
      </c>
      <c r="R235" s="47">
        <v>-675</v>
      </c>
      <c r="S235" s="47">
        <v>0</v>
      </c>
      <c r="T235" s="47">
        <v>0</v>
      </c>
      <c r="U235" s="47">
        <v>-225</v>
      </c>
      <c r="V235" s="47">
        <v>0</v>
      </c>
      <c r="W235" s="47">
        <v>0</v>
      </c>
      <c r="X235" s="47">
        <v>-225</v>
      </c>
      <c r="Y235" s="47">
        <v>0</v>
      </c>
      <c r="Z235" s="47">
        <v>0</v>
      </c>
      <c r="AA235" s="47">
        <v>-225</v>
      </c>
      <c r="AB235" s="47">
        <v>0</v>
      </c>
      <c r="AC235" s="47">
        <v>0</v>
      </c>
      <c r="AD235" s="47">
        <v>-675</v>
      </c>
      <c r="AE235" s="47">
        <v>0</v>
      </c>
      <c r="AF235" s="47">
        <v>0</v>
      </c>
      <c r="AG235" s="47">
        <v>-225</v>
      </c>
      <c r="AH235" s="47">
        <v>0</v>
      </c>
      <c r="AI235" s="47">
        <v>0</v>
      </c>
      <c r="AJ235" s="47">
        <v>-225</v>
      </c>
      <c r="AK235" s="47">
        <v>0</v>
      </c>
      <c r="AL235" s="47">
        <v>0</v>
      </c>
      <c r="AM235" s="47">
        <v>-225</v>
      </c>
      <c r="AN235" s="47">
        <v>0</v>
      </c>
      <c r="AO235" s="47">
        <v>0</v>
      </c>
      <c r="AP235" s="47">
        <v>-675</v>
      </c>
      <c r="AQ235" s="47">
        <v>0</v>
      </c>
      <c r="AR235" s="47">
        <v>-0.183</v>
      </c>
      <c r="AS235" s="47">
        <v>-225</v>
      </c>
      <c r="AT235" s="47">
        <v>0</v>
      </c>
      <c r="AU235" s="47">
        <v>0</v>
      </c>
      <c r="AV235" s="47">
        <v>-225</v>
      </c>
      <c r="AW235" s="47">
        <v>0</v>
      </c>
      <c r="AX235" s="47">
        <v>0</v>
      </c>
      <c r="AY235" s="47">
        <v>-225</v>
      </c>
      <c r="AZ235" s="47">
        <v>0</v>
      </c>
      <c r="BA235" s="47">
        <v>-0.183</v>
      </c>
      <c r="BB235" s="47">
        <v>-675</v>
      </c>
      <c r="BC235" s="47">
        <v>0</v>
      </c>
      <c r="BD235" s="47">
        <v>-0.183</v>
      </c>
      <c r="BE235" s="47">
        <v>-2700</v>
      </c>
      <c r="BF235" s="48">
        <v>-1</v>
      </c>
      <c r="BG235" s="49">
        <v>-1</v>
      </c>
    </row>
    <row r="236" spans="2:59" x14ac:dyDescent="0.25">
      <c r="B236" s="1"/>
      <c r="C236" s="1"/>
      <c r="D236" s="1"/>
      <c r="E236" s="45" t="s">
        <v>194</v>
      </c>
      <c r="F236" s="46" t="s">
        <v>195</v>
      </c>
      <c r="G236" s="47">
        <v>0</v>
      </c>
      <c r="H236" s="47">
        <v>0</v>
      </c>
      <c r="I236" s="47">
        <v>-18.3</v>
      </c>
      <c r="J236" s="47">
        <v>0</v>
      </c>
      <c r="K236" s="47">
        <v>0</v>
      </c>
      <c r="L236" s="47">
        <v>-18.3</v>
      </c>
      <c r="M236" s="47">
        <v>0</v>
      </c>
      <c r="N236" s="47">
        <v>0</v>
      </c>
      <c r="O236" s="47">
        <v>-18.3</v>
      </c>
      <c r="P236" s="47">
        <v>0</v>
      </c>
      <c r="Q236" s="47">
        <v>0</v>
      </c>
      <c r="R236" s="47">
        <v>-54.9</v>
      </c>
      <c r="S236" s="47">
        <v>0</v>
      </c>
      <c r="T236" s="47">
        <v>0</v>
      </c>
      <c r="U236" s="47">
        <v>-18.3</v>
      </c>
      <c r="V236" s="47">
        <v>0</v>
      </c>
      <c r="W236" s="47">
        <v>0</v>
      </c>
      <c r="X236" s="47">
        <v>-18.3</v>
      </c>
      <c r="Y236" s="47">
        <v>0</v>
      </c>
      <c r="Z236" s="47">
        <v>0</v>
      </c>
      <c r="AA236" s="47">
        <v>-18.3</v>
      </c>
      <c r="AB236" s="47">
        <v>0</v>
      </c>
      <c r="AC236" s="47">
        <v>0</v>
      </c>
      <c r="AD236" s="47">
        <v>-54.9</v>
      </c>
      <c r="AE236" s="47">
        <v>0</v>
      </c>
      <c r="AF236" s="47">
        <v>0</v>
      </c>
      <c r="AG236" s="47">
        <v>-18.3</v>
      </c>
      <c r="AH236" s="47">
        <v>0</v>
      </c>
      <c r="AI236" s="47">
        <v>0</v>
      </c>
      <c r="AJ236" s="47">
        <v>-18.3</v>
      </c>
      <c r="AK236" s="47">
        <v>0</v>
      </c>
      <c r="AL236" s="47">
        <v>0</v>
      </c>
      <c r="AM236" s="47">
        <v>-18.3</v>
      </c>
      <c r="AN236" s="47">
        <v>0</v>
      </c>
      <c r="AO236" s="47">
        <v>0</v>
      </c>
      <c r="AP236" s="47">
        <v>-54.9</v>
      </c>
      <c r="AQ236" s="47">
        <v>0</v>
      </c>
      <c r="AR236" s="47">
        <v>0</v>
      </c>
      <c r="AS236" s="47">
        <v>-18.3</v>
      </c>
      <c r="AT236" s="47">
        <v>0</v>
      </c>
      <c r="AU236" s="47">
        <v>0</v>
      </c>
      <c r="AV236" s="47">
        <v>-18.3</v>
      </c>
      <c r="AW236" s="47">
        <v>0</v>
      </c>
      <c r="AX236" s="47">
        <v>0</v>
      </c>
      <c r="AY236" s="47">
        <v>-18.3</v>
      </c>
      <c r="AZ236" s="47">
        <v>0</v>
      </c>
      <c r="BA236" s="47">
        <v>0</v>
      </c>
      <c r="BB236" s="47">
        <v>-54.9</v>
      </c>
      <c r="BC236" s="47">
        <v>0</v>
      </c>
      <c r="BD236" s="47">
        <v>0</v>
      </c>
      <c r="BE236" s="47">
        <v>-219.6</v>
      </c>
      <c r="BF236" s="48">
        <v>-1</v>
      </c>
      <c r="BG236" s="49">
        <v>0</v>
      </c>
    </row>
    <row r="237" spans="2:59" x14ac:dyDescent="0.25">
      <c r="B237" s="1"/>
      <c r="C237" s="1"/>
      <c r="D237" s="1"/>
      <c r="E237" s="45" t="s">
        <v>196</v>
      </c>
      <c r="F237" s="46" t="s">
        <v>197</v>
      </c>
      <c r="G237" s="47">
        <v>0</v>
      </c>
      <c r="H237" s="47">
        <v>0</v>
      </c>
      <c r="I237" s="47">
        <v>-25</v>
      </c>
      <c r="J237" s="47">
        <v>0</v>
      </c>
      <c r="K237" s="47">
        <v>0</v>
      </c>
      <c r="L237" s="47">
        <v>-25</v>
      </c>
      <c r="M237" s="47">
        <v>0</v>
      </c>
      <c r="N237" s="47">
        <v>0</v>
      </c>
      <c r="O237" s="47">
        <v>-25</v>
      </c>
      <c r="P237" s="47">
        <v>0</v>
      </c>
      <c r="Q237" s="47">
        <v>0</v>
      </c>
      <c r="R237" s="47">
        <v>-75</v>
      </c>
      <c r="S237" s="47">
        <v>0</v>
      </c>
      <c r="T237" s="47">
        <v>0</v>
      </c>
      <c r="U237" s="47">
        <v>-25</v>
      </c>
      <c r="V237" s="47">
        <v>0</v>
      </c>
      <c r="W237" s="47">
        <v>0</v>
      </c>
      <c r="X237" s="47">
        <v>-25</v>
      </c>
      <c r="Y237" s="47">
        <v>0</v>
      </c>
      <c r="Z237" s="47">
        <v>0</v>
      </c>
      <c r="AA237" s="47">
        <v>-25</v>
      </c>
      <c r="AB237" s="47">
        <v>0</v>
      </c>
      <c r="AC237" s="47">
        <v>0</v>
      </c>
      <c r="AD237" s="47">
        <v>-75</v>
      </c>
      <c r="AE237" s="47">
        <v>0</v>
      </c>
      <c r="AF237" s="47">
        <v>0</v>
      </c>
      <c r="AG237" s="47">
        <v>-25</v>
      </c>
      <c r="AH237" s="47">
        <v>0</v>
      </c>
      <c r="AI237" s="47">
        <v>0</v>
      </c>
      <c r="AJ237" s="47">
        <v>-25</v>
      </c>
      <c r="AK237" s="47">
        <v>0</v>
      </c>
      <c r="AL237" s="47">
        <v>0</v>
      </c>
      <c r="AM237" s="47">
        <v>-25</v>
      </c>
      <c r="AN237" s="47">
        <v>0</v>
      </c>
      <c r="AO237" s="47">
        <v>0</v>
      </c>
      <c r="AP237" s="47">
        <v>-75</v>
      </c>
      <c r="AQ237" s="47">
        <v>0</v>
      </c>
      <c r="AR237" s="47">
        <v>0</v>
      </c>
      <c r="AS237" s="47">
        <v>-25</v>
      </c>
      <c r="AT237" s="47">
        <v>0</v>
      </c>
      <c r="AU237" s="47">
        <v>0</v>
      </c>
      <c r="AV237" s="47">
        <v>-25</v>
      </c>
      <c r="AW237" s="47">
        <v>0</v>
      </c>
      <c r="AX237" s="47">
        <v>0</v>
      </c>
      <c r="AY237" s="47">
        <v>-25</v>
      </c>
      <c r="AZ237" s="47">
        <v>0</v>
      </c>
      <c r="BA237" s="47">
        <v>0</v>
      </c>
      <c r="BB237" s="47">
        <v>-75</v>
      </c>
      <c r="BC237" s="47">
        <v>0</v>
      </c>
      <c r="BD237" s="47">
        <v>0</v>
      </c>
      <c r="BE237" s="47">
        <v>-300</v>
      </c>
      <c r="BF237" s="48">
        <v>-1</v>
      </c>
      <c r="BG237" s="49">
        <v>0</v>
      </c>
    </row>
    <row r="238" spans="2:59" x14ac:dyDescent="0.25">
      <c r="B238" s="1"/>
      <c r="C238" s="1"/>
      <c r="D238" s="1"/>
      <c r="E238" s="45" t="s">
        <v>198</v>
      </c>
      <c r="F238" s="46" t="s">
        <v>199</v>
      </c>
      <c r="G238" s="47">
        <v>0</v>
      </c>
      <c r="H238" s="47">
        <v>0</v>
      </c>
      <c r="I238" s="47">
        <v>-11.55</v>
      </c>
      <c r="J238" s="47">
        <v>0</v>
      </c>
      <c r="K238" s="47">
        <v>0</v>
      </c>
      <c r="L238" s="47">
        <v>-11.55</v>
      </c>
      <c r="M238" s="47">
        <v>0</v>
      </c>
      <c r="N238" s="47">
        <v>0</v>
      </c>
      <c r="O238" s="47">
        <v>-11.55</v>
      </c>
      <c r="P238" s="47">
        <v>0</v>
      </c>
      <c r="Q238" s="47">
        <v>0</v>
      </c>
      <c r="R238" s="47">
        <v>-34.65</v>
      </c>
      <c r="S238" s="47">
        <v>0</v>
      </c>
      <c r="T238" s="47">
        <v>0</v>
      </c>
      <c r="U238" s="47">
        <v>-11.55</v>
      </c>
      <c r="V238" s="47">
        <v>0</v>
      </c>
      <c r="W238" s="47">
        <v>0</v>
      </c>
      <c r="X238" s="47">
        <v>-11.55</v>
      </c>
      <c r="Y238" s="47">
        <v>0</v>
      </c>
      <c r="Z238" s="47">
        <v>0</v>
      </c>
      <c r="AA238" s="47">
        <v>-11.55</v>
      </c>
      <c r="AB238" s="47">
        <v>0</v>
      </c>
      <c r="AC238" s="47">
        <v>0</v>
      </c>
      <c r="AD238" s="47">
        <v>-34.65</v>
      </c>
      <c r="AE238" s="47">
        <v>0</v>
      </c>
      <c r="AF238" s="47">
        <v>0</v>
      </c>
      <c r="AG238" s="47">
        <v>-11.55</v>
      </c>
      <c r="AH238" s="47">
        <v>0</v>
      </c>
      <c r="AI238" s="47">
        <v>0</v>
      </c>
      <c r="AJ238" s="47">
        <v>-11.55</v>
      </c>
      <c r="AK238" s="47">
        <v>0</v>
      </c>
      <c r="AL238" s="47">
        <v>0</v>
      </c>
      <c r="AM238" s="47">
        <v>-11.55</v>
      </c>
      <c r="AN238" s="47">
        <v>0</v>
      </c>
      <c r="AO238" s="47">
        <v>0</v>
      </c>
      <c r="AP238" s="47">
        <v>-34.65</v>
      </c>
      <c r="AQ238" s="47">
        <v>0</v>
      </c>
      <c r="AR238" s="47">
        <v>0</v>
      </c>
      <c r="AS238" s="47">
        <v>-11.55</v>
      </c>
      <c r="AT238" s="47">
        <v>0</v>
      </c>
      <c r="AU238" s="47">
        <v>0</v>
      </c>
      <c r="AV238" s="47">
        <v>-11.55</v>
      </c>
      <c r="AW238" s="47">
        <v>0</v>
      </c>
      <c r="AX238" s="47">
        <v>0</v>
      </c>
      <c r="AY238" s="47">
        <v>-11.55</v>
      </c>
      <c r="AZ238" s="47">
        <v>0</v>
      </c>
      <c r="BA238" s="47">
        <v>0</v>
      </c>
      <c r="BB238" s="47">
        <v>-34.65</v>
      </c>
      <c r="BC238" s="47">
        <v>0</v>
      </c>
      <c r="BD238" s="47">
        <v>0</v>
      </c>
      <c r="BE238" s="47">
        <v>-138.6</v>
      </c>
      <c r="BF238" s="48">
        <v>-1</v>
      </c>
      <c r="BG238" s="49">
        <v>0</v>
      </c>
    </row>
    <row r="239" spans="2:59" x14ac:dyDescent="0.25">
      <c r="B239" s="1"/>
      <c r="C239" s="1"/>
      <c r="D239" s="1"/>
      <c r="E239" s="45" t="s">
        <v>200</v>
      </c>
      <c r="F239" s="46" t="s">
        <v>201</v>
      </c>
      <c r="G239" s="47">
        <v>0</v>
      </c>
      <c r="H239" s="47">
        <v>0</v>
      </c>
      <c r="I239" s="47">
        <v>-9.75</v>
      </c>
      <c r="J239" s="47">
        <v>0</v>
      </c>
      <c r="K239" s="47">
        <v>0</v>
      </c>
      <c r="L239" s="47">
        <v>-9.75</v>
      </c>
      <c r="M239" s="47">
        <v>0</v>
      </c>
      <c r="N239" s="47">
        <v>0</v>
      </c>
      <c r="O239" s="47">
        <v>-9.75</v>
      </c>
      <c r="P239" s="47">
        <v>0</v>
      </c>
      <c r="Q239" s="47">
        <v>0</v>
      </c>
      <c r="R239" s="47">
        <v>-29.25</v>
      </c>
      <c r="S239" s="47">
        <v>0</v>
      </c>
      <c r="T239" s="47">
        <v>0</v>
      </c>
      <c r="U239" s="47">
        <v>-9.75</v>
      </c>
      <c r="V239" s="47">
        <v>0</v>
      </c>
      <c r="W239" s="47">
        <v>0</v>
      </c>
      <c r="X239" s="47">
        <v>-9.75</v>
      </c>
      <c r="Y239" s="47">
        <v>0</v>
      </c>
      <c r="Z239" s="47">
        <v>0</v>
      </c>
      <c r="AA239" s="47">
        <v>-9.75</v>
      </c>
      <c r="AB239" s="47">
        <v>0</v>
      </c>
      <c r="AC239" s="47">
        <v>0</v>
      </c>
      <c r="AD239" s="47">
        <v>-29.25</v>
      </c>
      <c r="AE239" s="47">
        <v>0</v>
      </c>
      <c r="AF239" s="47">
        <v>0</v>
      </c>
      <c r="AG239" s="47">
        <v>-9.75</v>
      </c>
      <c r="AH239" s="47">
        <v>-82.582770000000011</v>
      </c>
      <c r="AI239" s="47">
        <v>0</v>
      </c>
      <c r="AJ239" s="47">
        <v>-9.75</v>
      </c>
      <c r="AK239" s="47">
        <v>-36.90352</v>
      </c>
      <c r="AL239" s="47">
        <v>0</v>
      </c>
      <c r="AM239" s="47">
        <v>-9.75</v>
      </c>
      <c r="AN239" s="47">
        <v>-119.48629</v>
      </c>
      <c r="AO239" s="47">
        <v>0</v>
      </c>
      <c r="AP239" s="47">
        <v>-29.25</v>
      </c>
      <c r="AQ239" s="47">
        <v>-18.804259999999999</v>
      </c>
      <c r="AR239" s="47">
        <v>0</v>
      </c>
      <c r="AS239" s="47">
        <v>-9.75</v>
      </c>
      <c r="AT239" s="47">
        <v>-20.010770000000001</v>
      </c>
      <c r="AU239" s="47">
        <v>0</v>
      </c>
      <c r="AV239" s="47">
        <v>-9.75</v>
      </c>
      <c r="AW239" s="47">
        <v>-17.907910000000001</v>
      </c>
      <c r="AX239" s="47">
        <v>0</v>
      </c>
      <c r="AY239" s="47">
        <v>-9.75</v>
      </c>
      <c r="AZ239" s="47">
        <v>-56.722940000000001</v>
      </c>
      <c r="BA239" s="47">
        <v>0</v>
      </c>
      <c r="BB239" s="47">
        <v>-29.25</v>
      </c>
      <c r="BC239" s="47">
        <v>-176.20923000000002</v>
      </c>
      <c r="BD239" s="47">
        <v>0</v>
      </c>
      <c r="BE239" s="47">
        <v>-117</v>
      </c>
      <c r="BF239" s="48">
        <v>0.50606179487179515</v>
      </c>
      <c r="BG239" s="49">
        <v>0</v>
      </c>
    </row>
    <row r="240" spans="2:59" x14ac:dyDescent="0.25">
      <c r="B240" s="1"/>
      <c r="C240" s="1"/>
      <c r="D240" s="1"/>
      <c r="E240" s="45" t="s">
        <v>202</v>
      </c>
      <c r="F240" s="46" t="s">
        <v>203</v>
      </c>
      <c r="G240" s="47">
        <v>0</v>
      </c>
      <c r="H240" s="47">
        <v>0</v>
      </c>
      <c r="I240" s="47">
        <v>-3.45</v>
      </c>
      <c r="J240" s="47">
        <v>0</v>
      </c>
      <c r="K240" s="47">
        <v>0</v>
      </c>
      <c r="L240" s="47">
        <v>-3.45</v>
      </c>
      <c r="M240" s="47">
        <v>0</v>
      </c>
      <c r="N240" s="47">
        <v>0</v>
      </c>
      <c r="O240" s="47">
        <v>-3.45</v>
      </c>
      <c r="P240" s="47">
        <v>0</v>
      </c>
      <c r="Q240" s="47">
        <v>0</v>
      </c>
      <c r="R240" s="47">
        <v>-10.35</v>
      </c>
      <c r="S240" s="47">
        <v>0</v>
      </c>
      <c r="T240" s="47">
        <v>0</v>
      </c>
      <c r="U240" s="47">
        <v>-3.45</v>
      </c>
      <c r="V240" s="47">
        <v>0</v>
      </c>
      <c r="W240" s="47">
        <v>0</v>
      </c>
      <c r="X240" s="47">
        <v>-3.45</v>
      </c>
      <c r="Y240" s="47">
        <v>0</v>
      </c>
      <c r="Z240" s="47">
        <v>0</v>
      </c>
      <c r="AA240" s="47">
        <v>-3.45</v>
      </c>
      <c r="AB240" s="47">
        <v>0</v>
      </c>
      <c r="AC240" s="47">
        <v>0</v>
      </c>
      <c r="AD240" s="47">
        <v>-10.35</v>
      </c>
      <c r="AE240" s="47">
        <v>0</v>
      </c>
      <c r="AF240" s="47">
        <v>0</v>
      </c>
      <c r="AG240" s="47">
        <v>-3.45</v>
      </c>
      <c r="AH240" s="47">
        <v>0</v>
      </c>
      <c r="AI240" s="47">
        <v>0</v>
      </c>
      <c r="AJ240" s="47">
        <v>-3.45</v>
      </c>
      <c r="AK240" s="47">
        <v>0</v>
      </c>
      <c r="AL240" s="47">
        <v>0</v>
      </c>
      <c r="AM240" s="47">
        <v>-3.45</v>
      </c>
      <c r="AN240" s="47">
        <v>0</v>
      </c>
      <c r="AO240" s="47">
        <v>0</v>
      </c>
      <c r="AP240" s="47">
        <v>-10.35</v>
      </c>
      <c r="AQ240" s="47">
        <v>0</v>
      </c>
      <c r="AR240" s="47">
        <v>0</v>
      </c>
      <c r="AS240" s="47">
        <v>-3.45</v>
      </c>
      <c r="AT240" s="47">
        <v>0</v>
      </c>
      <c r="AU240" s="47">
        <v>0</v>
      </c>
      <c r="AV240" s="47">
        <v>-3.45</v>
      </c>
      <c r="AW240" s="47">
        <v>0</v>
      </c>
      <c r="AX240" s="47">
        <v>0</v>
      </c>
      <c r="AY240" s="47">
        <v>-3.45</v>
      </c>
      <c r="AZ240" s="47">
        <v>0</v>
      </c>
      <c r="BA240" s="47">
        <v>0</v>
      </c>
      <c r="BB240" s="47">
        <v>-10.35</v>
      </c>
      <c r="BC240" s="47">
        <v>0</v>
      </c>
      <c r="BD240" s="47">
        <v>0</v>
      </c>
      <c r="BE240" s="47">
        <v>-41.4</v>
      </c>
      <c r="BF240" s="48">
        <v>-1</v>
      </c>
      <c r="BG240" s="49">
        <v>0</v>
      </c>
    </row>
    <row r="241" spans="2:59" x14ac:dyDescent="0.25">
      <c r="B241" s="1"/>
      <c r="C241" s="1"/>
      <c r="D241" s="1"/>
      <c r="E241" s="45" t="s">
        <v>204</v>
      </c>
      <c r="F241" s="46" t="s">
        <v>205</v>
      </c>
      <c r="G241" s="47">
        <v>0</v>
      </c>
      <c r="H241" s="47">
        <v>0</v>
      </c>
      <c r="I241" s="47">
        <v>-85</v>
      </c>
      <c r="J241" s="47">
        <v>0</v>
      </c>
      <c r="K241" s="47">
        <v>0</v>
      </c>
      <c r="L241" s="47">
        <v>-85</v>
      </c>
      <c r="M241" s="47">
        <v>0</v>
      </c>
      <c r="N241" s="47">
        <v>0</v>
      </c>
      <c r="O241" s="47">
        <v>-85</v>
      </c>
      <c r="P241" s="47">
        <v>0</v>
      </c>
      <c r="Q241" s="47">
        <v>0</v>
      </c>
      <c r="R241" s="47">
        <v>-255</v>
      </c>
      <c r="S241" s="47">
        <v>0</v>
      </c>
      <c r="T241" s="47">
        <v>0</v>
      </c>
      <c r="U241" s="47">
        <v>-85</v>
      </c>
      <c r="V241" s="47">
        <v>0</v>
      </c>
      <c r="W241" s="47">
        <v>0</v>
      </c>
      <c r="X241" s="47">
        <v>-85</v>
      </c>
      <c r="Y241" s="47">
        <v>0</v>
      </c>
      <c r="Z241" s="47">
        <v>0</v>
      </c>
      <c r="AA241" s="47">
        <v>-85</v>
      </c>
      <c r="AB241" s="47">
        <v>0</v>
      </c>
      <c r="AC241" s="47">
        <v>0</v>
      </c>
      <c r="AD241" s="47">
        <v>-255</v>
      </c>
      <c r="AE241" s="47">
        <v>0</v>
      </c>
      <c r="AF241" s="47">
        <v>0</v>
      </c>
      <c r="AG241" s="47">
        <v>-85</v>
      </c>
      <c r="AH241" s="47">
        <v>0</v>
      </c>
      <c r="AI241" s="47">
        <v>0</v>
      </c>
      <c r="AJ241" s="47">
        <v>-85</v>
      </c>
      <c r="AK241" s="47">
        <v>0</v>
      </c>
      <c r="AL241" s="47">
        <v>0</v>
      </c>
      <c r="AM241" s="47">
        <v>-85</v>
      </c>
      <c r="AN241" s="47">
        <v>0</v>
      </c>
      <c r="AO241" s="47">
        <v>0</v>
      </c>
      <c r="AP241" s="47">
        <v>-255</v>
      </c>
      <c r="AQ241" s="47">
        <v>0</v>
      </c>
      <c r="AR241" s="47">
        <v>0</v>
      </c>
      <c r="AS241" s="47">
        <v>-85</v>
      </c>
      <c r="AT241" s="47">
        <v>0</v>
      </c>
      <c r="AU241" s="47">
        <v>0</v>
      </c>
      <c r="AV241" s="47">
        <v>-85</v>
      </c>
      <c r="AW241" s="47">
        <v>0</v>
      </c>
      <c r="AX241" s="47">
        <v>0</v>
      </c>
      <c r="AY241" s="47">
        <v>-85</v>
      </c>
      <c r="AZ241" s="47">
        <v>0</v>
      </c>
      <c r="BA241" s="47">
        <v>0</v>
      </c>
      <c r="BB241" s="47">
        <v>-255</v>
      </c>
      <c r="BC241" s="47">
        <v>0</v>
      </c>
      <c r="BD241" s="47">
        <v>0</v>
      </c>
      <c r="BE241" s="47">
        <v>-1020</v>
      </c>
      <c r="BF241" s="48">
        <v>-1</v>
      </c>
      <c r="BG241" s="49">
        <v>0</v>
      </c>
    </row>
    <row r="242" spans="2:59" x14ac:dyDescent="0.25">
      <c r="B242" s="1"/>
      <c r="C242" s="1"/>
      <c r="D242" s="1"/>
      <c r="E242" s="45" t="s">
        <v>206</v>
      </c>
      <c r="F242" s="46" t="s">
        <v>207</v>
      </c>
      <c r="G242" s="47">
        <v>0</v>
      </c>
      <c r="H242" s="47">
        <v>0</v>
      </c>
      <c r="I242" s="47">
        <v>-80</v>
      </c>
      <c r="J242" s="47">
        <v>0</v>
      </c>
      <c r="K242" s="47">
        <v>0</v>
      </c>
      <c r="L242" s="47">
        <v>-80</v>
      </c>
      <c r="M242" s="47">
        <v>0</v>
      </c>
      <c r="N242" s="47">
        <v>0</v>
      </c>
      <c r="O242" s="47">
        <v>-80</v>
      </c>
      <c r="P242" s="47">
        <v>0</v>
      </c>
      <c r="Q242" s="47">
        <v>0</v>
      </c>
      <c r="R242" s="47">
        <v>-240</v>
      </c>
      <c r="S242" s="47">
        <v>0</v>
      </c>
      <c r="T242" s="47">
        <v>0</v>
      </c>
      <c r="U242" s="47">
        <v>-80</v>
      </c>
      <c r="V242" s="47">
        <v>0</v>
      </c>
      <c r="W242" s="47">
        <v>0</v>
      </c>
      <c r="X242" s="47">
        <v>-80</v>
      </c>
      <c r="Y242" s="47">
        <v>0</v>
      </c>
      <c r="Z242" s="47">
        <v>0</v>
      </c>
      <c r="AA242" s="47">
        <v>-80</v>
      </c>
      <c r="AB242" s="47">
        <v>0</v>
      </c>
      <c r="AC242" s="47">
        <v>0</v>
      </c>
      <c r="AD242" s="47">
        <v>-240</v>
      </c>
      <c r="AE242" s="47">
        <v>0</v>
      </c>
      <c r="AF242" s="47">
        <v>0</v>
      </c>
      <c r="AG242" s="47">
        <v>-80</v>
      </c>
      <c r="AH242" s="47">
        <v>0</v>
      </c>
      <c r="AI242" s="47">
        <v>0</v>
      </c>
      <c r="AJ242" s="47">
        <v>-80</v>
      </c>
      <c r="AK242" s="47">
        <v>0</v>
      </c>
      <c r="AL242" s="47">
        <v>0</v>
      </c>
      <c r="AM242" s="47">
        <v>-80</v>
      </c>
      <c r="AN242" s="47">
        <v>0</v>
      </c>
      <c r="AO242" s="47">
        <v>0</v>
      </c>
      <c r="AP242" s="47">
        <v>-240</v>
      </c>
      <c r="AQ242" s="47">
        <v>0</v>
      </c>
      <c r="AR242" s="47">
        <v>0</v>
      </c>
      <c r="AS242" s="47">
        <v>-80</v>
      </c>
      <c r="AT242" s="47">
        <v>0</v>
      </c>
      <c r="AU242" s="47">
        <v>0</v>
      </c>
      <c r="AV242" s="47">
        <v>-80</v>
      </c>
      <c r="AW242" s="47">
        <v>0</v>
      </c>
      <c r="AX242" s="47">
        <v>0</v>
      </c>
      <c r="AY242" s="47">
        <v>-80</v>
      </c>
      <c r="AZ242" s="47">
        <v>0</v>
      </c>
      <c r="BA242" s="47">
        <v>0</v>
      </c>
      <c r="BB242" s="47">
        <v>-240</v>
      </c>
      <c r="BC242" s="47">
        <v>0</v>
      </c>
      <c r="BD242" s="47">
        <v>0</v>
      </c>
      <c r="BE242" s="47">
        <v>-960</v>
      </c>
      <c r="BF242" s="48">
        <v>-1</v>
      </c>
      <c r="BG242" s="49">
        <v>0</v>
      </c>
    </row>
    <row r="243" spans="2:59" x14ac:dyDescent="0.25">
      <c r="B243" s="1"/>
      <c r="C243" s="1"/>
      <c r="D243" s="1"/>
      <c r="E243" s="45" t="s">
        <v>208</v>
      </c>
      <c r="F243" s="46" t="s">
        <v>209</v>
      </c>
      <c r="G243" s="47">
        <v>-300.85328999999996</v>
      </c>
      <c r="H243" s="47">
        <v>-496.86296999999996</v>
      </c>
      <c r="I243" s="47">
        <v>-384.03701000000001</v>
      </c>
      <c r="J243" s="47">
        <v>0</v>
      </c>
      <c r="K243" s="47">
        <v>-497.66654</v>
      </c>
      <c r="L243" s="47">
        <v>-384.03701000000001</v>
      </c>
      <c r="M243" s="47">
        <v>-296.90947999999997</v>
      </c>
      <c r="N243" s="47">
        <v>-512.28668000000005</v>
      </c>
      <c r="O243" s="47">
        <v>-384.03701000000001</v>
      </c>
      <c r="P243" s="47">
        <v>-597.76277000000005</v>
      </c>
      <c r="Q243" s="47">
        <v>-1506.81619</v>
      </c>
      <c r="R243" s="47">
        <v>-1152.11103</v>
      </c>
      <c r="S243" s="47">
        <v>-287.37628000000001</v>
      </c>
      <c r="T243" s="47">
        <v>-496.20014000000003</v>
      </c>
      <c r="U243" s="47">
        <v>-384.03701000000001</v>
      </c>
      <c r="V243" s="47">
        <v>-287.16422999999998</v>
      </c>
      <c r="W243" s="47">
        <v>-492.51096000000001</v>
      </c>
      <c r="X243" s="47">
        <v>-384.03701000000001</v>
      </c>
      <c r="Y243" s="47">
        <v>-333.59390999999999</v>
      </c>
      <c r="Z243" s="47">
        <v>-488.28089</v>
      </c>
      <c r="AA243" s="47">
        <v>-384.03701000000001</v>
      </c>
      <c r="AB243" s="47">
        <v>-908.13442000000009</v>
      </c>
      <c r="AC243" s="47">
        <v>-1476.99199</v>
      </c>
      <c r="AD243" s="47">
        <v>-1152.11103</v>
      </c>
      <c r="AE243" s="47">
        <v>-284.55813000000001</v>
      </c>
      <c r="AF243" s="47">
        <v>-490.37601000000001</v>
      </c>
      <c r="AG243" s="47">
        <v>-384.03701000000001</v>
      </c>
      <c r="AH243" s="47">
        <v>-285.55486999999999</v>
      </c>
      <c r="AI243" s="47">
        <v>-489.64661000000001</v>
      </c>
      <c r="AJ243" s="47">
        <v>-384.03701000000001</v>
      </c>
      <c r="AK243" s="47">
        <v>-282.74094000000002</v>
      </c>
      <c r="AL243" s="47">
        <v>-478.98320000000001</v>
      </c>
      <c r="AM243" s="47">
        <v>-384.03701000000001</v>
      </c>
      <c r="AN243" s="47">
        <v>-852.85393999999997</v>
      </c>
      <c r="AO243" s="47">
        <v>-1459.0058200000001</v>
      </c>
      <c r="AP243" s="47">
        <v>-1152.11103</v>
      </c>
      <c r="AQ243" s="47">
        <v>-278.01359000000002</v>
      </c>
      <c r="AR243" s="47">
        <v>-475.34681</v>
      </c>
      <c r="AS243" s="47">
        <v>-384.03701000000001</v>
      </c>
      <c r="AT243" s="47">
        <v>-269.77357000000001</v>
      </c>
      <c r="AU243" s="47">
        <v>-309.99113</v>
      </c>
      <c r="AV243" s="47">
        <v>-384.03701000000001</v>
      </c>
      <c r="AW243" s="47">
        <v>-265.59793000000002</v>
      </c>
      <c r="AX243" s="47">
        <v>-303.02102000000002</v>
      </c>
      <c r="AY243" s="47">
        <v>-384.03701000000001</v>
      </c>
      <c r="AZ243" s="47">
        <v>-813.38508999999999</v>
      </c>
      <c r="BA243" s="47">
        <v>-1088.35896</v>
      </c>
      <c r="BB243" s="47">
        <v>-1152.11103</v>
      </c>
      <c r="BC243" s="47">
        <v>-3172.1362200000003</v>
      </c>
      <c r="BD243" s="47">
        <v>-5531.1729599999999</v>
      </c>
      <c r="BE243" s="47">
        <v>-4608.4441200000001</v>
      </c>
      <c r="BF243" s="48">
        <v>-0.31166872432425197</v>
      </c>
      <c r="BG243" s="49">
        <v>-0.42649845829445909</v>
      </c>
    </row>
    <row r="244" spans="2:59" x14ac:dyDescent="0.25">
      <c r="B244" s="1"/>
      <c r="C244" s="1"/>
      <c r="D244" s="1"/>
      <c r="E244" s="45" t="s">
        <v>210</v>
      </c>
      <c r="F244" s="46" t="s">
        <v>211</v>
      </c>
      <c r="G244" s="47">
        <v>-435.81281000000001</v>
      </c>
      <c r="H244" s="47">
        <v>-147.20067</v>
      </c>
      <c r="I244" s="47">
        <v>-149.59211999999999</v>
      </c>
      <c r="J244" s="47">
        <v>-233.57351</v>
      </c>
      <c r="K244" s="47">
        <v>-145.11356000000001</v>
      </c>
      <c r="L244" s="47">
        <v>-149.59211999999999</v>
      </c>
      <c r="M244" s="47">
        <v>-238.67728</v>
      </c>
      <c r="N244" s="47">
        <v>-112.84555999999999</v>
      </c>
      <c r="O244" s="47">
        <v>-149.59211999999999</v>
      </c>
      <c r="P244" s="47">
        <v>-908.06359999999995</v>
      </c>
      <c r="Q244" s="47">
        <v>-405.15978999999999</v>
      </c>
      <c r="R244" s="47">
        <v>-448.77636000000001</v>
      </c>
      <c r="S244" s="47">
        <v>-240.14445000000001</v>
      </c>
      <c r="T244" s="47">
        <v>-125.27709</v>
      </c>
      <c r="U244" s="47">
        <v>-149.59211999999999</v>
      </c>
      <c r="V244" s="47">
        <v>-238.00056000000001</v>
      </c>
      <c r="W244" s="47">
        <v>-212.38595999999998</v>
      </c>
      <c r="X244" s="47">
        <v>-149.59211999999999</v>
      </c>
      <c r="Y244" s="47">
        <v>-227.29614000000001</v>
      </c>
      <c r="Z244" s="47">
        <v>-127.03831</v>
      </c>
      <c r="AA244" s="47">
        <v>-149.59211999999999</v>
      </c>
      <c r="AB244" s="47">
        <v>-705.44114999999999</v>
      </c>
      <c r="AC244" s="47">
        <v>-464.70135999999997</v>
      </c>
      <c r="AD244" s="47">
        <v>-448.77636000000001</v>
      </c>
      <c r="AE244" s="47">
        <v>-247.78931</v>
      </c>
      <c r="AF244" s="47">
        <v>-125.45356</v>
      </c>
      <c r="AG244" s="47">
        <v>-149.59211999999999</v>
      </c>
      <c r="AH244" s="47">
        <v>-236.98424</v>
      </c>
      <c r="AI244" s="47">
        <v>-133.68244000000001</v>
      </c>
      <c r="AJ244" s="47">
        <v>-149.59211999999999</v>
      </c>
      <c r="AK244" s="47">
        <v>-231.50407999999999</v>
      </c>
      <c r="AL244" s="47">
        <v>-126.39547999999999</v>
      </c>
      <c r="AM244" s="47">
        <v>-149.59211999999999</v>
      </c>
      <c r="AN244" s="47">
        <v>-716.27763000000004</v>
      </c>
      <c r="AO244" s="47">
        <v>-385.53147999999999</v>
      </c>
      <c r="AP244" s="47">
        <v>-448.77636000000001</v>
      </c>
      <c r="AQ244" s="47">
        <v>-249.767</v>
      </c>
      <c r="AR244" s="47">
        <v>-109.72197</v>
      </c>
      <c r="AS244" s="47">
        <v>-149.59211999999999</v>
      </c>
      <c r="AT244" s="47">
        <v>-228.73305999999999</v>
      </c>
      <c r="AU244" s="47">
        <v>-283.48141999999996</v>
      </c>
      <c r="AV244" s="47">
        <v>-149.59211999999999</v>
      </c>
      <c r="AW244" s="47">
        <v>-264.61816999999996</v>
      </c>
      <c r="AX244" s="47">
        <v>-128.39567</v>
      </c>
      <c r="AY244" s="47">
        <v>-149.59211999999999</v>
      </c>
      <c r="AZ244" s="47">
        <v>-743.11822999999993</v>
      </c>
      <c r="BA244" s="47">
        <v>-521.59906000000001</v>
      </c>
      <c r="BB244" s="47">
        <v>-448.77636000000001</v>
      </c>
      <c r="BC244" s="47">
        <v>-3072.9006099999997</v>
      </c>
      <c r="BD244" s="47">
        <v>-1776.9916899999998</v>
      </c>
      <c r="BE244" s="47">
        <v>-1795.10544</v>
      </c>
      <c r="BF244" s="48">
        <v>0.71182179137065038</v>
      </c>
      <c r="BG244" s="49">
        <v>0.72927123255145898</v>
      </c>
    </row>
    <row r="245" spans="2:59" x14ac:dyDescent="0.25">
      <c r="B245" s="1"/>
      <c r="C245" s="1"/>
      <c r="D245" s="1"/>
      <c r="E245" s="45" t="s">
        <v>212</v>
      </c>
      <c r="F245" s="46" t="s">
        <v>211</v>
      </c>
      <c r="G245" s="47">
        <v>7.5681499999999993</v>
      </c>
      <c r="H245" s="47">
        <v>0</v>
      </c>
      <c r="I245" s="47">
        <v>0</v>
      </c>
      <c r="J245" s="47">
        <v>0</v>
      </c>
      <c r="K245" s="47">
        <v>0</v>
      </c>
      <c r="L245" s="47">
        <v>0</v>
      </c>
      <c r="M245" s="47">
        <v>0</v>
      </c>
      <c r="N245" s="47">
        <v>0</v>
      </c>
      <c r="O245" s="47">
        <v>0</v>
      </c>
      <c r="P245" s="47">
        <v>7.5681499999999993</v>
      </c>
      <c r="Q245" s="47">
        <v>0</v>
      </c>
      <c r="R245" s="47">
        <v>0</v>
      </c>
      <c r="S245" s="47">
        <v>0</v>
      </c>
      <c r="T245" s="47">
        <v>0</v>
      </c>
      <c r="U245" s="47">
        <v>0</v>
      </c>
      <c r="V245" s="47">
        <v>0</v>
      </c>
      <c r="W245" s="47">
        <v>0</v>
      </c>
      <c r="X245" s="47">
        <v>0</v>
      </c>
      <c r="Y245" s="47">
        <v>-7.5681499999999993</v>
      </c>
      <c r="Z245" s="47">
        <v>0</v>
      </c>
      <c r="AA245" s="47">
        <v>0</v>
      </c>
      <c r="AB245" s="47">
        <v>-7.5681499999999993</v>
      </c>
      <c r="AC245" s="47">
        <v>0</v>
      </c>
      <c r="AD245" s="47">
        <v>0</v>
      </c>
      <c r="AE245" s="47">
        <v>0</v>
      </c>
      <c r="AF245" s="47">
        <v>0</v>
      </c>
      <c r="AG245" s="47">
        <v>0</v>
      </c>
      <c r="AH245" s="47">
        <v>0</v>
      </c>
      <c r="AI245" s="47">
        <v>0</v>
      </c>
      <c r="AJ245" s="47">
        <v>0</v>
      </c>
      <c r="AK245" s="47">
        <v>0</v>
      </c>
      <c r="AL245" s="47">
        <v>0</v>
      </c>
      <c r="AM245" s="47">
        <v>0</v>
      </c>
      <c r="AN245" s="47">
        <v>0</v>
      </c>
      <c r="AO245" s="47">
        <v>0</v>
      </c>
      <c r="AP245" s="47">
        <v>0</v>
      </c>
      <c r="AQ245" s="47">
        <v>0</v>
      </c>
      <c r="AR245" s="47">
        <v>0</v>
      </c>
      <c r="AS245" s="47">
        <v>0</v>
      </c>
      <c r="AT245" s="47">
        <v>0</v>
      </c>
      <c r="AU245" s="47">
        <v>0</v>
      </c>
      <c r="AV245" s="47">
        <v>0</v>
      </c>
      <c r="AW245" s="47">
        <v>0</v>
      </c>
      <c r="AX245" s="47">
        <v>-120.40469999999999</v>
      </c>
      <c r="AY245" s="47">
        <v>0</v>
      </c>
      <c r="AZ245" s="47">
        <v>0</v>
      </c>
      <c r="BA245" s="47">
        <v>-120.40469999999999</v>
      </c>
      <c r="BB245" s="47">
        <v>0</v>
      </c>
      <c r="BC245" s="47">
        <v>0</v>
      </c>
      <c r="BD245" s="47">
        <v>-120.40469999999999</v>
      </c>
      <c r="BE245" s="47">
        <v>0</v>
      </c>
      <c r="BF245" s="48">
        <v>0</v>
      </c>
      <c r="BG245" s="49">
        <v>-1</v>
      </c>
    </row>
    <row r="246" spans="2:59" x14ac:dyDescent="0.25">
      <c r="B246" s="1"/>
      <c r="C246" s="1"/>
      <c r="D246" s="1"/>
      <c r="E246" s="45" t="s">
        <v>213</v>
      </c>
      <c r="F246" s="46" t="s">
        <v>214</v>
      </c>
      <c r="G246" s="47">
        <v>-420.57778000000002</v>
      </c>
      <c r="H246" s="47">
        <v>-369.37378999999999</v>
      </c>
      <c r="I246" s="47">
        <v>-434.48710999999997</v>
      </c>
      <c r="J246" s="47">
        <v>-220.50279</v>
      </c>
      <c r="K246" s="47">
        <v>-379.70812999999998</v>
      </c>
      <c r="L246" s="47">
        <v>-434.48710999999997</v>
      </c>
      <c r="M246" s="47">
        <v>-420.43475000000001</v>
      </c>
      <c r="N246" s="47">
        <v>-387.44373999999999</v>
      </c>
      <c r="O246" s="47">
        <v>-434.48710999999997</v>
      </c>
      <c r="P246" s="47">
        <v>-1061.51532</v>
      </c>
      <c r="Q246" s="47">
        <v>-1136.52566</v>
      </c>
      <c r="R246" s="47">
        <v>-1303.4613300000001</v>
      </c>
      <c r="S246" s="47">
        <v>-453.54565000000002</v>
      </c>
      <c r="T246" s="47">
        <v>-396.68268</v>
      </c>
      <c r="U246" s="47">
        <v>-434.48710999999997</v>
      </c>
      <c r="V246" s="47">
        <v>-428.33186999999998</v>
      </c>
      <c r="W246" s="47">
        <v>-369.54242999999997</v>
      </c>
      <c r="X246" s="47">
        <v>-434.48710999999997</v>
      </c>
      <c r="Y246" s="47">
        <v>-435.69486000000001</v>
      </c>
      <c r="Z246" s="47">
        <v>-269.08444000000003</v>
      </c>
      <c r="AA246" s="47">
        <v>-434.48710999999997</v>
      </c>
      <c r="AB246" s="47">
        <v>-1317.5723799999998</v>
      </c>
      <c r="AC246" s="47">
        <v>-1035.3095499999999</v>
      </c>
      <c r="AD246" s="47">
        <v>-1303.4613300000001</v>
      </c>
      <c r="AE246" s="47">
        <v>-379.76613000000003</v>
      </c>
      <c r="AF246" s="47">
        <v>-397.62912</v>
      </c>
      <c r="AG246" s="47">
        <v>-434.48710999999997</v>
      </c>
      <c r="AH246" s="47">
        <v>-412.13660999999996</v>
      </c>
      <c r="AI246" s="47">
        <v>-358.25198999999998</v>
      </c>
      <c r="AJ246" s="47">
        <v>-434.48710999999997</v>
      </c>
      <c r="AK246" s="47">
        <v>-440.60462000000001</v>
      </c>
      <c r="AL246" s="47">
        <v>-388.46108000000004</v>
      </c>
      <c r="AM246" s="47">
        <v>-434.48710999999997</v>
      </c>
      <c r="AN246" s="47">
        <v>-1232.5073600000001</v>
      </c>
      <c r="AO246" s="47">
        <v>-1144.3421899999998</v>
      </c>
      <c r="AP246" s="47">
        <v>-1303.4613300000001</v>
      </c>
      <c r="AQ246" s="47">
        <v>-407.27696999999995</v>
      </c>
      <c r="AR246" s="47">
        <v>-397.54523</v>
      </c>
      <c r="AS246" s="47">
        <v>-434.48710999999997</v>
      </c>
      <c r="AT246" s="47">
        <v>-428.92964000000001</v>
      </c>
      <c r="AU246" s="47">
        <v>-394.05610999999999</v>
      </c>
      <c r="AV246" s="47">
        <v>-434.48710999999997</v>
      </c>
      <c r="AW246" s="47">
        <v>-447.16194000000002</v>
      </c>
      <c r="AX246" s="47">
        <v>-805.04422</v>
      </c>
      <c r="AY246" s="47">
        <v>-434.48710999999997</v>
      </c>
      <c r="AZ246" s="47">
        <v>-1283.3685500000001</v>
      </c>
      <c r="BA246" s="47">
        <v>-1596.6455600000002</v>
      </c>
      <c r="BB246" s="47">
        <v>-1303.4613300000001</v>
      </c>
      <c r="BC246" s="47">
        <v>-4894.9636100000007</v>
      </c>
      <c r="BD246" s="47">
        <v>-4912.8229599999995</v>
      </c>
      <c r="BE246" s="47">
        <v>-5213.8453200000004</v>
      </c>
      <c r="BF246" s="48">
        <v>-6.1160562009154429E-2</v>
      </c>
      <c r="BG246" s="49">
        <v>-3.6352521036090435E-3</v>
      </c>
    </row>
    <row r="247" spans="2:59" x14ac:dyDescent="0.25">
      <c r="B247" s="1"/>
      <c r="C247" s="1"/>
      <c r="D247" s="1"/>
      <c r="E247" s="45" t="s">
        <v>215</v>
      </c>
      <c r="F247" s="46" t="s">
        <v>216</v>
      </c>
      <c r="G247" s="47">
        <v>-177.32867999999999</v>
      </c>
      <c r="H247" s="47">
        <v>-96.02028</v>
      </c>
      <c r="I247" s="47">
        <v>-196.70238000000001</v>
      </c>
      <c r="J247" s="47">
        <v>-155.98849999999999</v>
      </c>
      <c r="K247" s="47">
        <v>-148.60182</v>
      </c>
      <c r="L247" s="47">
        <v>-196.70238000000001</v>
      </c>
      <c r="M247" s="47">
        <v>-161.31560000000002</v>
      </c>
      <c r="N247" s="47">
        <v>-167.53091000000001</v>
      </c>
      <c r="O247" s="47">
        <v>-196.70238000000001</v>
      </c>
      <c r="P247" s="47">
        <v>-494.63278000000003</v>
      </c>
      <c r="Q247" s="47">
        <v>-412.15300999999999</v>
      </c>
      <c r="R247" s="47">
        <v>-590.10713999999996</v>
      </c>
      <c r="S247" s="47">
        <v>-154.7414</v>
      </c>
      <c r="T247" s="47">
        <v>-190.06354000000002</v>
      </c>
      <c r="U247" s="47">
        <v>-196.70238000000001</v>
      </c>
      <c r="V247" s="47">
        <v>-221.02260000000001</v>
      </c>
      <c r="W247" s="47">
        <v>-184.37504000000001</v>
      </c>
      <c r="X247" s="47">
        <v>-196.70238000000001</v>
      </c>
      <c r="Y247" s="47">
        <v>-206.45712</v>
      </c>
      <c r="Z247" s="47">
        <v>-257.78611000000001</v>
      </c>
      <c r="AA247" s="47">
        <v>-196.70238000000001</v>
      </c>
      <c r="AB247" s="47">
        <v>-582.22112000000004</v>
      </c>
      <c r="AC247" s="47">
        <v>-632.2246899999999</v>
      </c>
      <c r="AD247" s="47">
        <v>-590.10713999999996</v>
      </c>
      <c r="AE247" s="47">
        <v>-219.6908</v>
      </c>
      <c r="AF247" s="47">
        <v>-192.69474</v>
      </c>
      <c r="AG247" s="47">
        <v>-196.70238000000001</v>
      </c>
      <c r="AH247" s="47">
        <v>-235.91410000000002</v>
      </c>
      <c r="AI247" s="47">
        <v>-234.08779999999999</v>
      </c>
      <c r="AJ247" s="47">
        <v>-196.70238000000001</v>
      </c>
      <c r="AK247" s="47">
        <v>-208.45870000000002</v>
      </c>
      <c r="AL247" s="47">
        <v>-246.87616</v>
      </c>
      <c r="AM247" s="47">
        <v>-196.70238000000001</v>
      </c>
      <c r="AN247" s="47">
        <v>-664.06359999999995</v>
      </c>
      <c r="AO247" s="47">
        <v>-673.65869999999995</v>
      </c>
      <c r="AP247" s="47">
        <v>-590.10713999999996</v>
      </c>
      <c r="AQ247" s="47">
        <v>-209.93970000000002</v>
      </c>
      <c r="AR247" s="47">
        <v>-169.67839000000001</v>
      </c>
      <c r="AS247" s="47">
        <v>-196.70238000000001</v>
      </c>
      <c r="AT247" s="47">
        <v>-171.32650000000001</v>
      </c>
      <c r="AU247" s="47">
        <v>-200.75620000000001</v>
      </c>
      <c r="AV247" s="47">
        <v>-196.70238000000001</v>
      </c>
      <c r="AW247" s="47">
        <v>-393.608</v>
      </c>
      <c r="AX247" s="47">
        <v>-205.2569</v>
      </c>
      <c r="AY247" s="47">
        <v>-196.70238000000001</v>
      </c>
      <c r="AZ247" s="47">
        <v>-774.87419999999997</v>
      </c>
      <c r="BA247" s="47">
        <v>-575.69149000000004</v>
      </c>
      <c r="BB247" s="47">
        <v>-590.10713999999996</v>
      </c>
      <c r="BC247" s="47">
        <v>-2515.7917000000002</v>
      </c>
      <c r="BD247" s="47">
        <v>-2293.7278900000001</v>
      </c>
      <c r="BE247" s="47">
        <v>-2360.4285599999998</v>
      </c>
      <c r="BF247" s="48">
        <v>6.581988653789228E-2</v>
      </c>
      <c r="BG247" s="49">
        <v>9.6813493426197272E-2</v>
      </c>
    </row>
    <row r="248" spans="2:59" hidden="1" x14ac:dyDescent="0.25">
      <c r="B248" s="1"/>
      <c r="C248" s="1"/>
      <c r="D248" s="1"/>
      <c r="E248" s="45"/>
      <c r="BF248" s="48"/>
      <c r="BG248" s="49"/>
    </row>
    <row r="249" spans="2:59" x14ac:dyDescent="0.25">
      <c r="B249" s="1"/>
      <c r="C249" s="1"/>
      <c r="D249" s="1"/>
      <c r="E249" s="45" t="s">
        <v>217</v>
      </c>
      <c r="F249" s="46" t="s">
        <v>218</v>
      </c>
      <c r="G249" s="47">
        <v>0</v>
      </c>
      <c r="H249" s="47">
        <v>0</v>
      </c>
      <c r="I249" s="47">
        <v>-242.65350000000001</v>
      </c>
      <c r="J249" s="47">
        <v>0</v>
      </c>
      <c r="K249" s="47">
        <v>0</v>
      </c>
      <c r="L249" s="47">
        <v>-242.65350000000001</v>
      </c>
      <c r="M249" s="47">
        <v>0</v>
      </c>
      <c r="N249" s="47">
        <v>0</v>
      </c>
      <c r="O249" s="47">
        <v>-242.65350000000001</v>
      </c>
      <c r="P249" s="47">
        <v>0</v>
      </c>
      <c r="Q249" s="47">
        <v>0</v>
      </c>
      <c r="R249" s="47">
        <v>-727.96050000000002</v>
      </c>
      <c r="S249" s="47">
        <v>0</v>
      </c>
      <c r="T249" s="47">
        <v>0</v>
      </c>
      <c r="U249" s="47">
        <v>-242.65350000000001</v>
      </c>
      <c r="V249" s="47">
        <v>0</v>
      </c>
      <c r="W249" s="47">
        <v>0</v>
      </c>
      <c r="X249" s="47">
        <v>-242.65350000000001</v>
      </c>
      <c r="Y249" s="47">
        <v>0</v>
      </c>
      <c r="Z249" s="47">
        <v>0</v>
      </c>
      <c r="AA249" s="47">
        <v>-242.65350000000001</v>
      </c>
      <c r="AB249" s="47">
        <v>0</v>
      </c>
      <c r="AC249" s="47">
        <v>0</v>
      </c>
      <c r="AD249" s="47">
        <v>-727.96050000000002</v>
      </c>
      <c r="AE249" s="47">
        <v>0</v>
      </c>
      <c r="AF249" s="47">
        <v>0</v>
      </c>
      <c r="AG249" s="47">
        <v>-242.65350000000001</v>
      </c>
      <c r="AH249" s="47">
        <v>0</v>
      </c>
      <c r="AI249" s="47">
        <v>0</v>
      </c>
      <c r="AJ249" s="47">
        <v>-242.65350000000001</v>
      </c>
      <c r="AK249" s="47">
        <v>0</v>
      </c>
      <c r="AL249" s="47">
        <v>0</v>
      </c>
      <c r="AM249" s="47">
        <v>-242.65350000000001</v>
      </c>
      <c r="AN249" s="47">
        <v>0</v>
      </c>
      <c r="AO249" s="47">
        <v>0</v>
      </c>
      <c r="AP249" s="47">
        <v>-727.96050000000002</v>
      </c>
      <c r="AQ249" s="47">
        <v>0</v>
      </c>
      <c r="AR249" s="47">
        <v>0</v>
      </c>
      <c r="AS249" s="47">
        <v>-242.65350000000001</v>
      </c>
      <c r="AT249" s="47">
        <v>0</v>
      </c>
      <c r="AU249" s="47">
        <v>0</v>
      </c>
      <c r="AV249" s="47">
        <v>-242.65350000000001</v>
      </c>
      <c r="AW249" s="47">
        <v>0</v>
      </c>
      <c r="AX249" s="47">
        <v>0</v>
      </c>
      <c r="AY249" s="47">
        <v>-242.65350000000001</v>
      </c>
      <c r="AZ249" s="47">
        <v>0</v>
      </c>
      <c r="BA249" s="47">
        <v>0</v>
      </c>
      <c r="BB249" s="47">
        <v>-727.96050000000002</v>
      </c>
      <c r="BC249" s="47">
        <v>0</v>
      </c>
      <c r="BD249" s="47">
        <v>0</v>
      </c>
      <c r="BE249" s="47">
        <v>-2911.8420000000001</v>
      </c>
      <c r="BF249" s="48">
        <v>-1</v>
      </c>
      <c r="BG249" s="49">
        <v>0</v>
      </c>
    </row>
    <row r="250" spans="2:59" hidden="1" x14ac:dyDescent="0.25">
      <c r="B250" s="1"/>
      <c r="C250" s="1"/>
      <c r="D250" s="1"/>
      <c r="E250" s="45"/>
      <c r="BF250" s="48"/>
      <c r="BG250" s="49"/>
    </row>
    <row r="251" spans="2:59" x14ac:dyDescent="0.25">
      <c r="B251" s="1"/>
      <c r="C251" s="1"/>
      <c r="D251" s="1"/>
      <c r="E251" s="45"/>
      <c r="BF251" s="48"/>
      <c r="BG251" s="49"/>
    </row>
    <row r="252" spans="2:59" x14ac:dyDescent="0.25">
      <c r="B252" s="1"/>
      <c r="C252" s="1"/>
      <c r="D252" s="1"/>
      <c r="E252" s="50"/>
      <c r="F252" s="51" t="s">
        <v>45</v>
      </c>
      <c r="G252" s="52">
        <v>-4386.1178099999997</v>
      </c>
      <c r="H252" s="52">
        <v>-4171.9754900000007</v>
      </c>
      <c r="I252" s="52">
        <v>-5257.0281700000005</v>
      </c>
      <c r="J252" s="52">
        <v>-3973.4312100000002</v>
      </c>
      <c r="K252" s="52">
        <v>-4134.27016</v>
      </c>
      <c r="L252" s="52">
        <v>-5257.0281700000005</v>
      </c>
      <c r="M252" s="52">
        <v>-3881.6266199999991</v>
      </c>
      <c r="N252" s="52">
        <v>-4670.5506400000004</v>
      </c>
      <c r="O252" s="52">
        <v>-5257.0281700000005</v>
      </c>
      <c r="P252" s="52">
        <v>-12241.175639999999</v>
      </c>
      <c r="Q252" s="52">
        <v>-12976.796289999998</v>
      </c>
      <c r="R252" s="52">
        <v>-15771.084509999999</v>
      </c>
      <c r="S252" s="52">
        <v>-3832.5455400000001</v>
      </c>
      <c r="T252" s="52">
        <v>-4516.5602500000005</v>
      </c>
      <c r="U252" s="52">
        <v>-5257.0281700000005</v>
      </c>
      <c r="V252" s="52">
        <v>-4704.7541499999998</v>
      </c>
      <c r="W252" s="52">
        <v>-4532.4358600000005</v>
      </c>
      <c r="X252" s="52">
        <v>-5257.0281700000005</v>
      </c>
      <c r="Y252" s="52">
        <v>-4122.3826300000001</v>
      </c>
      <c r="Z252" s="52">
        <v>-4698.9117499999993</v>
      </c>
      <c r="AA252" s="52">
        <v>-5257.0281700000005</v>
      </c>
      <c r="AB252" s="52">
        <v>-12659.68232</v>
      </c>
      <c r="AC252" s="52">
        <v>-13747.907859999999</v>
      </c>
      <c r="AD252" s="52">
        <v>-15771.084509999999</v>
      </c>
      <c r="AE252" s="52">
        <v>-4312.86175</v>
      </c>
      <c r="AF252" s="52">
        <v>-4617.8269499999997</v>
      </c>
      <c r="AG252" s="52">
        <v>-5257.0281700000005</v>
      </c>
      <c r="AH252" s="52">
        <v>-4974.4369599999991</v>
      </c>
      <c r="AI252" s="52">
        <v>-4985.6941899999993</v>
      </c>
      <c r="AJ252" s="52">
        <v>-5257.0281700000005</v>
      </c>
      <c r="AK252" s="52">
        <v>-4767.81999</v>
      </c>
      <c r="AL252" s="52">
        <v>-5092.3136299999996</v>
      </c>
      <c r="AM252" s="52">
        <v>-5257.0281700000005</v>
      </c>
      <c r="AN252" s="52">
        <v>-14055.118699999997</v>
      </c>
      <c r="AO252" s="52">
        <v>-14695.834770000001</v>
      </c>
      <c r="AP252" s="52">
        <v>-15771.084509999999</v>
      </c>
      <c r="AQ252" s="52">
        <v>-4004.4217599999993</v>
      </c>
      <c r="AR252" s="52">
        <v>-4187.02898</v>
      </c>
      <c r="AS252" s="52">
        <v>-5257.0281700000005</v>
      </c>
      <c r="AT252" s="52">
        <v>-4136.8199699999996</v>
      </c>
      <c r="AU252" s="52">
        <v>-3897.3144099999995</v>
      </c>
      <c r="AV252" s="52">
        <v>-5257.0281700000005</v>
      </c>
      <c r="AW252" s="52">
        <v>-4198.4627299999993</v>
      </c>
      <c r="AX252" s="52">
        <v>-5215.65924</v>
      </c>
      <c r="AY252" s="52">
        <v>-5257.0281700000005</v>
      </c>
      <c r="AZ252" s="52">
        <v>-12339.704459999999</v>
      </c>
      <c r="BA252" s="52">
        <v>-13300.002630000001</v>
      </c>
      <c r="BB252" s="52">
        <v>-15771.084509999999</v>
      </c>
      <c r="BC252" s="52">
        <v>-51295.681119999994</v>
      </c>
      <c r="BD252" s="52">
        <v>-54720.541550000002</v>
      </c>
      <c r="BE252" s="52">
        <v>-63084.338039999995</v>
      </c>
      <c r="BF252" s="53">
        <v>-0.18687137388245476</v>
      </c>
      <c r="BG252" s="54">
        <v>-6.2588204228033781E-2</v>
      </c>
    </row>
    <row r="253" spans="2:59" x14ac:dyDescent="0.25">
      <c r="B253" s="1"/>
      <c r="C253" s="1"/>
      <c r="D253" s="1"/>
      <c r="E253" s="50"/>
      <c r="F253" s="62"/>
      <c r="BF253" s="48"/>
      <c r="BG253" s="49"/>
    </row>
    <row r="254" spans="2:59" hidden="1" x14ac:dyDescent="0.25">
      <c r="B254" s="1"/>
      <c r="C254" s="1"/>
      <c r="D254" s="1"/>
      <c r="E254" s="45"/>
      <c r="BF254" s="48"/>
      <c r="BG254" s="49"/>
    </row>
    <row r="255" spans="2:59" x14ac:dyDescent="0.25">
      <c r="B255" s="1"/>
      <c r="C255" s="1"/>
      <c r="D255" s="1"/>
      <c r="E255" s="45" t="s">
        <v>219</v>
      </c>
      <c r="F255" s="46" t="s">
        <v>220</v>
      </c>
      <c r="G255" s="47">
        <v>-434.8</v>
      </c>
      <c r="H255" s="47">
        <v>-747.1</v>
      </c>
      <c r="I255" s="47">
        <v>-622.54413</v>
      </c>
      <c r="J255" s="47">
        <v>-316.29399999999998</v>
      </c>
      <c r="K255" s="47">
        <v>-429.5</v>
      </c>
      <c r="L255" s="47">
        <v>-622.54413</v>
      </c>
      <c r="M255" s="47">
        <v>-246.9</v>
      </c>
      <c r="N255" s="47">
        <v>-822.4</v>
      </c>
      <c r="O255" s="47">
        <v>-622.54413</v>
      </c>
      <c r="P255" s="47">
        <v>-997.99400000000003</v>
      </c>
      <c r="Q255" s="47">
        <v>-1999</v>
      </c>
      <c r="R255" s="47">
        <v>-1867.63239</v>
      </c>
      <c r="S255" s="47">
        <v>-400.2</v>
      </c>
      <c r="T255" s="47">
        <v>-565.10599999999999</v>
      </c>
      <c r="U255" s="47">
        <v>-622.54413</v>
      </c>
      <c r="V255" s="47">
        <v>-438.4</v>
      </c>
      <c r="W255" s="47">
        <v>-466.13600000000002</v>
      </c>
      <c r="X255" s="47">
        <v>-622.54413</v>
      </c>
      <c r="Y255" s="47">
        <v>-438.9</v>
      </c>
      <c r="Z255" s="47">
        <v>-537.26</v>
      </c>
      <c r="AA255" s="47">
        <v>-622.54413</v>
      </c>
      <c r="AB255" s="47">
        <v>-1277.5</v>
      </c>
      <c r="AC255" s="47">
        <v>-1568.502</v>
      </c>
      <c r="AD255" s="47">
        <v>-1867.63239</v>
      </c>
      <c r="AE255" s="47">
        <v>-481.1</v>
      </c>
      <c r="AF255" s="47">
        <v>-480.5</v>
      </c>
      <c r="AG255" s="47">
        <v>-622.54413</v>
      </c>
      <c r="AH255" s="47">
        <v>-416.69400000000002</v>
      </c>
      <c r="AI255" s="47">
        <v>-659.8</v>
      </c>
      <c r="AJ255" s="47">
        <v>-622.54413</v>
      </c>
      <c r="AK255" s="47">
        <v>-167.80199999999999</v>
      </c>
      <c r="AL255" s="47">
        <v>-342.35</v>
      </c>
      <c r="AM255" s="47">
        <v>-622.54413</v>
      </c>
      <c r="AN255" s="47">
        <v>-1065.596</v>
      </c>
      <c r="AO255" s="47">
        <v>-1482.65</v>
      </c>
      <c r="AP255" s="47">
        <v>-1867.63239</v>
      </c>
      <c r="AQ255" s="47">
        <v>-322</v>
      </c>
      <c r="AR255" s="47">
        <v>-495.94</v>
      </c>
      <c r="AS255" s="47">
        <v>-622.54413</v>
      </c>
      <c r="AT255" s="47">
        <v>-358.2</v>
      </c>
      <c r="AU255" s="47">
        <v>-350.46</v>
      </c>
      <c r="AV255" s="47">
        <v>-622.54413</v>
      </c>
      <c r="AW255" s="47">
        <v>-379.9</v>
      </c>
      <c r="AX255" s="47">
        <v>-464.3</v>
      </c>
      <c r="AY255" s="47">
        <v>-622.54413</v>
      </c>
      <c r="AZ255" s="47">
        <v>-1060.0999999999999</v>
      </c>
      <c r="BA255" s="47">
        <v>-1310.7</v>
      </c>
      <c r="BB255" s="47">
        <v>-1867.63239</v>
      </c>
      <c r="BC255" s="47">
        <v>-4401.1899999999996</v>
      </c>
      <c r="BD255" s="47">
        <v>-6360.8519999999999</v>
      </c>
      <c r="BE255" s="47">
        <v>-7470.5295599999999</v>
      </c>
      <c r="BF255" s="48">
        <v>-0.41085970349871692</v>
      </c>
      <c r="BG255" s="49">
        <v>-0.308081684654823</v>
      </c>
    </row>
    <row r="256" spans="2:59" hidden="1" x14ac:dyDescent="0.25">
      <c r="B256" s="1"/>
      <c r="C256" s="1"/>
      <c r="D256" s="1"/>
      <c r="E256" s="45"/>
      <c r="BF256" s="48"/>
      <c r="BG256" s="49"/>
    </row>
    <row r="257" spans="2:59" x14ac:dyDescent="0.25">
      <c r="B257" s="1"/>
      <c r="C257" s="1"/>
      <c r="D257" s="1"/>
      <c r="E257" s="45" t="s">
        <v>221</v>
      </c>
      <c r="F257" s="46" t="s">
        <v>222</v>
      </c>
      <c r="G257" s="47">
        <v>-20</v>
      </c>
      <c r="H257" s="47">
        <v>-1</v>
      </c>
      <c r="I257" s="47">
        <v>-14.41112</v>
      </c>
      <c r="J257" s="47">
        <v>0</v>
      </c>
      <c r="K257" s="47">
        <v>0</v>
      </c>
      <c r="L257" s="47">
        <v>-14.41112</v>
      </c>
      <c r="M257" s="47">
        <v>-5</v>
      </c>
      <c r="N257" s="47">
        <v>-25</v>
      </c>
      <c r="O257" s="47">
        <v>-14.41112</v>
      </c>
      <c r="P257" s="47">
        <v>-25</v>
      </c>
      <c r="Q257" s="47">
        <v>-26</v>
      </c>
      <c r="R257" s="47">
        <v>-43.233359999999998</v>
      </c>
      <c r="S257" s="47">
        <v>0</v>
      </c>
      <c r="T257" s="47">
        <v>0</v>
      </c>
      <c r="U257" s="47">
        <v>-14.41112</v>
      </c>
      <c r="V257" s="47">
        <v>0</v>
      </c>
      <c r="W257" s="47">
        <v>0</v>
      </c>
      <c r="X257" s="47">
        <v>-14.41112</v>
      </c>
      <c r="Y257" s="47">
        <v>0</v>
      </c>
      <c r="Z257" s="47">
        <v>0</v>
      </c>
      <c r="AA257" s="47">
        <v>-14.41112</v>
      </c>
      <c r="AB257" s="47">
        <v>0</v>
      </c>
      <c r="AC257" s="47">
        <v>0</v>
      </c>
      <c r="AD257" s="47">
        <v>-43.233359999999998</v>
      </c>
      <c r="AE257" s="47">
        <v>-5</v>
      </c>
      <c r="AF257" s="47">
        <v>-20</v>
      </c>
      <c r="AG257" s="47">
        <v>-14.41112</v>
      </c>
      <c r="AH257" s="47">
        <v>-20</v>
      </c>
      <c r="AI257" s="47">
        <v>-10</v>
      </c>
      <c r="AJ257" s="47">
        <v>-14.41112</v>
      </c>
      <c r="AK257" s="47">
        <v>0</v>
      </c>
      <c r="AL257" s="47">
        <v>-17.5</v>
      </c>
      <c r="AM257" s="47">
        <v>-14.41112</v>
      </c>
      <c r="AN257" s="47">
        <v>-25</v>
      </c>
      <c r="AO257" s="47">
        <v>-47.5</v>
      </c>
      <c r="AP257" s="47">
        <v>-43.233359999999998</v>
      </c>
      <c r="AQ257" s="47">
        <v>-10</v>
      </c>
      <c r="AR257" s="47">
        <v>-20</v>
      </c>
      <c r="AS257" s="47">
        <v>-14.41112</v>
      </c>
      <c r="AT257" s="47">
        <v>0</v>
      </c>
      <c r="AU257" s="47">
        <v>-10</v>
      </c>
      <c r="AV257" s="47">
        <v>-14.41112</v>
      </c>
      <c r="AW257" s="47">
        <v>0</v>
      </c>
      <c r="AX257" s="47">
        <v>-20</v>
      </c>
      <c r="AY257" s="47">
        <v>-14.41112</v>
      </c>
      <c r="AZ257" s="47">
        <v>-10</v>
      </c>
      <c r="BA257" s="47">
        <v>-50</v>
      </c>
      <c r="BB257" s="47">
        <v>-43.233359999999998</v>
      </c>
      <c r="BC257" s="47">
        <v>-60</v>
      </c>
      <c r="BD257" s="47">
        <v>-123.5</v>
      </c>
      <c r="BE257" s="47">
        <v>-172.93343999999999</v>
      </c>
      <c r="BF257" s="48">
        <v>-0.6530457035955568</v>
      </c>
      <c r="BG257" s="49">
        <v>-0.51417004048583004</v>
      </c>
    </row>
    <row r="258" spans="2:59" x14ac:dyDescent="0.25">
      <c r="B258" s="1"/>
      <c r="C258" s="1"/>
      <c r="D258" s="1"/>
      <c r="E258" s="45" t="s">
        <v>223</v>
      </c>
      <c r="F258" s="46" t="s">
        <v>224</v>
      </c>
      <c r="G258" s="47">
        <v>0</v>
      </c>
      <c r="H258" s="47">
        <v>0</v>
      </c>
      <c r="I258" s="47">
        <v>0</v>
      </c>
      <c r="J258" s="47">
        <v>0</v>
      </c>
      <c r="K258" s="47">
        <v>0</v>
      </c>
      <c r="L258" s="47">
        <v>0</v>
      </c>
      <c r="M258" s="47">
        <v>0</v>
      </c>
      <c r="N258" s="47">
        <v>0</v>
      </c>
      <c r="O258" s="47">
        <v>0</v>
      </c>
      <c r="P258" s="47">
        <v>0</v>
      </c>
      <c r="Q258" s="47">
        <v>0</v>
      </c>
      <c r="R258" s="47">
        <v>0</v>
      </c>
      <c r="S258" s="47">
        <v>0</v>
      </c>
      <c r="T258" s="47">
        <v>0</v>
      </c>
      <c r="U258" s="47">
        <v>0</v>
      </c>
      <c r="V258" s="47">
        <v>0</v>
      </c>
      <c r="W258" s="47">
        <v>0</v>
      </c>
      <c r="X258" s="47">
        <v>0</v>
      </c>
      <c r="Y258" s="47">
        <v>0</v>
      </c>
      <c r="Z258" s="47">
        <v>0</v>
      </c>
      <c r="AA258" s="47">
        <v>0</v>
      </c>
      <c r="AB258" s="47">
        <v>0</v>
      </c>
      <c r="AC258" s="47">
        <v>0</v>
      </c>
      <c r="AD258" s="47">
        <v>0</v>
      </c>
      <c r="AE258" s="47">
        <v>0</v>
      </c>
      <c r="AF258" s="47">
        <v>0</v>
      </c>
      <c r="AG258" s="47">
        <v>0</v>
      </c>
      <c r="AH258" s="47">
        <v>0</v>
      </c>
      <c r="AI258" s="47">
        <v>0</v>
      </c>
      <c r="AJ258" s="47">
        <v>0</v>
      </c>
      <c r="AK258" s="47">
        <v>-10</v>
      </c>
      <c r="AL258" s="47">
        <v>0</v>
      </c>
      <c r="AM258" s="47">
        <v>0</v>
      </c>
      <c r="AN258" s="47">
        <v>-10</v>
      </c>
      <c r="AO258" s="47">
        <v>0</v>
      </c>
      <c r="AP258" s="47">
        <v>0</v>
      </c>
      <c r="AQ258" s="47">
        <v>0</v>
      </c>
      <c r="AR258" s="47">
        <v>0</v>
      </c>
      <c r="AS258" s="47">
        <v>0</v>
      </c>
      <c r="AT258" s="47">
        <v>0</v>
      </c>
      <c r="AU258" s="47">
        <v>0</v>
      </c>
      <c r="AV258" s="47">
        <v>0</v>
      </c>
      <c r="AW258" s="47">
        <v>0</v>
      </c>
      <c r="AX258" s="47">
        <v>0</v>
      </c>
      <c r="AY258" s="47">
        <v>0</v>
      </c>
      <c r="AZ258" s="47">
        <v>0</v>
      </c>
      <c r="BA258" s="47">
        <v>0</v>
      </c>
      <c r="BB258" s="47">
        <v>0</v>
      </c>
      <c r="BC258" s="47">
        <v>-10</v>
      </c>
      <c r="BD258" s="47">
        <v>0</v>
      </c>
      <c r="BE258" s="47">
        <v>0</v>
      </c>
      <c r="BF258" s="48">
        <v>0</v>
      </c>
      <c r="BG258" s="49">
        <v>0</v>
      </c>
    </row>
    <row r="259" spans="2:59" x14ac:dyDescent="0.25">
      <c r="B259" s="1"/>
      <c r="C259" s="1"/>
      <c r="D259" s="1"/>
      <c r="E259" s="45" t="s">
        <v>225</v>
      </c>
      <c r="F259" s="46" t="s">
        <v>226</v>
      </c>
      <c r="G259" s="47">
        <v>-616.1</v>
      </c>
      <c r="H259" s="47">
        <v>-591</v>
      </c>
      <c r="I259" s="47">
        <v>-527.28918999999996</v>
      </c>
      <c r="J259" s="47">
        <v>-476</v>
      </c>
      <c r="K259" s="47">
        <v>-309</v>
      </c>
      <c r="L259" s="47">
        <v>-527.28918999999996</v>
      </c>
      <c r="M259" s="47">
        <v>-348.5</v>
      </c>
      <c r="N259" s="47">
        <v>-516.5</v>
      </c>
      <c r="O259" s="47">
        <v>-527.28918999999996</v>
      </c>
      <c r="P259" s="47">
        <v>-1440.6</v>
      </c>
      <c r="Q259" s="47">
        <v>-1416.5</v>
      </c>
      <c r="R259" s="47">
        <v>-1581.8675700000001</v>
      </c>
      <c r="S259" s="47">
        <v>-346</v>
      </c>
      <c r="T259" s="47">
        <v>-405</v>
      </c>
      <c r="U259" s="47">
        <v>-527.28918999999996</v>
      </c>
      <c r="V259" s="47">
        <v>-690.5</v>
      </c>
      <c r="W259" s="47">
        <v>-367.5</v>
      </c>
      <c r="X259" s="47">
        <v>-527.28918999999996</v>
      </c>
      <c r="Y259" s="47">
        <v>-546</v>
      </c>
      <c r="Z259" s="47">
        <v>-695</v>
      </c>
      <c r="AA259" s="47">
        <v>-527.28918999999996</v>
      </c>
      <c r="AB259" s="47">
        <v>-1582.5</v>
      </c>
      <c r="AC259" s="47">
        <v>-1467.5</v>
      </c>
      <c r="AD259" s="47">
        <v>-1581.8675700000001</v>
      </c>
      <c r="AE259" s="47">
        <v>-614</v>
      </c>
      <c r="AF259" s="47">
        <v>-598.93924000000004</v>
      </c>
      <c r="AG259" s="47">
        <v>-527.28918999999996</v>
      </c>
      <c r="AH259" s="47">
        <v>-562.5</v>
      </c>
      <c r="AI259" s="47">
        <v>-515.5</v>
      </c>
      <c r="AJ259" s="47">
        <v>-527.28918999999996</v>
      </c>
      <c r="AK259" s="47">
        <v>-271</v>
      </c>
      <c r="AL259" s="47">
        <v>-486</v>
      </c>
      <c r="AM259" s="47">
        <v>-527.28918999999996</v>
      </c>
      <c r="AN259" s="47">
        <v>-1447.5</v>
      </c>
      <c r="AO259" s="47">
        <v>-1600.4392399999999</v>
      </c>
      <c r="AP259" s="47">
        <v>-1581.8675700000001</v>
      </c>
      <c r="AQ259" s="47">
        <v>-471</v>
      </c>
      <c r="AR259" s="47">
        <v>-560</v>
      </c>
      <c r="AS259" s="47">
        <v>-527.28918999999996</v>
      </c>
      <c r="AT259" s="47">
        <v>-298.93923999999998</v>
      </c>
      <c r="AU259" s="47">
        <v>-243</v>
      </c>
      <c r="AV259" s="47">
        <v>-527.28918999999996</v>
      </c>
      <c r="AW259" s="47">
        <v>-491.5</v>
      </c>
      <c r="AX259" s="47">
        <v>-446.5</v>
      </c>
      <c r="AY259" s="47">
        <v>-527.28918999999996</v>
      </c>
      <c r="AZ259" s="47">
        <v>-1261.4392399999999</v>
      </c>
      <c r="BA259" s="47">
        <v>-1249.5</v>
      </c>
      <c r="BB259" s="47">
        <v>-1581.8675700000001</v>
      </c>
      <c r="BC259" s="47">
        <v>-5732.0392400000001</v>
      </c>
      <c r="BD259" s="47">
        <v>-5733.9392400000006</v>
      </c>
      <c r="BE259" s="47">
        <v>-6327.4702800000005</v>
      </c>
      <c r="BF259" s="48">
        <v>-9.4102542351253926E-2</v>
      </c>
      <c r="BG259" s="49">
        <v>-3.3136033021519129E-4</v>
      </c>
    </row>
    <row r="260" spans="2:59" hidden="1" x14ac:dyDescent="0.25">
      <c r="B260" s="1"/>
      <c r="C260" s="1"/>
      <c r="D260" s="1"/>
      <c r="E260" s="45"/>
      <c r="BF260" s="48"/>
      <c r="BG260" s="49"/>
    </row>
    <row r="261" spans="2:59" x14ac:dyDescent="0.25">
      <c r="B261" s="1"/>
      <c r="C261" s="1"/>
      <c r="D261" s="1"/>
      <c r="E261" s="45" t="s">
        <v>227</v>
      </c>
      <c r="F261" s="46" t="s">
        <v>228</v>
      </c>
      <c r="G261" s="47">
        <v>-644.85</v>
      </c>
      <c r="H261" s="47">
        <v>-737.55</v>
      </c>
      <c r="I261" s="47">
        <v>-725.51465000000007</v>
      </c>
      <c r="J261" s="47">
        <v>-677.35</v>
      </c>
      <c r="K261" s="47">
        <v>-559.9</v>
      </c>
      <c r="L261" s="47">
        <v>-725.51465000000007</v>
      </c>
      <c r="M261" s="47">
        <v>-353</v>
      </c>
      <c r="N261" s="47">
        <v>-742.3</v>
      </c>
      <c r="O261" s="47">
        <v>-725.51465000000007</v>
      </c>
      <c r="P261" s="47">
        <v>-1675.2</v>
      </c>
      <c r="Q261" s="47">
        <v>-2039.75</v>
      </c>
      <c r="R261" s="47">
        <v>-2176.5439500000002</v>
      </c>
      <c r="S261" s="47">
        <v>-688.05</v>
      </c>
      <c r="T261" s="47">
        <v>-409.65</v>
      </c>
      <c r="U261" s="47">
        <v>-725.51465000000007</v>
      </c>
      <c r="V261" s="47">
        <v>-777.96500000000003</v>
      </c>
      <c r="W261" s="47">
        <v>-736.75</v>
      </c>
      <c r="X261" s="47">
        <v>-725.51465000000007</v>
      </c>
      <c r="Y261" s="47">
        <v>-573.29999999999995</v>
      </c>
      <c r="Z261" s="47">
        <v>-728.75</v>
      </c>
      <c r="AA261" s="47">
        <v>-725.51465000000007</v>
      </c>
      <c r="AB261" s="47">
        <v>-2039.3150000000001</v>
      </c>
      <c r="AC261" s="47">
        <v>-1875.15</v>
      </c>
      <c r="AD261" s="47">
        <v>-2176.5439500000002</v>
      </c>
      <c r="AE261" s="47">
        <v>-688.7</v>
      </c>
      <c r="AF261" s="47">
        <v>-677.8</v>
      </c>
      <c r="AG261" s="47">
        <v>-725.51465000000007</v>
      </c>
      <c r="AH261" s="47">
        <v>-761.65</v>
      </c>
      <c r="AI261" s="47">
        <v>-616.5</v>
      </c>
      <c r="AJ261" s="47">
        <v>-725.51465000000007</v>
      </c>
      <c r="AK261" s="47">
        <v>-566.79999999999995</v>
      </c>
      <c r="AL261" s="47">
        <v>-545.4</v>
      </c>
      <c r="AM261" s="47">
        <v>-725.51465000000007</v>
      </c>
      <c r="AN261" s="47">
        <v>-2017.15</v>
      </c>
      <c r="AO261" s="47">
        <v>-1839.7</v>
      </c>
      <c r="AP261" s="47">
        <v>-2176.5439500000002</v>
      </c>
      <c r="AQ261" s="47">
        <v>-510.85</v>
      </c>
      <c r="AR261" s="47">
        <v>-890.4</v>
      </c>
      <c r="AS261" s="47">
        <v>-725.51465000000007</v>
      </c>
      <c r="AT261" s="47">
        <v>-515.29999999999995</v>
      </c>
      <c r="AU261" s="47">
        <v>-605.6</v>
      </c>
      <c r="AV261" s="47">
        <v>-725.51465000000007</v>
      </c>
      <c r="AW261" s="47">
        <v>-526.15</v>
      </c>
      <c r="AX261" s="47">
        <v>-540</v>
      </c>
      <c r="AY261" s="47">
        <v>-725.51465000000007</v>
      </c>
      <c r="AZ261" s="47">
        <v>-1552.3</v>
      </c>
      <c r="BA261" s="47">
        <v>-2036</v>
      </c>
      <c r="BB261" s="47">
        <v>-2176.5439500000002</v>
      </c>
      <c r="BC261" s="47">
        <v>-7283.9650000000001</v>
      </c>
      <c r="BD261" s="47">
        <v>-7790.6</v>
      </c>
      <c r="BE261" s="47">
        <v>-8706.1758000000009</v>
      </c>
      <c r="BF261" s="48">
        <v>-0.16335654513202003</v>
      </c>
      <c r="BG261" s="49">
        <v>-6.5031576515287681E-2</v>
      </c>
    </row>
    <row r="262" spans="2:59" hidden="1" x14ac:dyDescent="0.25">
      <c r="B262" s="1"/>
      <c r="C262" s="1"/>
      <c r="D262" s="1"/>
      <c r="E262" s="45"/>
      <c r="BF262" s="48"/>
      <c r="BG262" s="49"/>
    </row>
    <row r="263" spans="2:59" x14ac:dyDescent="0.25">
      <c r="B263" s="1"/>
      <c r="C263" s="1"/>
      <c r="D263" s="1"/>
      <c r="E263" s="45" t="s">
        <v>229</v>
      </c>
      <c r="F263" s="46" t="s">
        <v>230</v>
      </c>
      <c r="G263" s="47">
        <v>-70</v>
      </c>
      <c r="H263" s="47">
        <v>-34</v>
      </c>
      <c r="I263" s="47">
        <v>-50.201660000000004</v>
      </c>
      <c r="J263" s="47">
        <v>-65</v>
      </c>
      <c r="K263" s="47">
        <v>-18</v>
      </c>
      <c r="L263" s="47">
        <v>-50.201660000000004</v>
      </c>
      <c r="M263" s="47">
        <v>-60</v>
      </c>
      <c r="N263" s="47">
        <v>-80</v>
      </c>
      <c r="O263" s="47">
        <v>-50.201660000000004</v>
      </c>
      <c r="P263" s="47">
        <v>-195</v>
      </c>
      <c r="Q263" s="47">
        <v>-132</v>
      </c>
      <c r="R263" s="47">
        <v>-150.60498000000001</v>
      </c>
      <c r="S263" s="47">
        <v>-30</v>
      </c>
      <c r="T263" s="47">
        <v>-50</v>
      </c>
      <c r="U263" s="47">
        <v>-50.201660000000004</v>
      </c>
      <c r="V263" s="47">
        <v>-34</v>
      </c>
      <c r="W263" s="47">
        <v>0</v>
      </c>
      <c r="X263" s="47">
        <v>-50.201660000000004</v>
      </c>
      <c r="Y263" s="47">
        <v>-35</v>
      </c>
      <c r="Z263" s="47">
        <v>-83</v>
      </c>
      <c r="AA263" s="47">
        <v>-50.201660000000004</v>
      </c>
      <c r="AB263" s="47">
        <v>-99</v>
      </c>
      <c r="AC263" s="47">
        <v>-133</v>
      </c>
      <c r="AD263" s="47">
        <v>-150.60498000000001</v>
      </c>
      <c r="AE263" s="47">
        <v>-61</v>
      </c>
      <c r="AF263" s="47">
        <v>-35</v>
      </c>
      <c r="AG263" s="47">
        <v>-50.201660000000004</v>
      </c>
      <c r="AH263" s="47">
        <v>-50</v>
      </c>
      <c r="AI263" s="47">
        <v>-33</v>
      </c>
      <c r="AJ263" s="47">
        <v>-50.201660000000004</v>
      </c>
      <c r="AK263" s="47">
        <v>-13</v>
      </c>
      <c r="AL263" s="47">
        <v>-35</v>
      </c>
      <c r="AM263" s="47">
        <v>-50.201660000000004</v>
      </c>
      <c r="AN263" s="47">
        <v>-124</v>
      </c>
      <c r="AO263" s="47">
        <v>-103</v>
      </c>
      <c r="AP263" s="47">
        <v>-150.60498000000001</v>
      </c>
      <c r="AQ263" s="47">
        <v>-27.5</v>
      </c>
      <c r="AR263" s="47">
        <v>-76.5</v>
      </c>
      <c r="AS263" s="47">
        <v>-50.201660000000004</v>
      </c>
      <c r="AT263" s="47">
        <v>-60</v>
      </c>
      <c r="AU263" s="47">
        <v>-60</v>
      </c>
      <c r="AV263" s="47">
        <v>-50.201660000000004</v>
      </c>
      <c r="AW263" s="47">
        <v>-60</v>
      </c>
      <c r="AX263" s="47">
        <v>-20</v>
      </c>
      <c r="AY263" s="47">
        <v>-50.201660000000004</v>
      </c>
      <c r="AZ263" s="47">
        <v>-147.5</v>
      </c>
      <c r="BA263" s="47">
        <v>-156.5</v>
      </c>
      <c r="BB263" s="47">
        <v>-150.60498000000001</v>
      </c>
      <c r="BC263" s="47">
        <v>-565.5</v>
      </c>
      <c r="BD263" s="47">
        <v>-524.5</v>
      </c>
      <c r="BE263" s="47">
        <v>-602.41992000000005</v>
      </c>
      <c r="BF263" s="48">
        <v>-6.1286021219218667E-2</v>
      </c>
      <c r="BG263" s="49">
        <v>7.8169685414680723E-2</v>
      </c>
    </row>
    <row r="264" spans="2:59" hidden="1" x14ac:dyDescent="0.25">
      <c r="B264" s="1"/>
      <c r="C264" s="1"/>
      <c r="D264" s="1"/>
      <c r="E264" s="45"/>
      <c r="BF264" s="48"/>
      <c r="BG264" s="49"/>
    </row>
    <row r="265" spans="2:59" x14ac:dyDescent="0.25">
      <c r="B265" s="1"/>
      <c r="C265" s="1"/>
      <c r="D265" s="1"/>
      <c r="E265" s="45" t="s">
        <v>231</v>
      </c>
      <c r="F265" s="46" t="s">
        <v>232</v>
      </c>
      <c r="G265" s="47">
        <v>-31</v>
      </c>
      <c r="H265" s="47">
        <v>-65</v>
      </c>
      <c r="I265" s="47">
        <v>-84.436729999999997</v>
      </c>
      <c r="J265" s="47">
        <v>-64</v>
      </c>
      <c r="K265" s="47">
        <v>-42</v>
      </c>
      <c r="L265" s="47">
        <v>-84.436729999999997</v>
      </c>
      <c r="M265" s="47">
        <v>-46.5</v>
      </c>
      <c r="N265" s="47">
        <v>-106</v>
      </c>
      <c r="O265" s="47">
        <v>-84.436729999999997</v>
      </c>
      <c r="P265" s="47">
        <v>-141.5</v>
      </c>
      <c r="Q265" s="47">
        <v>-213</v>
      </c>
      <c r="R265" s="47">
        <v>-253.31019000000001</v>
      </c>
      <c r="S265" s="47">
        <v>-58</v>
      </c>
      <c r="T265" s="47">
        <v>-60</v>
      </c>
      <c r="U265" s="47">
        <v>-84.436729999999997</v>
      </c>
      <c r="V265" s="47">
        <v>-115</v>
      </c>
      <c r="W265" s="47">
        <v>-79.5</v>
      </c>
      <c r="X265" s="47">
        <v>-84.436729999999997</v>
      </c>
      <c r="Y265" s="47">
        <v>-89</v>
      </c>
      <c r="Z265" s="47">
        <v>-100</v>
      </c>
      <c r="AA265" s="47">
        <v>-84.436729999999997</v>
      </c>
      <c r="AB265" s="47">
        <v>-262</v>
      </c>
      <c r="AC265" s="47">
        <v>-239.5</v>
      </c>
      <c r="AD265" s="47">
        <v>-253.31019000000001</v>
      </c>
      <c r="AE265" s="47">
        <v>-80</v>
      </c>
      <c r="AF265" s="47">
        <v>-92</v>
      </c>
      <c r="AG265" s="47">
        <v>-84.436729999999997</v>
      </c>
      <c r="AH265" s="47">
        <v>-105</v>
      </c>
      <c r="AI265" s="47">
        <v>-97</v>
      </c>
      <c r="AJ265" s="47">
        <v>-84.436729999999997</v>
      </c>
      <c r="AK265" s="47">
        <v>-21</v>
      </c>
      <c r="AL265" s="47">
        <v>-80</v>
      </c>
      <c r="AM265" s="47">
        <v>-84.436729999999997</v>
      </c>
      <c r="AN265" s="47">
        <v>-206</v>
      </c>
      <c r="AO265" s="47">
        <v>-269</v>
      </c>
      <c r="AP265" s="47">
        <v>-253.31019000000001</v>
      </c>
      <c r="AQ265" s="47">
        <v>-55</v>
      </c>
      <c r="AR265" s="47">
        <v>-86</v>
      </c>
      <c r="AS265" s="47">
        <v>-84.436729999999997</v>
      </c>
      <c r="AT265" s="47">
        <v>-67</v>
      </c>
      <c r="AU265" s="47">
        <v>-70</v>
      </c>
      <c r="AV265" s="47">
        <v>-84.436729999999997</v>
      </c>
      <c r="AW265" s="47">
        <v>-80</v>
      </c>
      <c r="AX265" s="47">
        <v>-42</v>
      </c>
      <c r="AY265" s="47">
        <v>-84.436729999999997</v>
      </c>
      <c r="AZ265" s="47">
        <v>-202</v>
      </c>
      <c r="BA265" s="47">
        <v>-198</v>
      </c>
      <c r="BB265" s="47">
        <v>-253.31019000000001</v>
      </c>
      <c r="BC265" s="47">
        <v>-811.5</v>
      </c>
      <c r="BD265" s="47">
        <v>-919.5</v>
      </c>
      <c r="BE265" s="47">
        <v>-1013.24076</v>
      </c>
      <c r="BF265" s="48">
        <v>-0.1991044655566363</v>
      </c>
      <c r="BG265" s="49">
        <v>-0.11745513866231649</v>
      </c>
    </row>
    <row r="266" spans="2:59" hidden="1" x14ac:dyDescent="0.25">
      <c r="B266" s="1"/>
      <c r="C266" s="1"/>
      <c r="D266" s="1"/>
      <c r="E266" s="45"/>
      <c r="BF266" s="48"/>
      <c r="BG266" s="49"/>
    </row>
    <row r="267" spans="2:59" x14ac:dyDescent="0.25">
      <c r="B267" s="1"/>
      <c r="C267" s="1"/>
      <c r="D267" s="1"/>
      <c r="E267" s="45" t="s">
        <v>233</v>
      </c>
      <c r="F267" s="46" t="s">
        <v>234</v>
      </c>
      <c r="G267" s="47">
        <v>-272.39999999999998</v>
      </c>
      <c r="H267" s="47">
        <v>-333.1</v>
      </c>
      <c r="I267" s="47">
        <v>-260.59807999999998</v>
      </c>
      <c r="J267" s="47">
        <v>-444.9</v>
      </c>
      <c r="K267" s="47">
        <v>-439.8</v>
      </c>
      <c r="L267" s="47">
        <v>-260.59807999999998</v>
      </c>
      <c r="M267" s="47">
        <v>-35.9</v>
      </c>
      <c r="N267" s="47">
        <v>-303</v>
      </c>
      <c r="O267" s="47">
        <v>-260.59807999999998</v>
      </c>
      <c r="P267" s="47">
        <v>-753.2</v>
      </c>
      <c r="Q267" s="47">
        <v>-1075.9000000000001</v>
      </c>
      <c r="R267" s="47">
        <v>-781.79423999999995</v>
      </c>
      <c r="S267" s="47">
        <v>-181.1</v>
      </c>
      <c r="T267" s="47">
        <v>-514</v>
      </c>
      <c r="U267" s="47">
        <v>-260.59807999999998</v>
      </c>
      <c r="V267" s="47">
        <v>-499.5</v>
      </c>
      <c r="W267" s="47">
        <v>-581.9</v>
      </c>
      <c r="X267" s="47">
        <v>-260.59807999999998</v>
      </c>
      <c r="Y267" s="47">
        <v>-416.1</v>
      </c>
      <c r="Z267" s="47">
        <v>-488.8</v>
      </c>
      <c r="AA267" s="47">
        <v>-260.59807999999998</v>
      </c>
      <c r="AB267" s="47">
        <v>-1096.7</v>
      </c>
      <c r="AC267" s="47">
        <v>-1584.7</v>
      </c>
      <c r="AD267" s="47">
        <v>-781.79423999999995</v>
      </c>
      <c r="AE267" s="47">
        <v>-503.4</v>
      </c>
      <c r="AF267" s="47">
        <v>-344.48</v>
      </c>
      <c r="AG267" s="47">
        <v>-260.59807999999998</v>
      </c>
      <c r="AH267" s="47">
        <v>-115.018</v>
      </c>
      <c r="AI267" s="47">
        <v>-383.7</v>
      </c>
      <c r="AJ267" s="47">
        <v>-260.59807999999998</v>
      </c>
      <c r="AK267" s="47">
        <v>-134.75</v>
      </c>
      <c r="AL267" s="47">
        <v>-271.7</v>
      </c>
      <c r="AM267" s="47">
        <v>-260.59807999999998</v>
      </c>
      <c r="AN267" s="47">
        <v>-753.16800000000001</v>
      </c>
      <c r="AO267" s="47">
        <v>-999.88</v>
      </c>
      <c r="AP267" s="47">
        <v>-781.79423999999995</v>
      </c>
      <c r="AQ267" s="47">
        <v>-203.02</v>
      </c>
      <c r="AR267" s="47">
        <v>-283.2</v>
      </c>
      <c r="AS267" s="47">
        <v>-260.59807999999998</v>
      </c>
      <c r="AT267" s="47">
        <v>-220.5</v>
      </c>
      <c r="AU267" s="47">
        <v>-292.7</v>
      </c>
      <c r="AV267" s="47">
        <v>-260.59807999999998</v>
      </c>
      <c r="AW267" s="47">
        <v>-239.9</v>
      </c>
      <c r="AX267" s="47">
        <v>-297.7</v>
      </c>
      <c r="AY267" s="47">
        <v>-260.59807999999998</v>
      </c>
      <c r="AZ267" s="47">
        <v>-663.42</v>
      </c>
      <c r="BA267" s="47">
        <v>-873.6</v>
      </c>
      <c r="BB267" s="47">
        <v>-781.79423999999995</v>
      </c>
      <c r="BC267" s="47">
        <v>-3266.4879999999998</v>
      </c>
      <c r="BD267" s="47">
        <v>-4534.08</v>
      </c>
      <c r="BE267" s="47">
        <v>-3127.1769599999998</v>
      </c>
      <c r="BF267" s="48">
        <v>4.4548499103805206E-2</v>
      </c>
      <c r="BG267" s="49">
        <v>-0.27956983555649662</v>
      </c>
    </row>
    <row r="268" spans="2:59" hidden="1" x14ac:dyDescent="0.25">
      <c r="B268" s="1"/>
      <c r="C268" s="1"/>
      <c r="D268" s="1"/>
      <c r="E268" s="45"/>
      <c r="BF268" s="48"/>
      <c r="BG268" s="49"/>
    </row>
    <row r="269" spans="2:59" x14ac:dyDescent="0.25">
      <c r="B269" s="1"/>
      <c r="C269" s="1"/>
      <c r="D269" s="1"/>
      <c r="E269" s="45" t="s">
        <v>235</v>
      </c>
      <c r="F269" s="46" t="s">
        <v>236</v>
      </c>
      <c r="G269" s="47">
        <v>-74.08</v>
      </c>
      <c r="H269" s="47">
        <v>-30</v>
      </c>
      <c r="I269" s="47">
        <v>-104.05064999999999</v>
      </c>
      <c r="J269" s="47">
        <v>-4.1440000000000001</v>
      </c>
      <c r="K269" s="47">
        <v>-24.7</v>
      </c>
      <c r="L269" s="47">
        <v>-104.05064999999999</v>
      </c>
      <c r="M269" s="47">
        <v>0</v>
      </c>
      <c r="N269" s="47">
        <v>-111.462</v>
      </c>
      <c r="O269" s="47">
        <v>-104.05064999999999</v>
      </c>
      <c r="P269" s="47">
        <v>-78.224000000000004</v>
      </c>
      <c r="Q269" s="47">
        <v>-166.16200000000001</v>
      </c>
      <c r="R269" s="47">
        <v>-312.15195</v>
      </c>
      <c r="S269" s="47">
        <v>-20</v>
      </c>
      <c r="T269" s="47">
        <v>-10</v>
      </c>
      <c r="U269" s="47">
        <v>-104.05064999999999</v>
      </c>
      <c r="V269" s="47">
        <v>0</v>
      </c>
      <c r="W269" s="47">
        <v>-40.25</v>
      </c>
      <c r="X269" s="47">
        <v>-104.05064999999999</v>
      </c>
      <c r="Y269" s="47">
        <v>-27.7</v>
      </c>
      <c r="Z269" s="47">
        <v>-44.9</v>
      </c>
      <c r="AA269" s="47">
        <v>-104.05064999999999</v>
      </c>
      <c r="AB269" s="47">
        <v>-47.7</v>
      </c>
      <c r="AC269" s="47">
        <v>-95.15</v>
      </c>
      <c r="AD269" s="47">
        <v>-312.15195</v>
      </c>
      <c r="AE269" s="47">
        <v>-53.4</v>
      </c>
      <c r="AF269" s="47">
        <v>-59.4</v>
      </c>
      <c r="AG269" s="47">
        <v>-104.05064999999999</v>
      </c>
      <c r="AH269" s="47">
        <v>-25</v>
      </c>
      <c r="AI269" s="47">
        <v>-86.9</v>
      </c>
      <c r="AJ269" s="47">
        <v>-104.05064999999999</v>
      </c>
      <c r="AK269" s="47">
        <v>-87.53</v>
      </c>
      <c r="AL269" s="47">
        <v>-20.27</v>
      </c>
      <c r="AM269" s="47">
        <v>-104.05064999999999</v>
      </c>
      <c r="AN269" s="47">
        <v>-165.93</v>
      </c>
      <c r="AO269" s="47">
        <v>-166.57</v>
      </c>
      <c r="AP269" s="47">
        <v>-312.15195</v>
      </c>
      <c r="AQ269" s="47">
        <v>-46.6</v>
      </c>
      <c r="AR269" s="47">
        <v>-15.95</v>
      </c>
      <c r="AS269" s="47">
        <v>-104.05064999999999</v>
      </c>
      <c r="AT269" s="47">
        <v>-31</v>
      </c>
      <c r="AU269" s="47">
        <v>-7.5</v>
      </c>
      <c r="AV269" s="47">
        <v>-104.05064999999999</v>
      </c>
      <c r="AW269" s="47">
        <v>-24.8</v>
      </c>
      <c r="AX269" s="47">
        <v>-73.099999999999994</v>
      </c>
      <c r="AY269" s="47">
        <v>-104.05064999999999</v>
      </c>
      <c r="AZ269" s="47">
        <v>-102.4</v>
      </c>
      <c r="BA269" s="47">
        <v>-96.55</v>
      </c>
      <c r="BB269" s="47">
        <v>-312.15195</v>
      </c>
      <c r="BC269" s="47">
        <v>-394.25400000000002</v>
      </c>
      <c r="BD269" s="47">
        <v>-524.43200000000002</v>
      </c>
      <c r="BE269" s="47">
        <v>-1248.6078</v>
      </c>
      <c r="BF269" s="48">
        <v>-0.68424512485025324</v>
      </c>
      <c r="BG269" s="49">
        <v>-0.24822665283583001</v>
      </c>
    </row>
    <row r="270" spans="2:59" x14ac:dyDescent="0.25">
      <c r="B270" s="1"/>
      <c r="C270" s="1"/>
      <c r="D270" s="1"/>
      <c r="E270" s="45" t="s">
        <v>237</v>
      </c>
      <c r="F270" s="46" t="s">
        <v>238</v>
      </c>
      <c r="G270" s="47">
        <v>0</v>
      </c>
      <c r="H270" s="47">
        <v>0</v>
      </c>
      <c r="I270" s="47">
        <v>0</v>
      </c>
      <c r="J270" s="47">
        <v>0</v>
      </c>
      <c r="K270" s="47">
        <v>0</v>
      </c>
      <c r="L270" s="47">
        <v>0</v>
      </c>
      <c r="M270" s="47">
        <v>-7.5</v>
      </c>
      <c r="N270" s="47">
        <v>0</v>
      </c>
      <c r="O270" s="47">
        <v>0</v>
      </c>
      <c r="P270" s="47">
        <v>-7.5</v>
      </c>
      <c r="Q270" s="47">
        <v>0</v>
      </c>
      <c r="R270" s="47">
        <v>0</v>
      </c>
      <c r="S270" s="47">
        <v>0</v>
      </c>
      <c r="T270" s="47">
        <v>0</v>
      </c>
      <c r="U270" s="47">
        <v>0</v>
      </c>
      <c r="V270" s="47">
        <v>0</v>
      </c>
      <c r="W270" s="47">
        <v>0</v>
      </c>
      <c r="X270" s="47">
        <v>0</v>
      </c>
      <c r="Y270" s="47">
        <v>0</v>
      </c>
      <c r="Z270" s="47">
        <v>0</v>
      </c>
      <c r="AA270" s="47">
        <v>0</v>
      </c>
      <c r="AB270" s="47">
        <v>0</v>
      </c>
      <c r="AC270" s="47">
        <v>0</v>
      </c>
      <c r="AD270" s="47">
        <v>0</v>
      </c>
      <c r="AE270" s="47">
        <v>0</v>
      </c>
      <c r="AF270" s="47">
        <v>0</v>
      </c>
      <c r="AG270" s="47">
        <v>0</v>
      </c>
      <c r="AH270" s="47">
        <v>0</v>
      </c>
      <c r="AI270" s="47">
        <v>0</v>
      </c>
      <c r="AJ270" s="47">
        <v>0</v>
      </c>
      <c r="AK270" s="47">
        <v>0</v>
      </c>
      <c r="AL270" s="47">
        <v>0</v>
      </c>
      <c r="AM270" s="47">
        <v>0</v>
      </c>
      <c r="AN270" s="47">
        <v>0</v>
      </c>
      <c r="AO270" s="47">
        <v>0</v>
      </c>
      <c r="AP270" s="47">
        <v>0</v>
      </c>
      <c r="AQ270" s="47">
        <v>0</v>
      </c>
      <c r="AR270" s="47">
        <v>0</v>
      </c>
      <c r="AS270" s="47">
        <v>0</v>
      </c>
      <c r="AT270" s="47">
        <v>0</v>
      </c>
      <c r="AU270" s="47">
        <v>0</v>
      </c>
      <c r="AV270" s="47">
        <v>0</v>
      </c>
      <c r="AW270" s="47">
        <v>0</v>
      </c>
      <c r="AX270" s="47">
        <v>0</v>
      </c>
      <c r="AY270" s="47">
        <v>0</v>
      </c>
      <c r="AZ270" s="47">
        <v>0</v>
      </c>
      <c r="BA270" s="47">
        <v>0</v>
      </c>
      <c r="BB270" s="47">
        <v>0</v>
      </c>
      <c r="BC270" s="47">
        <v>-7.5</v>
      </c>
      <c r="BD270" s="47">
        <v>0</v>
      </c>
      <c r="BE270" s="47">
        <v>0</v>
      </c>
      <c r="BF270" s="48">
        <v>0</v>
      </c>
      <c r="BG270" s="49">
        <v>0</v>
      </c>
    </row>
    <row r="271" spans="2:59" x14ac:dyDescent="0.25">
      <c r="B271" s="1"/>
      <c r="C271" s="1"/>
      <c r="D271" s="1"/>
      <c r="E271" s="45" t="s">
        <v>239</v>
      </c>
      <c r="F271" s="46" t="s">
        <v>240</v>
      </c>
      <c r="G271" s="47">
        <v>-140</v>
      </c>
      <c r="H271" s="47">
        <v>-139.5</v>
      </c>
      <c r="I271" s="47">
        <v>-163.72839000000002</v>
      </c>
      <c r="J271" s="47">
        <v>-200</v>
      </c>
      <c r="K271" s="47">
        <v>-127</v>
      </c>
      <c r="L271" s="47">
        <v>-163.72839000000002</v>
      </c>
      <c r="M271" s="47">
        <v>-63.5</v>
      </c>
      <c r="N271" s="47">
        <v>-222</v>
      </c>
      <c r="O271" s="47">
        <v>-163.72839000000002</v>
      </c>
      <c r="P271" s="47">
        <v>-403.5</v>
      </c>
      <c r="Q271" s="47">
        <v>-488.5</v>
      </c>
      <c r="R271" s="47">
        <v>-491.18516999999997</v>
      </c>
      <c r="S271" s="47">
        <v>-102</v>
      </c>
      <c r="T271" s="47">
        <v>-182</v>
      </c>
      <c r="U271" s="47">
        <v>-163.72839000000002</v>
      </c>
      <c r="V271" s="47">
        <v>-115</v>
      </c>
      <c r="W271" s="47">
        <v>-115</v>
      </c>
      <c r="X271" s="47">
        <v>-163.72839000000002</v>
      </c>
      <c r="Y271" s="47">
        <v>-138</v>
      </c>
      <c r="Z271" s="47">
        <v>-211</v>
      </c>
      <c r="AA271" s="47">
        <v>-163.72839000000002</v>
      </c>
      <c r="AB271" s="47">
        <v>-355</v>
      </c>
      <c r="AC271" s="47">
        <v>-508</v>
      </c>
      <c r="AD271" s="47">
        <v>-491.18516999999997</v>
      </c>
      <c r="AE271" s="47">
        <v>-177.5</v>
      </c>
      <c r="AF271" s="47">
        <v>-161</v>
      </c>
      <c r="AG271" s="47">
        <v>-163.72839000000002</v>
      </c>
      <c r="AH271" s="47">
        <v>-207</v>
      </c>
      <c r="AI271" s="47">
        <v>-120</v>
      </c>
      <c r="AJ271" s="47">
        <v>-163.72839000000002</v>
      </c>
      <c r="AK271" s="47">
        <v>-142.5</v>
      </c>
      <c r="AL271" s="47">
        <v>-140</v>
      </c>
      <c r="AM271" s="47">
        <v>-163.72839000000002</v>
      </c>
      <c r="AN271" s="47">
        <v>-527</v>
      </c>
      <c r="AO271" s="47">
        <v>-421</v>
      </c>
      <c r="AP271" s="47">
        <v>-491.18516999999997</v>
      </c>
      <c r="AQ271" s="47">
        <v>-204</v>
      </c>
      <c r="AR271" s="47">
        <v>-190.5</v>
      </c>
      <c r="AS271" s="47">
        <v>-163.72839000000002</v>
      </c>
      <c r="AT271" s="47">
        <v>-130</v>
      </c>
      <c r="AU271" s="47">
        <v>-74</v>
      </c>
      <c r="AV271" s="47">
        <v>-163.72839000000002</v>
      </c>
      <c r="AW271" s="47">
        <v>-181</v>
      </c>
      <c r="AX271" s="47">
        <v>-132</v>
      </c>
      <c r="AY271" s="47">
        <v>-163.72839000000002</v>
      </c>
      <c r="AZ271" s="47">
        <v>-515</v>
      </c>
      <c r="BA271" s="47">
        <v>-396.5</v>
      </c>
      <c r="BB271" s="47">
        <v>-491.18516999999997</v>
      </c>
      <c r="BC271" s="47">
        <v>-1800.5</v>
      </c>
      <c r="BD271" s="47">
        <v>-1814</v>
      </c>
      <c r="BE271" s="47">
        <v>-1964.7406799999999</v>
      </c>
      <c r="BF271" s="48">
        <v>-8.3594075122422673E-2</v>
      </c>
      <c r="BG271" s="49">
        <v>-7.4421168687982542E-3</v>
      </c>
    </row>
    <row r="272" spans="2:59" hidden="1" x14ac:dyDescent="0.25">
      <c r="B272" s="1"/>
      <c r="C272" s="1"/>
      <c r="D272" s="1"/>
      <c r="E272" s="45"/>
      <c r="BF272" s="48"/>
      <c r="BG272" s="49"/>
    </row>
    <row r="273" spans="2:59" x14ac:dyDescent="0.25">
      <c r="B273" s="1"/>
      <c r="C273" s="1"/>
      <c r="D273" s="1"/>
      <c r="E273" s="45" t="s">
        <v>241</v>
      </c>
      <c r="F273" s="46" t="s">
        <v>242</v>
      </c>
      <c r="G273" s="47">
        <v>-301</v>
      </c>
      <c r="H273" s="47">
        <v>-279</v>
      </c>
      <c r="I273" s="47">
        <v>-357.42811999999998</v>
      </c>
      <c r="J273" s="47">
        <v>-174</v>
      </c>
      <c r="K273" s="47">
        <v>-248.5</v>
      </c>
      <c r="L273" s="47">
        <v>-357.42811999999998</v>
      </c>
      <c r="M273" s="47">
        <v>-249.11248999999998</v>
      </c>
      <c r="N273" s="47">
        <v>-336</v>
      </c>
      <c r="O273" s="47">
        <v>-357.42811999999998</v>
      </c>
      <c r="P273" s="47">
        <v>-724.11248999999998</v>
      </c>
      <c r="Q273" s="47">
        <v>-863.5</v>
      </c>
      <c r="R273" s="47">
        <v>-1072.2843600000001</v>
      </c>
      <c r="S273" s="47">
        <v>-308.5</v>
      </c>
      <c r="T273" s="47">
        <v>-231</v>
      </c>
      <c r="U273" s="47">
        <v>-357.42811999999998</v>
      </c>
      <c r="V273" s="47">
        <v>-415.5</v>
      </c>
      <c r="W273" s="47">
        <v>-276.38751000000002</v>
      </c>
      <c r="X273" s="47">
        <v>-357.42811999999998</v>
      </c>
      <c r="Y273" s="47">
        <v>-183</v>
      </c>
      <c r="Z273" s="47">
        <v>-289</v>
      </c>
      <c r="AA273" s="47">
        <v>-357.42811999999998</v>
      </c>
      <c r="AB273" s="47">
        <v>-907</v>
      </c>
      <c r="AC273" s="47">
        <v>-796.38751000000002</v>
      </c>
      <c r="AD273" s="47">
        <v>-1072.2843600000001</v>
      </c>
      <c r="AE273" s="47">
        <v>-389</v>
      </c>
      <c r="AF273" s="47">
        <v>-241.5</v>
      </c>
      <c r="AG273" s="47">
        <v>-357.42811999999998</v>
      </c>
      <c r="AH273" s="47">
        <v>-212.5</v>
      </c>
      <c r="AI273" s="47">
        <v>-340.71</v>
      </c>
      <c r="AJ273" s="47">
        <v>-357.42811999999998</v>
      </c>
      <c r="AK273" s="47">
        <v>-280.25</v>
      </c>
      <c r="AL273" s="47">
        <v>-252</v>
      </c>
      <c r="AM273" s="47">
        <v>-357.42811999999998</v>
      </c>
      <c r="AN273" s="47">
        <v>-881.75</v>
      </c>
      <c r="AO273" s="47">
        <v>-834.21</v>
      </c>
      <c r="AP273" s="47">
        <v>-1072.2843600000001</v>
      </c>
      <c r="AQ273" s="47">
        <v>-323</v>
      </c>
      <c r="AR273" s="47">
        <v>-385</v>
      </c>
      <c r="AS273" s="47">
        <v>-357.42811999999998</v>
      </c>
      <c r="AT273" s="47">
        <v>-312.5</v>
      </c>
      <c r="AU273" s="47">
        <v>-262</v>
      </c>
      <c r="AV273" s="47">
        <v>-357.42811999999998</v>
      </c>
      <c r="AW273" s="47">
        <v>-285</v>
      </c>
      <c r="AX273" s="47">
        <v>-446.9</v>
      </c>
      <c r="AY273" s="47">
        <v>-357.42811999999998</v>
      </c>
      <c r="AZ273" s="47">
        <v>-920.5</v>
      </c>
      <c r="BA273" s="47">
        <v>-1093.9000000000001</v>
      </c>
      <c r="BB273" s="47">
        <v>-1072.2843600000001</v>
      </c>
      <c r="BC273" s="47">
        <v>-3433.3624900000004</v>
      </c>
      <c r="BD273" s="47">
        <v>-3587.9975099999997</v>
      </c>
      <c r="BE273" s="47">
        <v>-4289.1374400000004</v>
      </c>
      <c r="BF273" s="48">
        <v>-0.19952145669643073</v>
      </c>
      <c r="BG273" s="49">
        <v>-4.3097861570143392E-2</v>
      </c>
    </row>
    <row r="274" spans="2:59" x14ac:dyDescent="0.25">
      <c r="B274" s="1"/>
      <c r="C274" s="1"/>
      <c r="D274" s="1"/>
      <c r="E274" s="45" t="s">
        <v>243</v>
      </c>
      <c r="F274" s="46" t="s">
        <v>244</v>
      </c>
      <c r="G274" s="47">
        <v>0</v>
      </c>
      <c r="H274" s="47">
        <v>0</v>
      </c>
      <c r="I274" s="47">
        <v>0</v>
      </c>
      <c r="J274" s="47">
        <v>0</v>
      </c>
      <c r="K274" s="47">
        <v>0</v>
      </c>
      <c r="L274" s="47">
        <v>0</v>
      </c>
      <c r="M274" s="47">
        <v>0</v>
      </c>
      <c r="N274" s="47">
        <v>0</v>
      </c>
      <c r="O274" s="47">
        <v>0</v>
      </c>
      <c r="P274" s="47">
        <v>0</v>
      </c>
      <c r="Q274" s="47">
        <v>0</v>
      </c>
      <c r="R274" s="47">
        <v>0</v>
      </c>
      <c r="S274" s="47">
        <v>0</v>
      </c>
      <c r="T274" s="47">
        <v>0</v>
      </c>
      <c r="U274" s="47">
        <v>0</v>
      </c>
      <c r="V274" s="47">
        <v>0</v>
      </c>
      <c r="W274" s="47">
        <v>0</v>
      </c>
      <c r="X274" s="47">
        <v>0</v>
      </c>
      <c r="Y274" s="47">
        <v>0</v>
      </c>
      <c r="Z274" s="47">
        <v>0</v>
      </c>
      <c r="AA274" s="47">
        <v>0</v>
      </c>
      <c r="AB274" s="47">
        <v>0</v>
      </c>
      <c r="AC274" s="47">
        <v>0</v>
      </c>
      <c r="AD274" s="47">
        <v>0</v>
      </c>
      <c r="AE274" s="47">
        <v>0</v>
      </c>
      <c r="AF274" s="47">
        <v>0</v>
      </c>
      <c r="AG274" s="47">
        <v>0</v>
      </c>
      <c r="AH274" s="47">
        <v>0</v>
      </c>
      <c r="AI274" s="47">
        <v>0</v>
      </c>
      <c r="AJ274" s="47">
        <v>0</v>
      </c>
      <c r="AK274" s="47">
        <v>-26.1</v>
      </c>
      <c r="AL274" s="47">
        <v>0</v>
      </c>
      <c r="AM274" s="47">
        <v>0</v>
      </c>
      <c r="AN274" s="47">
        <v>-26.1</v>
      </c>
      <c r="AO274" s="47">
        <v>0</v>
      </c>
      <c r="AP274" s="47">
        <v>0</v>
      </c>
      <c r="AQ274" s="47">
        <v>0</v>
      </c>
      <c r="AR274" s="47">
        <v>0</v>
      </c>
      <c r="AS274" s="47">
        <v>0</v>
      </c>
      <c r="AT274" s="47">
        <v>0</v>
      </c>
      <c r="AU274" s="47">
        <v>0</v>
      </c>
      <c r="AV274" s="47">
        <v>0</v>
      </c>
      <c r="AW274" s="47">
        <v>0</v>
      </c>
      <c r="AX274" s="47">
        <v>0</v>
      </c>
      <c r="AY274" s="47">
        <v>0</v>
      </c>
      <c r="AZ274" s="47">
        <v>0</v>
      </c>
      <c r="BA274" s="47">
        <v>0</v>
      </c>
      <c r="BB274" s="47">
        <v>0</v>
      </c>
      <c r="BC274" s="47">
        <v>-26.1</v>
      </c>
      <c r="BD274" s="47">
        <v>0</v>
      </c>
      <c r="BE274" s="47">
        <v>0</v>
      </c>
      <c r="BF274" s="48">
        <v>0</v>
      </c>
      <c r="BG274" s="49">
        <v>0</v>
      </c>
    </row>
    <row r="275" spans="2:59" x14ac:dyDescent="0.25">
      <c r="B275" s="1"/>
      <c r="C275" s="1"/>
      <c r="D275" s="1"/>
      <c r="E275" s="45" t="s">
        <v>245</v>
      </c>
      <c r="F275" s="46" t="s">
        <v>246</v>
      </c>
      <c r="G275" s="47">
        <v>-7982.81</v>
      </c>
      <c r="H275" s="47">
        <v>-6532.7165000000005</v>
      </c>
      <c r="I275" s="47">
        <v>-7413.0567999999994</v>
      </c>
      <c r="J275" s="47">
        <v>-6340.5675000000001</v>
      </c>
      <c r="K275" s="47">
        <v>-5068.93</v>
      </c>
      <c r="L275" s="47">
        <v>-7413.0567999999994</v>
      </c>
      <c r="M275" s="47">
        <v>-4847.0013200000003</v>
      </c>
      <c r="N275" s="47">
        <v>-7223.53</v>
      </c>
      <c r="O275" s="47">
        <v>-7413.0567999999994</v>
      </c>
      <c r="P275" s="47">
        <v>-19170.378820000002</v>
      </c>
      <c r="Q275" s="47">
        <v>-18825.176500000001</v>
      </c>
      <c r="R275" s="47">
        <v>-22239.170399999999</v>
      </c>
      <c r="S275" s="47">
        <v>-6474.183</v>
      </c>
      <c r="T275" s="47">
        <v>-5653.1053300000003</v>
      </c>
      <c r="U275" s="47">
        <v>-7413.0567999999994</v>
      </c>
      <c r="V275" s="47">
        <v>-7882.3950000000004</v>
      </c>
      <c r="W275" s="47">
        <v>-6625.6049999999996</v>
      </c>
      <c r="X275" s="47">
        <v>-7413.0567999999994</v>
      </c>
      <c r="Y275" s="47">
        <v>-7477.32</v>
      </c>
      <c r="Z275" s="47">
        <v>-6979.3</v>
      </c>
      <c r="AA275" s="47">
        <v>-7413.0567999999994</v>
      </c>
      <c r="AB275" s="47">
        <v>-21833.898000000001</v>
      </c>
      <c r="AC275" s="47">
        <v>-19258.010329999997</v>
      </c>
      <c r="AD275" s="47">
        <v>-22239.170399999999</v>
      </c>
      <c r="AE275" s="47">
        <v>-8170.4</v>
      </c>
      <c r="AF275" s="47">
        <v>-6651.6634999999997</v>
      </c>
      <c r="AG275" s="47">
        <v>-7413.0567999999994</v>
      </c>
      <c r="AH275" s="47">
        <v>-7863.924</v>
      </c>
      <c r="AI275" s="47">
        <v>-6271.1697800000002</v>
      </c>
      <c r="AJ275" s="47">
        <v>-7413.0567999999994</v>
      </c>
      <c r="AK275" s="47">
        <v>-7021.6949999999997</v>
      </c>
      <c r="AL275" s="47">
        <v>-5199.78</v>
      </c>
      <c r="AM275" s="47">
        <v>-7413.0567999999994</v>
      </c>
      <c r="AN275" s="47">
        <v>-23056.019</v>
      </c>
      <c r="AO275" s="47">
        <v>-18122.613280000001</v>
      </c>
      <c r="AP275" s="47">
        <v>-22239.170399999999</v>
      </c>
      <c r="AQ275" s="47">
        <v>-7184.1014599999999</v>
      </c>
      <c r="AR275" s="47">
        <v>-6260.7502999999997</v>
      </c>
      <c r="AS275" s="47">
        <v>-7413.0567999999994</v>
      </c>
      <c r="AT275" s="47">
        <v>-6849.11</v>
      </c>
      <c r="AU275" s="47">
        <v>-5452.35</v>
      </c>
      <c r="AV275" s="47">
        <v>-7413.0567999999994</v>
      </c>
      <c r="AW275" s="47">
        <v>-7734.5564000000004</v>
      </c>
      <c r="AX275" s="47">
        <v>-5956.6975999999995</v>
      </c>
      <c r="AY275" s="47">
        <v>-7413.0567999999994</v>
      </c>
      <c r="AZ275" s="47">
        <v>-21767.76786</v>
      </c>
      <c r="BA275" s="47">
        <v>-17669.797899999998</v>
      </c>
      <c r="BB275" s="47">
        <v>-22239.170399999999</v>
      </c>
      <c r="BC275" s="47">
        <v>-85828.063680000007</v>
      </c>
      <c r="BD275" s="47">
        <v>-73875.598010000002</v>
      </c>
      <c r="BE275" s="47">
        <v>-88956.681599999996</v>
      </c>
      <c r="BF275" s="48">
        <v>-3.5170128468461126E-2</v>
      </c>
      <c r="BG275" s="49">
        <v>0.1617917958292816</v>
      </c>
    </row>
    <row r="276" spans="2:59" hidden="1" x14ac:dyDescent="0.25">
      <c r="B276" s="1"/>
      <c r="C276" s="1"/>
      <c r="D276" s="1"/>
      <c r="E276" s="45"/>
      <c r="BF276" s="48"/>
      <c r="BG276" s="49"/>
    </row>
    <row r="277" spans="2:59" x14ac:dyDescent="0.25">
      <c r="B277" s="1"/>
      <c r="C277" s="1"/>
      <c r="D277" s="1"/>
      <c r="E277" s="45" t="s">
        <v>247</v>
      </c>
      <c r="F277" s="46" t="s">
        <v>248</v>
      </c>
      <c r="G277" s="47">
        <v>-30</v>
      </c>
      <c r="H277" s="47">
        <v>-15</v>
      </c>
      <c r="I277" s="47">
        <v>-23.044139999999999</v>
      </c>
      <c r="J277" s="47">
        <v>-12.297000000000001</v>
      </c>
      <c r="K277" s="47">
        <v>0</v>
      </c>
      <c r="L277" s="47">
        <v>-23.044139999999999</v>
      </c>
      <c r="M277" s="47">
        <v>-20</v>
      </c>
      <c r="N277" s="47">
        <v>0</v>
      </c>
      <c r="O277" s="47">
        <v>-23.044139999999999</v>
      </c>
      <c r="P277" s="47">
        <v>-62.296999999999997</v>
      </c>
      <c r="Q277" s="47">
        <v>-15</v>
      </c>
      <c r="R277" s="47">
        <v>-69.132419999999996</v>
      </c>
      <c r="S277" s="47">
        <v>-10</v>
      </c>
      <c r="T277" s="47">
        <v>-5</v>
      </c>
      <c r="U277" s="47">
        <v>-23.044139999999999</v>
      </c>
      <c r="V277" s="47">
        <v>-15</v>
      </c>
      <c r="W277" s="47">
        <v>-10</v>
      </c>
      <c r="X277" s="47">
        <v>-23.044139999999999</v>
      </c>
      <c r="Y277" s="47">
        <v>-20</v>
      </c>
      <c r="Z277" s="47">
        <v>-10</v>
      </c>
      <c r="AA277" s="47">
        <v>-23.044139999999999</v>
      </c>
      <c r="AB277" s="47">
        <v>-45</v>
      </c>
      <c r="AC277" s="47">
        <v>-25</v>
      </c>
      <c r="AD277" s="47">
        <v>-69.132419999999996</v>
      </c>
      <c r="AE277" s="47">
        <v>0</v>
      </c>
      <c r="AF277" s="47">
        <v>-26</v>
      </c>
      <c r="AG277" s="47">
        <v>-23.044139999999999</v>
      </c>
      <c r="AH277" s="47">
        <v>0</v>
      </c>
      <c r="AI277" s="47">
        <v>0</v>
      </c>
      <c r="AJ277" s="47">
        <v>-23.044139999999999</v>
      </c>
      <c r="AK277" s="47">
        <v>-5</v>
      </c>
      <c r="AL277" s="47">
        <v>1</v>
      </c>
      <c r="AM277" s="47">
        <v>-23.044139999999999</v>
      </c>
      <c r="AN277" s="47">
        <v>-5</v>
      </c>
      <c r="AO277" s="47">
        <v>-25</v>
      </c>
      <c r="AP277" s="47">
        <v>-69.132419999999996</v>
      </c>
      <c r="AQ277" s="47">
        <v>0</v>
      </c>
      <c r="AR277" s="47">
        <v>-5</v>
      </c>
      <c r="AS277" s="47">
        <v>-23.044139999999999</v>
      </c>
      <c r="AT277" s="47">
        <v>-30</v>
      </c>
      <c r="AU277" s="47">
        <v>-12</v>
      </c>
      <c r="AV277" s="47">
        <v>-23.044139999999999</v>
      </c>
      <c r="AW277" s="47">
        <v>-25</v>
      </c>
      <c r="AX277" s="47">
        <v>-45</v>
      </c>
      <c r="AY277" s="47">
        <v>-23.044139999999999</v>
      </c>
      <c r="AZ277" s="47">
        <v>-55</v>
      </c>
      <c r="BA277" s="47">
        <v>-62</v>
      </c>
      <c r="BB277" s="47">
        <v>-69.132419999999996</v>
      </c>
      <c r="BC277" s="47">
        <v>-167.297</v>
      </c>
      <c r="BD277" s="47">
        <v>-127</v>
      </c>
      <c r="BE277" s="47">
        <v>-276.52967999999998</v>
      </c>
      <c r="BF277" s="48">
        <v>-0.39501249920080905</v>
      </c>
      <c r="BG277" s="49">
        <v>0.31729921259842508</v>
      </c>
    </row>
    <row r="278" spans="2:59" hidden="1" x14ac:dyDescent="0.25">
      <c r="B278" s="1"/>
      <c r="C278" s="1"/>
      <c r="D278" s="1"/>
      <c r="E278" s="45"/>
      <c r="BF278" s="48"/>
      <c r="BG278" s="49"/>
    </row>
    <row r="279" spans="2:59" x14ac:dyDescent="0.25">
      <c r="B279" s="1"/>
      <c r="C279" s="1"/>
      <c r="D279" s="1"/>
      <c r="E279" s="45" t="s">
        <v>249</v>
      </c>
      <c r="F279" s="46" t="s">
        <v>250</v>
      </c>
      <c r="G279" s="47">
        <v>0</v>
      </c>
      <c r="H279" s="47">
        <v>0</v>
      </c>
      <c r="I279" s="47">
        <v>0</v>
      </c>
      <c r="J279" s="47">
        <v>0</v>
      </c>
      <c r="K279" s="47">
        <v>0</v>
      </c>
      <c r="L279" s="47">
        <v>0</v>
      </c>
      <c r="M279" s="47">
        <v>0</v>
      </c>
      <c r="N279" s="47">
        <v>0</v>
      </c>
      <c r="O279" s="47">
        <v>0</v>
      </c>
      <c r="P279" s="47">
        <v>0</v>
      </c>
      <c r="Q279" s="47">
        <v>0</v>
      </c>
      <c r="R279" s="47">
        <v>0</v>
      </c>
      <c r="S279" s="47">
        <v>0</v>
      </c>
      <c r="T279" s="47">
        <v>0</v>
      </c>
      <c r="U279" s="47">
        <v>0</v>
      </c>
      <c r="V279" s="47">
        <v>0</v>
      </c>
      <c r="W279" s="47">
        <v>0</v>
      </c>
      <c r="X279" s="47">
        <v>0</v>
      </c>
      <c r="Y279" s="47">
        <v>-0.1</v>
      </c>
      <c r="Z279" s="47">
        <v>0</v>
      </c>
      <c r="AA279" s="47">
        <v>0</v>
      </c>
      <c r="AB279" s="47">
        <v>-0.1</v>
      </c>
      <c r="AC279" s="47">
        <v>0</v>
      </c>
      <c r="AD279" s="47">
        <v>0</v>
      </c>
      <c r="AE279" s="47">
        <v>-0.1</v>
      </c>
      <c r="AF279" s="47">
        <v>0</v>
      </c>
      <c r="AG279" s="47">
        <v>0</v>
      </c>
      <c r="AH279" s="47">
        <v>-1.5</v>
      </c>
      <c r="AI279" s="47">
        <v>0</v>
      </c>
      <c r="AJ279" s="47">
        <v>0</v>
      </c>
      <c r="AK279" s="47">
        <v>5</v>
      </c>
      <c r="AL279" s="47">
        <v>0</v>
      </c>
      <c r="AM279" s="47">
        <v>0</v>
      </c>
      <c r="AN279" s="47">
        <v>3.4</v>
      </c>
      <c r="AO279" s="47">
        <v>0</v>
      </c>
      <c r="AP279" s="47">
        <v>0</v>
      </c>
      <c r="AQ279" s="47">
        <v>0</v>
      </c>
      <c r="AR279" s="47">
        <v>0</v>
      </c>
      <c r="AS279" s="47">
        <v>0</v>
      </c>
      <c r="AT279" s="47">
        <v>0</v>
      </c>
      <c r="AU279" s="47">
        <v>-5</v>
      </c>
      <c r="AV279" s="47">
        <v>0</v>
      </c>
      <c r="AW279" s="47">
        <v>0</v>
      </c>
      <c r="AX279" s="47">
        <v>0</v>
      </c>
      <c r="AY279" s="47">
        <v>0</v>
      </c>
      <c r="AZ279" s="47">
        <v>0</v>
      </c>
      <c r="BA279" s="47">
        <v>-5</v>
      </c>
      <c r="BB279" s="47">
        <v>0</v>
      </c>
      <c r="BC279" s="47">
        <v>3.3</v>
      </c>
      <c r="BD279" s="47">
        <v>-5</v>
      </c>
      <c r="BE279" s="47">
        <v>0</v>
      </c>
      <c r="BF279" s="48">
        <v>0</v>
      </c>
      <c r="BG279" s="49">
        <v>-1.66</v>
      </c>
    </row>
    <row r="280" spans="2:59" hidden="1" x14ac:dyDescent="0.25">
      <c r="B280" s="1"/>
      <c r="C280" s="1"/>
      <c r="D280" s="1"/>
      <c r="E280" s="45"/>
      <c r="BF280" s="48"/>
      <c r="BG280" s="49"/>
    </row>
    <row r="281" spans="2:59" hidden="1" x14ac:dyDescent="0.25">
      <c r="B281" s="1"/>
      <c r="C281" s="1"/>
      <c r="D281" s="1"/>
      <c r="E281" s="45"/>
      <c r="BF281" s="48"/>
      <c r="BG281" s="49"/>
    </row>
    <row r="282" spans="2:59" x14ac:dyDescent="0.25">
      <c r="B282" s="1"/>
      <c r="C282" s="1"/>
      <c r="D282" s="1"/>
      <c r="E282" s="45" t="s">
        <v>251</v>
      </c>
      <c r="F282" s="46" t="s">
        <v>252</v>
      </c>
      <c r="G282" s="47">
        <v>-25</v>
      </c>
      <c r="H282" s="47">
        <v>-0.121</v>
      </c>
      <c r="I282" s="47">
        <v>-9.3328100000000003</v>
      </c>
      <c r="J282" s="47">
        <v>-25.1</v>
      </c>
      <c r="K282" s="47">
        <v>-6</v>
      </c>
      <c r="L282" s="47">
        <v>-9.3328100000000003</v>
      </c>
      <c r="M282" s="47">
        <v>-23</v>
      </c>
      <c r="N282" s="47">
        <v>-0.93720999999999999</v>
      </c>
      <c r="O282" s="47">
        <v>-9.3328100000000003</v>
      </c>
      <c r="P282" s="47">
        <v>-73.099999999999994</v>
      </c>
      <c r="Q282" s="47">
        <v>-7.0582099999999999</v>
      </c>
      <c r="R282" s="47">
        <v>-27.998429999999999</v>
      </c>
      <c r="S282" s="47">
        <v>-30</v>
      </c>
      <c r="T282" s="47">
        <v>0</v>
      </c>
      <c r="U282" s="47">
        <v>-9.3328100000000003</v>
      </c>
      <c r="V282" s="47">
        <v>-4.2</v>
      </c>
      <c r="W282" s="47">
        <v>-24</v>
      </c>
      <c r="X282" s="47">
        <v>-9.3328100000000003</v>
      </c>
      <c r="Y282" s="47">
        <v>-12</v>
      </c>
      <c r="Z282" s="47">
        <v>-5</v>
      </c>
      <c r="AA282" s="47">
        <v>-9.3328100000000003</v>
      </c>
      <c r="AB282" s="47">
        <v>-46.2</v>
      </c>
      <c r="AC282" s="47">
        <v>-29</v>
      </c>
      <c r="AD282" s="47">
        <v>-27.998429999999999</v>
      </c>
      <c r="AE282" s="47">
        <v>-66.513000000000005</v>
      </c>
      <c r="AF282" s="47">
        <v>-18.604299999999999</v>
      </c>
      <c r="AG282" s="47">
        <v>-9.3328100000000003</v>
      </c>
      <c r="AH282" s="47">
        <v>-13.5</v>
      </c>
      <c r="AI282" s="47">
        <v>-20</v>
      </c>
      <c r="AJ282" s="47">
        <v>-9.3328100000000003</v>
      </c>
      <c r="AK282" s="47">
        <v>-20</v>
      </c>
      <c r="AL282" s="47">
        <v>-15</v>
      </c>
      <c r="AM282" s="47">
        <v>-9.3328100000000003</v>
      </c>
      <c r="AN282" s="47">
        <v>-100.01300000000001</v>
      </c>
      <c r="AO282" s="47">
        <v>-53.604300000000002</v>
      </c>
      <c r="AP282" s="47">
        <v>-27.998429999999999</v>
      </c>
      <c r="AQ282" s="47">
        <v>-10</v>
      </c>
      <c r="AR282" s="47">
        <v>-37.5</v>
      </c>
      <c r="AS282" s="47">
        <v>-9.3328100000000003</v>
      </c>
      <c r="AT282" s="47">
        <v>0</v>
      </c>
      <c r="AU282" s="47">
        <v>-5</v>
      </c>
      <c r="AV282" s="47">
        <v>-9.3328100000000003</v>
      </c>
      <c r="AW282" s="47">
        <v>-10</v>
      </c>
      <c r="AX282" s="47">
        <v>-74</v>
      </c>
      <c r="AY282" s="47">
        <v>-9.3328100000000003</v>
      </c>
      <c r="AZ282" s="47">
        <v>-20</v>
      </c>
      <c r="BA282" s="47">
        <v>-116.5</v>
      </c>
      <c r="BB282" s="47">
        <v>-27.998429999999999</v>
      </c>
      <c r="BC282" s="47">
        <v>-239.31299999999999</v>
      </c>
      <c r="BD282" s="47">
        <v>-206.16251</v>
      </c>
      <c r="BE282" s="47">
        <v>-111.99372</v>
      </c>
      <c r="BF282" s="48">
        <v>1.1368430301270465</v>
      </c>
      <c r="BG282" s="49">
        <v>0.16079785796166335</v>
      </c>
    </row>
    <row r="283" spans="2:59" x14ac:dyDescent="0.25">
      <c r="B283" s="1"/>
      <c r="C283" s="1"/>
      <c r="D283" s="1"/>
      <c r="E283" s="45" t="s">
        <v>253</v>
      </c>
      <c r="F283" s="46" t="s">
        <v>254</v>
      </c>
      <c r="G283" s="47">
        <v>0</v>
      </c>
      <c r="H283" s="47">
        <v>0</v>
      </c>
      <c r="I283" s="47">
        <v>0</v>
      </c>
      <c r="J283" s="47">
        <v>-10</v>
      </c>
      <c r="K283" s="47">
        <v>0</v>
      </c>
      <c r="L283" s="47">
        <v>0</v>
      </c>
      <c r="M283" s="47">
        <v>0</v>
      </c>
      <c r="N283" s="47">
        <v>0</v>
      </c>
      <c r="O283" s="47">
        <v>0</v>
      </c>
      <c r="P283" s="47">
        <v>-10</v>
      </c>
      <c r="Q283" s="47">
        <v>0</v>
      </c>
      <c r="R283" s="47">
        <v>0</v>
      </c>
      <c r="S283" s="47">
        <v>0</v>
      </c>
      <c r="T283" s="47">
        <v>0</v>
      </c>
      <c r="U283" s="47">
        <v>0</v>
      </c>
      <c r="V283" s="47">
        <v>0</v>
      </c>
      <c r="W283" s="47">
        <v>0</v>
      </c>
      <c r="X283" s="47">
        <v>0</v>
      </c>
      <c r="Y283" s="47">
        <v>0</v>
      </c>
      <c r="Z283" s="47">
        <v>0</v>
      </c>
      <c r="AA283" s="47">
        <v>0</v>
      </c>
      <c r="AB283" s="47">
        <v>0</v>
      </c>
      <c r="AC283" s="47">
        <v>0</v>
      </c>
      <c r="AD283" s="47">
        <v>0</v>
      </c>
      <c r="AE283" s="47">
        <v>0</v>
      </c>
      <c r="AF283" s="47">
        <v>0</v>
      </c>
      <c r="AG283" s="47">
        <v>0</v>
      </c>
      <c r="AH283" s="47">
        <v>0</v>
      </c>
      <c r="AI283" s="47">
        <v>0</v>
      </c>
      <c r="AJ283" s="47">
        <v>0</v>
      </c>
      <c r="AK283" s="47">
        <v>0</v>
      </c>
      <c r="AL283" s="47">
        <v>0</v>
      </c>
      <c r="AM283" s="47">
        <v>0</v>
      </c>
      <c r="AN283" s="47">
        <v>0</v>
      </c>
      <c r="AO283" s="47">
        <v>0</v>
      </c>
      <c r="AP283" s="47">
        <v>0</v>
      </c>
      <c r="AQ283" s="47">
        <v>-0.3</v>
      </c>
      <c r="AR283" s="47">
        <v>0</v>
      </c>
      <c r="AS283" s="47">
        <v>0</v>
      </c>
      <c r="AT283" s="47">
        <v>0</v>
      </c>
      <c r="AU283" s="47">
        <v>0</v>
      </c>
      <c r="AV283" s="47">
        <v>0</v>
      </c>
      <c r="AW283" s="47">
        <v>0</v>
      </c>
      <c r="AX283" s="47">
        <v>0</v>
      </c>
      <c r="AY283" s="47">
        <v>0</v>
      </c>
      <c r="AZ283" s="47">
        <v>-0.3</v>
      </c>
      <c r="BA283" s="47">
        <v>0</v>
      </c>
      <c r="BB283" s="47">
        <v>0</v>
      </c>
      <c r="BC283" s="47">
        <v>-10.3</v>
      </c>
      <c r="BD283" s="47">
        <v>0</v>
      </c>
      <c r="BE283" s="47">
        <v>0</v>
      </c>
      <c r="BF283" s="48">
        <v>0</v>
      </c>
      <c r="BG283" s="49">
        <v>0</v>
      </c>
    </row>
    <row r="284" spans="2:59" hidden="1" x14ac:dyDescent="0.25">
      <c r="B284" s="1"/>
      <c r="C284" s="1"/>
      <c r="D284" s="1"/>
      <c r="E284" s="45"/>
      <c r="BF284" s="48"/>
      <c r="BG284" s="49"/>
    </row>
    <row r="285" spans="2:59" x14ac:dyDescent="0.25">
      <c r="B285" s="1"/>
      <c r="C285" s="1"/>
      <c r="D285" s="1"/>
      <c r="E285" s="45" t="s">
        <v>255</v>
      </c>
      <c r="F285" s="46" t="s">
        <v>256</v>
      </c>
      <c r="G285" s="47">
        <v>0</v>
      </c>
      <c r="H285" s="47">
        <v>0</v>
      </c>
      <c r="I285" s="47">
        <v>-0.40947</v>
      </c>
      <c r="J285" s="47">
        <v>-15</v>
      </c>
      <c r="K285" s="47">
        <v>0</v>
      </c>
      <c r="L285" s="47">
        <v>-0.40947</v>
      </c>
      <c r="M285" s="47">
        <v>0</v>
      </c>
      <c r="N285" s="47">
        <v>0</v>
      </c>
      <c r="O285" s="47">
        <v>-0.40947</v>
      </c>
      <c r="P285" s="47">
        <v>-15</v>
      </c>
      <c r="Q285" s="47">
        <v>0</v>
      </c>
      <c r="R285" s="47">
        <v>-1.22841</v>
      </c>
      <c r="S285" s="47">
        <v>0</v>
      </c>
      <c r="T285" s="47">
        <v>0</v>
      </c>
      <c r="U285" s="47">
        <v>-0.40947</v>
      </c>
      <c r="V285" s="47">
        <v>0</v>
      </c>
      <c r="W285" s="47">
        <v>0</v>
      </c>
      <c r="X285" s="47">
        <v>-0.40947</v>
      </c>
      <c r="Y285" s="47">
        <v>0</v>
      </c>
      <c r="Z285" s="47">
        <v>0</v>
      </c>
      <c r="AA285" s="47">
        <v>-0.40947</v>
      </c>
      <c r="AB285" s="47">
        <v>0</v>
      </c>
      <c r="AC285" s="47">
        <v>0</v>
      </c>
      <c r="AD285" s="47">
        <v>-1.22841</v>
      </c>
      <c r="AE285" s="47">
        <v>0</v>
      </c>
      <c r="AF285" s="47">
        <v>0</v>
      </c>
      <c r="AG285" s="47">
        <v>-0.40947</v>
      </c>
      <c r="AH285" s="47">
        <v>0</v>
      </c>
      <c r="AI285" s="47">
        <v>0</v>
      </c>
      <c r="AJ285" s="47">
        <v>-0.40947</v>
      </c>
      <c r="AK285" s="47">
        <v>0</v>
      </c>
      <c r="AL285" s="47">
        <v>0</v>
      </c>
      <c r="AM285" s="47">
        <v>-0.40947</v>
      </c>
      <c r="AN285" s="47">
        <v>0</v>
      </c>
      <c r="AO285" s="47">
        <v>0</v>
      </c>
      <c r="AP285" s="47">
        <v>-1.22841</v>
      </c>
      <c r="AQ285" s="47">
        <v>0</v>
      </c>
      <c r="AR285" s="47">
        <v>0</v>
      </c>
      <c r="AS285" s="47">
        <v>-0.40947</v>
      </c>
      <c r="AT285" s="47">
        <v>0</v>
      </c>
      <c r="AU285" s="47">
        <v>0</v>
      </c>
      <c r="AV285" s="47">
        <v>-0.40947</v>
      </c>
      <c r="AW285" s="47">
        <v>0</v>
      </c>
      <c r="AX285" s="47">
        <v>0</v>
      </c>
      <c r="AY285" s="47">
        <v>-0.40947</v>
      </c>
      <c r="AZ285" s="47">
        <v>0</v>
      </c>
      <c r="BA285" s="47">
        <v>0</v>
      </c>
      <c r="BB285" s="47">
        <v>-1.22841</v>
      </c>
      <c r="BC285" s="47">
        <v>-15</v>
      </c>
      <c r="BD285" s="47">
        <v>0</v>
      </c>
      <c r="BE285" s="47">
        <v>-4.91364</v>
      </c>
      <c r="BF285" s="48">
        <v>2.0527266954844068</v>
      </c>
      <c r="BG285" s="49">
        <v>0</v>
      </c>
    </row>
    <row r="286" spans="2:59" hidden="1" x14ac:dyDescent="0.25">
      <c r="B286" s="1"/>
      <c r="C286" s="1"/>
      <c r="D286" s="1"/>
      <c r="E286" s="45"/>
      <c r="BF286" s="48"/>
      <c r="BG286" s="49"/>
    </row>
    <row r="287" spans="2:59" x14ac:dyDescent="0.25">
      <c r="B287" s="1"/>
      <c r="C287" s="1"/>
      <c r="D287" s="1"/>
      <c r="E287" s="45" t="s">
        <v>257</v>
      </c>
      <c r="F287" s="46" t="s">
        <v>258</v>
      </c>
      <c r="G287" s="47">
        <v>0</v>
      </c>
      <c r="H287" s="47">
        <v>0</v>
      </c>
      <c r="I287" s="47">
        <v>-5.1187299999999993</v>
      </c>
      <c r="J287" s="47">
        <v>-14</v>
      </c>
      <c r="K287" s="47">
        <v>-8.5</v>
      </c>
      <c r="L287" s="47">
        <v>-5.1187299999999993</v>
      </c>
      <c r="M287" s="47">
        <v>0</v>
      </c>
      <c r="N287" s="47">
        <v>0</v>
      </c>
      <c r="O287" s="47">
        <v>-5.1187299999999993</v>
      </c>
      <c r="P287" s="47">
        <v>-14</v>
      </c>
      <c r="Q287" s="47">
        <v>-8.5</v>
      </c>
      <c r="R287" s="47">
        <v>-15.35619</v>
      </c>
      <c r="S287" s="47">
        <v>0</v>
      </c>
      <c r="T287" s="47">
        <v>0</v>
      </c>
      <c r="U287" s="47">
        <v>-5.1187299999999993</v>
      </c>
      <c r="V287" s="47">
        <v>0</v>
      </c>
      <c r="W287" s="47">
        <v>0</v>
      </c>
      <c r="X287" s="47">
        <v>-5.1187299999999993</v>
      </c>
      <c r="Y287" s="47">
        <v>0</v>
      </c>
      <c r="Z287" s="47">
        <v>0</v>
      </c>
      <c r="AA287" s="47">
        <v>-5.1187299999999993</v>
      </c>
      <c r="AB287" s="47">
        <v>0</v>
      </c>
      <c r="AC287" s="47">
        <v>0</v>
      </c>
      <c r="AD287" s="47">
        <v>-15.35619</v>
      </c>
      <c r="AE287" s="47">
        <v>0</v>
      </c>
      <c r="AF287" s="47">
        <v>0</v>
      </c>
      <c r="AG287" s="47">
        <v>-5.1187299999999993</v>
      </c>
      <c r="AH287" s="47">
        <v>0</v>
      </c>
      <c r="AI287" s="47">
        <v>0</v>
      </c>
      <c r="AJ287" s="47">
        <v>-5.1187299999999993</v>
      </c>
      <c r="AK287" s="47">
        <v>-14</v>
      </c>
      <c r="AL287" s="47">
        <v>0</v>
      </c>
      <c r="AM287" s="47">
        <v>-5.1187299999999993</v>
      </c>
      <c r="AN287" s="47">
        <v>-14</v>
      </c>
      <c r="AO287" s="47">
        <v>0</v>
      </c>
      <c r="AP287" s="47">
        <v>-15.35619</v>
      </c>
      <c r="AQ287" s="47">
        <v>-15.5</v>
      </c>
      <c r="AR287" s="47">
        <v>0</v>
      </c>
      <c r="AS287" s="47">
        <v>-5.1187299999999993</v>
      </c>
      <c r="AT287" s="47">
        <v>-24</v>
      </c>
      <c r="AU287" s="47">
        <v>0</v>
      </c>
      <c r="AV287" s="47">
        <v>-5.1187299999999993</v>
      </c>
      <c r="AW287" s="47">
        <v>0</v>
      </c>
      <c r="AX287" s="47">
        <v>0</v>
      </c>
      <c r="AY287" s="47">
        <v>-5.1187299999999993</v>
      </c>
      <c r="AZ287" s="47">
        <v>-39.5</v>
      </c>
      <c r="BA287" s="47">
        <v>0</v>
      </c>
      <c r="BB287" s="47">
        <v>-15.35619</v>
      </c>
      <c r="BC287" s="47">
        <v>-67.5</v>
      </c>
      <c r="BD287" s="47">
        <v>-8.5</v>
      </c>
      <c r="BE287" s="47">
        <v>-61.424759999999999</v>
      </c>
      <c r="BF287" s="48">
        <v>9.8905392548542359E-2</v>
      </c>
      <c r="BG287" s="49">
        <v>6.9411764705882355</v>
      </c>
    </row>
    <row r="288" spans="2:59" hidden="1" x14ac:dyDescent="0.25">
      <c r="B288" s="1"/>
      <c r="C288" s="1"/>
      <c r="D288" s="1"/>
      <c r="E288" s="45"/>
      <c r="BF288" s="48"/>
      <c r="BG288" s="49"/>
    </row>
    <row r="289" spans="2:59" x14ac:dyDescent="0.25">
      <c r="B289" s="1"/>
      <c r="C289" s="1"/>
      <c r="D289" s="1"/>
      <c r="E289" s="45" t="s">
        <v>259</v>
      </c>
      <c r="F289" s="46" t="s">
        <v>260</v>
      </c>
      <c r="G289" s="47">
        <v>0</v>
      </c>
      <c r="H289" s="47">
        <v>0</v>
      </c>
      <c r="I289" s="47">
        <v>-2.8126199999999999</v>
      </c>
      <c r="J289" s="47">
        <v>-24</v>
      </c>
      <c r="K289" s="47">
        <v>-12.7</v>
      </c>
      <c r="L289" s="47">
        <v>-2.8126199999999999</v>
      </c>
      <c r="M289" s="47">
        <v>0</v>
      </c>
      <c r="N289" s="47">
        <v>-0.5</v>
      </c>
      <c r="O289" s="47">
        <v>-2.8126199999999999</v>
      </c>
      <c r="P289" s="47">
        <v>-24</v>
      </c>
      <c r="Q289" s="47">
        <v>-13.2</v>
      </c>
      <c r="R289" s="47">
        <v>-8.4378600000000006</v>
      </c>
      <c r="S289" s="47">
        <v>-8.5</v>
      </c>
      <c r="T289" s="47">
        <v>0</v>
      </c>
      <c r="U289" s="47">
        <v>-2.8126199999999999</v>
      </c>
      <c r="V289" s="47">
        <v>-20</v>
      </c>
      <c r="W289" s="47">
        <v>-1</v>
      </c>
      <c r="X289" s="47">
        <v>-2.8126199999999999</v>
      </c>
      <c r="Y289" s="47">
        <v>0</v>
      </c>
      <c r="Z289" s="47">
        <v>-0.5</v>
      </c>
      <c r="AA289" s="47">
        <v>-2.8126199999999999</v>
      </c>
      <c r="AB289" s="47">
        <v>-28.5</v>
      </c>
      <c r="AC289" s="47">
        <v>-1.5</v>
      </c>
      <c r="AD289" s="47">
        <v>-8.4378600000000006</v>
      </c>
      <c r="AE289" s="47">
        <v>-14.7</v>
      </c>
      <c r="AF289" s="47">
        <v>0</v>
      </c>
      <c r="AG289" s="47">
        <v>-2.8126199999999999</v>
      </c>
      <c r="AH289" s="47">
        <v>-5</v>
      </c>
      <c r="AI289" s="47">
        <v>-8</v>
      </c>
      <c r="AJ289" s="47">
        <v>-2.8126199999999999</v>
      </c>
      <c r="AK289" s="47">
        <v>0</v>
      </c>
      <c r="AL289" s="47">
        <v>0</v>
      </c>
      <c r="AM289" s="47">
        <v>-2.8126199999999999</v>
      </c>
      <c r="AN289" s="47">
        <v>-19.7</v>
      </c>
      <c r="AO289" s="47">
        <v>-8</v>
      </c>
      <c r="AP289" s="47">
        <v>-8.4378600000000006</v>
      </c>
      <c r="AQ289" s="47">
        <v>0</v>
      </c>
      <c r="AR289" s="47">
        <v>0</v>
      </c>
      <c r="AS289" s="47">
        <v>-2.8126199999999999</v>
      </c>
      <c r="AT289" s="47">
        <v>-8.5</v>
      </c>
      <c r="AU289" s="47">
        <v>-10</v>
      </c>
      <c r="AV289" s="47">
        <v>-2.8126199999999999</v>
      </c>
      <c r="AW289" s="47">
        <v>0</v>
      </c>
      <c r="AX289" s="47">
        <v>0</v>
      </c>
      <c r="AY289" s="47">
        <v>-2.8126199999999999</v>
      </c>
      <c r="AZ289" s="47">
        <v>-8.5</v>
      </c>
      <c r="BA289" s="47">
        <v>-10</v>
      </c>
      <c r="BB289" s="47">
        <v>-8.4378600000000006</v>
      </c>
      <c r="BC289" s="47">
        <v>-80.7</v>
      </c>
      <c r="BD289" s="47">
        <v>-32.700000000000003</v>
      </c>
      <c r="BE289" s="47">
        <v>-33.751440000000002</v>
      </c>
      <c r="BF289" s="48">
        <v>1.3910090947230693</v>
      </c>
      <c r="BG289" s="49">
        <v>1.4678899082568808</v>
      </c>
    </row>
    <row r="290" spans="2:59" x14ac:dyDescent="0.25">
      <c r="B290" s="1"/>
      <c r="C290" s="1"/>
      <c r="D290" s="1"/>
      <c r="E290" s="45" t="s">
        <v>261</v>
      </c>
      <c r="F290" s="46" t="s">
        <v>262</v>
      </c>
      <c r="G290" s="47">
        <v>0</v>
      </c>
      <c r="H290" s="47">
        <v>0</v>
      </c>
      <c r="I290" s="47">
        <v>0</v>
      </c>
      <c r="J290" s="47">
        <v>0</v>
      </c>
      <c r="K290" s="47">
        <v>0</v>
      </c>
      <c r="L290" s="47">
        <v>0</v>
      </c>
      <c r="M290" s="47">
        <v>0</v>
      </c>
      <c r="N290" s="47">
        <v>0</v>
      </c>
      <c r="O290" s="47">
        <v>0</v>
      </c>
      <c r="P290" s="47">
        <v>0</v>
      </c>
      <c r="Q290" s="47">
        <v>0</v>
      </c>
      <c r="R290" s="47">
        <v>0</v>
      </c>
      <c r="S290" s="47">
        <v>0</v>
      </c>
      <c r="T290" s="47">
        <v>0</v>
      </c>
      <c r="U290" s="47">
        <v>0</v>
      </c>
      <c r="V290" s="47">
        <v>0</v>
      </c>
      <c r="W290" s="47">
        <v>0</v>
      </c>
      <c r="X290" s="47">
        <v>0</v>
      </c>
      <c r="Y290" s="47">
        <v>0</v>
      </c>
      <c r="Z290" s="47">
        <v>0</v>
      </c>
      <c r="AA290" s="47">
        <v>0</v>
      </c>
      <c r="AB290" s="47">
        <v>0</v>
      </c>
      <c r="AC290" s="47">
        <v>0</v>
      </c>
      <c r="AD290" s="47">
        <v>0</v>
      </c>
      <c r="AE290" s="47">
        <v>-10</v>
      </c>
      <c r="AF290" s="47">
        <v>0</v>
      </c>
      <c r="AG290" s="47">
        <v>0</v>
      </c>
      <c r="AH290" s="47">
        <v>0</v>
      </c>
      <c r="AI290" s="47">
        <v>0</v>
      </c>
      <c r="AJ290" s="47">
        <v>0</v>
      </c>
      <c r="AK290" s="47">
        <v>0</v>
      </c>
      <c r="AL290" s="47">
        <v>0</v>
      </c>
      <c r="AM290" s="47">
        <v>0</v>
      </c>
      <c r="AN290" s="47">
        <v>-10</v>
      </c>
      <c r="AO290" s="47">
        <v>0</v>
      </c>
      <c r="AP290" s="47">
        <v>0</v>
      </c>
      <c r="AQ290" s="47">
        <v>0</v>
      </c>
      <c r="AR290" s="47">
        <v>0</v>
      </c>
      <c r="AS290" s="47">
        <v>0</v>
      </c>
      <c r="AT290" s="47">
        <v>0</v>
      </c>
      <c r="AU290" s="47">
        <v>0</v>
      </c>
      <c r="AV290" s="47">
        <v>0</v>
      </c>
      <c r="AW290" s="47">
        <v>0</v>
      </c>
      <c r="AX290" s="47">
        <v>0</v>
      </c>
      <c r="AY290" s="47">
        <v>0</v>
      </c>
      <c r="AZ290" s="47">
        <v>0</v>
      </c>
      <c r="BA290" s="47">
        <v>0</v>
      </c>
      <c r="BB290" s="47">
        <v>0</v>
      </c>
      <c r="BC290" s="47">
        <v>-10</v>
      </c>
      <c r="BD290" s="47">
        <v>0</v>
      </c>
      <c r="BE290" s="47">
        <v>0</v>
      </c>
      <c r="BF290" s="48">
        <v>0</v>
      </c>
      <c r="BG290" s="49">
        <v>0</v>
      </c>
    </row>
    <row r="291" spans="2:59" x14ac:dyDescent="0.25">
      <c r="B291" s="1"/>
      <c r="C291" s="1"/>
      <c r="D291" s="1"/>
      <c r="E291" s="45" t="s">
        <v>263</v>
      </c>
      <c r="F291" s="46" t="s">
        <v>264</v>
      </c>
      <c r="G291" s="47">
        <v>-40.15</v>
      </c>
      <c r="H291" s="47">
        <v>0</v>
      </c>
      <c r="I291" s="47">
        <v>-233.91634999999999</v>
      </c>
      <c r="J291" s="47">
        <v>-267.64999999999998</v>
      </c>
      <c r="K291" s="47">
        <v>0</v>
      </c>
      <c r="L291" s="47">
        <v>-233.91634999999999</v>
      </c>
      <c r="M291" s="47">
        <v>-145.85</v>
      </c>
      <c r="N291" s="47">
        <v>0</v>
      </c>
      <c r="O291" s="47">
        <v>-233.91634999999999</v>
      </c>
      <c r="P291" s="47">
        <v>-453.65</v>
      </c>
      <c r="Q291" s="47">
        <v>0</v>
      </c>
      <c r="R291" s="47">
        <v>-701.74905000000001</v>
      </c>
      <c r="S291" s="47">
        <v>-166.99</v>
      </c>
      <c r="T291" s="47">
        <v>0</v>
      </c>
      <c r="U291" s="47">
        <v>-233.91634999999999</v>
      </c>
      <c r="V291" s="47">
        <v>-248.8</v>
      </c>
      <c r="W291" s="47">
        <v>0</v>
      </c>
      <c r="X291" s="47">
        <v>-233.91634999999999</v>
      </c>
      <c r="Y291" s="47">
        <v>-122.75</v>
      </c>
      <c r="Z291" s="47">
        <v>0</v>
      </c>
      <c r="AA291" s="47">
        <v>-233.91634999999999</v>
      </c>
      <c r="AB291" s="47">
        <v>-538.54</v>
      </c>
      <c r="AC291" s="47">
        <v>0</v>
      </c>
      <c r="AD291" s="47">
        <v>-701.74905000000001</v>
      </c>
      <c r="AE291" s="47">
        <v>-224.2</v>
      </c>
      <c r="AF291" s="47">
        <v>0</v>
      </c>
      <c r="AG291" s="47">
        <v>-233.91634999999999</v>
      </c>
      <c r="AH291" s="47">
        <v>-466.85</v>
      </c>
      <c r="AI291" s="47">
        <v>-194.46799999999999</v>
      </c>
      <c r="AJ291" s="47">
        <v>-233.91634999999999</v>
      </c>
      <c r="AK291" s="47">
        <v>-212.65</v>
      </c>
      <c r="AL291" s="47">
        <v>-170.3</v>
      </c>
      <c r="AM291" s="47">
        <v>-233.91634999999999</v>
      </c>
      <c r="AN291" s="47">
        <v>-903.7</v>
      </c>
      <c r="AO291" s="47">
        <v>-364.76799999999997</v>
      </c>
      <c r="AP291" s="47">
        <v>-701.74905000000001</v>
      </c>
      <c r="AQ291" s="47">
        <v>-176.5</v>
      </c>
      <c r="AR291" s="47">
        <v>-98.9</v>
      </c>
      <c r="AS291" s="47">
        <v>-233.91634999999999</v>
      </c>
      <c r="AT291" s="47">
        <v>-125.25</v>
      </c>
      <c r="AU291" s="47">
        <v>-39</v>
      </c>
      <c r="AV291" s="47">
        <v>-233.91634999999999</v>
      </c>
      <c r="AW291" s="47">
        <v>-122.1</v>
      </c>
      <c r="AX291" s="47">
        <v>-98.8</v>
      </c>
      <c r="AY291" s="47">
        <v>-233.91634999999999</v>
      </c>
      <c r="AZ291" s="47">
        <v>-423.85</v>
      </c>
      <c r="BA291" s="47">
        <v>-236.7</v>
      </c>
      <c r="BB291" s="47">
        <v>-701.74905000000001</v>
      </c>
      <c r="BC291" s="47">
        <v>-2319.7399999999998</v>
      </c>
      <c r="BD291" s="47">
        <v>-601.46799999999996</v>
      </c>
      <c r="BE291" s="47">
        <v>-2806.9962</v>
      </c>
      <c r="BF291" s="48">
        <v>-0.17358634115714167</v>
      </c>
      <c r="BG291" s="49">
        <v>2.8567970365838247</v>
      </c>
    </row>
    <row r="292" spans="2:59" x14ac:dyDescent="0.25">
      <c r="B292" s="1"/>
      <c r="C292" s="1"/>
      <c r="D292" s="1"/>
      <c r="E292" s="45" t="s">
        <v>265</v>
      </c>
      <c r="F292" s="46" t="s">
        <v>266</v>
      </c>
      <c r="G292" s="47">
        <v>0</v>
      </c>
      <c r="H292" s="47">
        <v>0</v>
      </c>
      <c r="I292" s="47">
        <v>-51.5625</v>
      </c>
      <c r="J292" s="47">
        <v>0</v>
      </c>
      <c r="K292" s="47">
        <v>0</v>
      </c>
      <c r="L292" s="47">
        <v>-51.5625</v>
      </c>
      <c r="M292" s="47">
        <v>0</v>
      </c>
      <c r="N292" s="47">
        <v>0</v>
      </c>
      <c r="O292" s="47">
        <v>-51.5625</v>
      </c>
      <c r="P292" s="47">
        <v>0</v>
      </c>
      <c r="Q292" s="47">
        <v>0</v>
      </c>
      <c r="R292" s="47">
        <v>-154.6875</v>
      </c>
      <c r="S292" s="47">
        <v>0</v>
      </c>
      <c r="T292" s="47">
        <v>0</v>
      </c>
      <c r="U292" s="47">
        <v>-51.5625</v>
      </c>
      <c r="V292" s="47">
        <v>0</v>
      </c>
      <c r="W292" s="47">
        <v>0</v>
      </c>
      <c r="X292" s="47">
        <v>-51.5625</v>
      </c>
      <c r="Y292" s="47">
        <v>0</v>
      </c>
      <c r="Z292" s="47">
        <v>0</v>
      </c>
      <c r="AA292" s="47">
        <v>-51.5625</v>
      </c>
      <c r="AB292" s="47">
        <v>0</v>
      </c>
      <c r="AC292" s="47">
        <v>0</v>
      </c>
      <c r="AD292" s="47">
        <v>-154.6875</v>
      </c>
      <c r="AE292" s="47">
        <v>0</v>
      </c>
      <c r="AF292" s="47">
        <v>0</v>
      </c>
      <c r="AG292" s="47">
        <v>-51.5625</v>
      </c>
      <c r="AH292" s="47">
        <v>0</v>
      </c>
      <c r="AI292" s="47">
        <v>0</v>
      </c>
      <c r="AJ292" s="47">
        <v>-51.5625</v>
      </c>
      <c r="AK292" s="47">
        <v>0</v>
      </c>
      <c r="AL292" s="47">
        <v>0</v>
      </c>
      <c r="AM292" s="47">
        <v>-51.5625</v>
      </c>
      <c r="AN292" s="47">
        <v>0</v>
      </c>
      <c r="AO292" s="47">
        <v>0</v>
      </c>
      <c r="AP292" s="47">
        <v>-154.6875</v>
      </c>
      <c r="AQ292" s="47">
        <v>0</v>
      </c>
      <c r="AR292" s="47">
        <v>0</v>
      </c>
      <c r="AS292" s="47">
        <v>-51.5625</v>
      </c>
      <c r="AT292" s="47">
        <v>0</v>
      </c>
      <c r="AU292" s="47">
        <v>0</v>
      </c>
      <c r="AV292" s="47">
        <v>-51.5625</v>
      </c>
      <c r="AW292" s="47">
        <v>0</v>
      </c>
      <c r="AX292" s="47">
        <v>0</v>
      </c>
      <c r="AY292" s="47">
        <v>-51.5625</v>
      </c>
      <c r="AZ292" s="47">
        <v>0</v>
      </c>
      <c r="BA292" s="47">
        <v>0</v>
      </c>
      <c r="BB292" s="47">
        <v>-154.6875</v>
      </c>
      <c r="BC292" s="47">
        <v>0</v>
      </c>
      <c r="BD292" s="47">
        <v>0</v>
      </c>
      <c r="BE292" s="47">
        <v>-618.75</v>
      </c>
      <c r="BF292" s="48">
        <v>-1</v>
      </c>
      <c r="BG292" s="49">
        <v>0</v>
      </c>
    </row>
    <row r="293" spans="2:59" x14ac:dyDescent="0.25">
      <c r="B293" s="1"/>
      <c r="C293" s="1"/>
      <c r="D293" s="1"/>
      <c r="E293" s="45" t="s">
        <v>267</v>
      </c>
      <c r="F293" s="46" t="s">
        <v>268</v>
      </c>
      <c r="G293" s="47">
        <v>0</v>
      </c>
      <c r="H293" s="47">
        <v>0</v>
      </c>
      <c r="I293" s="47">
        <v>-18.754999999999999</v>
      </c>
      <c r="J293" s="47">
        <v>0</v>
      </c>
      <c r="K293" s="47">
        <v>0</v>
      </c>
      <c r="L293" s="47">
        <v>-18.754999999999999</v>
      </c>
      <c r="M293" s="47">
        <v>0</v>
      </c>
      <c r="N293" s="47">
        <v>0</v>
      </c>
      <c r="O293" s="47">
        <v>-18.754999999999999</v>
      </c>
      <c r="P293" s="47">
        <v>0</v>
      </c>
      <c r="Q293" s="47">
        <v>0</v>
      </c>
      <c r="R293" s="47">
        <v>-56.265000000000001</v>
      </c>
      <c r="S293" s="47">
        <v>0</v>
      </c>
      <c r="T293" s="47">
        <v>0</v>
      </c>
      <c r="U293" s="47">
        <v>-18.754999999999999</v>
      </c>
      <c r="V293" s="47">
        <v>0</v>
      </c>
      <c r="W293" s="47">
        <v>0</v>
      </c>
      <c r="X293" s="47">
        <v>-18.754999999999999</v>
      </c>
      <c r="Y293" s="47">
        <v>0</v>
      </c>
      <c r="Z293" s="47">
        <v>0</v>
      </c>
      <c r="AA293" s="47">
        <v>-18.754999999999999</v>
      </c>
      <c r="AB293" s="47">
        <v>0</v>
      </c>
      <c r="AC293" s="47">
        <v>0</v>
      </c>
      <c r="AD293" s="47">
        <v>-56.265000000000001</v>
      </c>
      <c r="AE293" s="47">
        <v>0</v>
      </c>
      <c r="AF293" s="47">
        <v>0</v>
      </c>
      <c r="AG293" s="47">
        <v>-18.754999999999999</v>
      </c>
      <c r="AH293" s="47">
        <v>0</v>
      </c>
      <c r="AI293" s="47">
        <v>0</v>
      </c>
      <c r="AJ293" s="47">
        <v>-18.754999999999999</v>
      </c>
      <c r="AK293" s="47">
        <v>0</v>
      </c>
      <c r="AL293" s="47">
        <v>0</v>
      </c>
      <c r="AM293" s="47">
        <v>-18.754999999999999</v>
      </c>
      <c r="AN293" s="47">
        <v>0</v>
      </c>
      <c r="AO293" s="47">
        <v>0</v>
      </c>
      <c r="AP293" s="47">
        <v>-56.265000000000001</v>
      </c>
      <c r="AQ293" s="47">
        <v>0</v>
      </c>
      <c r="AR293" s="47">
        <v>0</v>
      </c>
      <c r="AS293" s="47">
        <v>-18.754999999999999</v>
      </c>
      <c r="AT293" s="47">
        <v>0</v>
      </c>
      <c r="AU293" s="47">
        <v>0</v>
      </c>
      <c r="AV293" s="47">
        <v>-18.754999999999999</v>
      </c>
      <c r="AW293" s="47">
        <v>0</v>
      </c>
      <c r="AX293" s="47">
        <v>0</v>
      </c>
      <c r="AY293" s="47">
        <v>-18.754999999999999</v>
      </c>
      <c r="AZ293" s="47">
        <v>0</v>
      </c>
      <c r="BA293" s="47">
        <v>0</v>
      </c>
      <c r="BB293" s="47">
        <v>-56.265000000000001</v>
      </c>
      <c r="BC293" s="47">
        <v>0</v>
      </c>
      <c r="BD293" s="47">
        <v>0</v>
      </c>
      <c r="BE293" s="47">
        <v>-225.06</v>
      </c>
      <c r="BF293" s="48">
        <v>-1</v>
      </c>
      <c r="BG293" s="49">
        <v>0</v>
      </c>
    </row>
    <row r="294" spans="2:59" x14ac:dyDescent="0.25">
      <c r="B294" s="1"/>
      <c r="C294" s="1"/>
      <c r="D294" s="1"/>
      <c r="E294" s="45" t="s">
        <v>269</v>
      </c>
      <c r="F294" s="46" t="s">
        <v>270</v>
      </c>
      <c r="G294" s="47">
        <v>0</v>
      </c>
      <c r="H294" s="47">
        <v>0</v>
      </c>
      <c r="I294" s="47">
        <v>-91.666669999999996</v>
      </c>
      <c r="J294" s="47">
        <v>0</v>
      </c>
      <c r="K294" s="47">
        <v>0</v>
      </c>
      <c r="L294" s="47">
        <v>-91.666669999999996</v>
      </c>
      <c r="M294" s="47">
        <v>0</v>
      </c>
      <c r="N294" s="47">
        <v>0</v>
      </c>
      <c r="O294" s="47">
        <v>-91.666669999999996</v>
      </c>
      <c r="P294" s="47">
        <v>0</v>
      </c>
      <c r="Q294" s="47">
        <v>0</v>
      </c>
      <c r="R294" s="47">
        <v>-275.00001000000003</v>
      </c>
      <c r="S294" s="47">
        <v>0</v>
      </c>
      <c r="T294" s="47">
        <v>0</v>
      </c>
      <c r="U294" s="47">
        <v>-91.666669999999996</v>
      </c>
      <c r="V294" s="47">
        <v>0</v>
      </c>
      <c r="W294" s="47">
        <v>0</v>
      </c>
      <c r="X294" s="47">
        <v>-91.666669999999996</v>
      </c>
      <c r="Y294" s="47">
        <v>0</v>
      </c>
      <c r="Z294" s="47">
        <v>0</v>
      </c>
      <c r="AA294" s="47">
        <v>-91.666669999999996</v>
      </c>
      <c r="AB294" s="47">
        <v>0</v>
      </c>
      <c r="AC294" s="47">
        <v>0</v>
      </c>
      <c r="AD294" s="47">
        <v>-275.00001000000003</v>
      </c>
      <c r="AE294" s="47">
        <v>0</v>
      </c>
      <c r="AF294" s="47">
        <v>0</v>
      </c>
      <c r="AG294" s="47">
        <v>-91.666669999999996</v>
      </c>
      <c r="AH294" s="47">
        <v>0</v>
      </c>
      <c r="AI294" s="47">
        <v>0</v>
      </c>
      <c r="AJ294" s="47">
        <v>-91.666669999999996</v>
      </c>
      <c r="AK294" s="47">
        <v>0</v>
      </c>
      <c r="AL294" s="47">
        <v>0</v>
      </c>
      <c r="AM294" s="47">
        <v>-91.666669999999996</v>
      </c>
      <c r="AN294" s="47">
        <v>0</v>
      </c>
      <c r="AO294" s="47">
        <v>0</v>
      </c>
      <c r="AP294" s="47">
        <v>-275.00001000000003</v>
      </c>
      <c r="AQ294" s="47">
        <v>0</v>
      </c>
      <c r="AR294" s="47">
        <v>0</v>
      </c>
      <c r="AS294" s="47">
        <v>-91.666669999999996</v>
      </c>
      <c r="AT294" s="47">
        <v>0</v>
      </c>
      <c r="AU294" s="47">
        <v>0</v>
      </c>
      <c r="AV294" s="47">
        <v>-91.666669999999996</v>
      </c>
      <c r="AW294" s="47">
        <v>0</v>
      </c>
      <c r="AX294" s="47">
        <v>0</v>
      </c>
      <c r="AY294" s="47">
        <v>-91.666669999999996</v>
      </c>
      <c r="AZ294" s="47">
        <v>0</v>
      </c>
      <c r="BA294" s="47">
        <v>0</v>
      </c>
      <c r="BB294" s="47">
        <v>-275.00001000000003</v>
      </c>
      <c r="BC294" s="47">
        <v>0</v>
      </c>
      <c r="BD294" s="47">
        <v>0</v>
      </c>
      <c r="BE294" s="47">
        <v>-1100.0000400000001</v>
      </c>
      <c r="BF294" s="48">
        <v>-1</v>
      </c>
      <c r="BG294" s="49">
        <v>0</v>
      </c>
    </row>
    <row r="295" spans="2:59" x14ac:dyDescent="0.25">
      <c r="B295" s="1"/>
      <c r="C295" s="1"/>
      <c r="D295" s="1"/>
      <c r="E295" s="45" t="s">
        <v>271</v>
      </c>
      <c r="F295" s="46" t="s">
        <v>272</v>
      </c>
      <c r="G295" s="47">
        <v>0</v>
      </c>
      <c r="H295" s="47">
        <v>0</v>
      </c>
      <c r="I295" s="47">
        <v>-8.4700000000000006</v>
      </c>
      <c r="J295" s="47">
        <v>0</v>
      </c>
      <c r="K295" s="47">
        <v>0</v>
      </c>
      <c r="L295" s="47">
        <v>-8.4700000000000006</v>
      </c>
      <c r="M295" s="47">
        <v>0</v>
      </c>
      <c r="N295" s="47">
        <v>0</v>
      </c>
      <c r="O295" s="47">
        <v>-8.4700000000000006</v>
      </c>
      <c r="P295" s="47">
        <v>0</v>
      </c>
      <c r="Q295" s="47">
        <v>0</v>
      </c>
      <c r="R295" s="47">
        <v>-25.41</v>
      </c>
      <c r="S295" s="47">
        <v>0</v>
      </c>
      <c r="T295" s="47">
        <v>0</v>
      </c>
      <c r="U295" s="47">
        <v>-8.4700000000000006</v>
      </c>
      <c r="V295" s="47">
        <v>0</v>
      </c>
      <c r="W295" s="47">
        <v>0</v>
      </c>
      <c r="X295" s="47">
        <v>-8.4700000000000006</v>
      </c>
      <c r="Y295" s="47">
        <v>0</v>
      </c>
      <c r="Z295" s="47">
        <v>0</v>
      </c>
      <c r="AA295" s="47">
        <v>-8.4700000000000006</v>
      </c>
      <c r="AB295" s="47">
        <v>0</v>
      </c>
      <c r="AC295" s="47">
        <v>0</v>
      </c>
      <c r="AD295" s="47">
        <v>-25.41</v>
      </c>
      <c r="AE295" s="47">
        <v>0</v>
      </c>
      <c r="AF295" s="47">
        <v>0</v>
      </c>
      <c r="AG295" s="47">
        <v>-8.4700000000000006</v>
      </c>
      <c r="AH295" s="47">
        <v>0</v>
      </c>
      <c r="AI295" s="47">
        <v>0</v>
      </c>
      <c r="AJ295" s="47">
        <v>-8.4700000000000006</v>
      </c>
      <c r="AK295" s="47">
        <v>0</v>
      </c>
      <c r="AL295" s="47">
        <v>0</v>
      </c>
      <c r="AM295" s="47">
        <v>-8.4700000000000006</v>
      </c>
      <c r="AN295" s="47">
        <v>0</v>
      </c>
      <c r="AO295" s="47">
        <v>0</v>
      </c>
      <c r="AP295" s="47">
        <v>-25.41</v>
      </c>
      <c r="AQ295" s="47">
        <v>0</v>
      </c>
      <c r="AR295" s="47">
        <v>0</v>
      </c>
      <c r="AS295" s="47">
        <v>-8.4700000000000006</v>
      </c>
      <c r="AT295" s="47">
        <v>0</v>
      </c>
      <c r="AU295" s="47">
        <v>0</v>
      </c>
      <c r="AV295" s="47">
        <v>-8.4700000000000006</v>
      </c>
      <c r="AW295" s="47">
        <v>0</v>
      </c>
      <c r="AX295" s="47">
        <v>0</v>
      </c>
      <c r="AY295" s="47">
        <v>-8.4700000000000006</v>
      </c>
      <c r="AZ295" s="47">
        <v>0</v>
      </c>
      <c r="BA295" s="47">
        <v>0</v>
      </c>
      <c r="BB295" s="47">
        <v>-25.41</v>
      </c>
      <c r="BC295" s="47">
        <v>0</v>
      </c>
      <c r="BD295" s="47">
        <v>0</v>
      </c>
      <c r="BE295" s="47">
        <v>-101.64</v>
      </c>
      <c r="BF295" s="48">
        <v>-1</v>
      </c>
      <c r="BG295" s="49">
        <v>0</v>
      </c>
    </row>
    <row r="296" spans="2:59" x14ac:dyDescent="0.25">
      <c r="B296" s="1"/>
      <c r="C296" s="1"/>
      <c r="D296" s="1"/>
      <c r="E296" s="45" t="s">
        <v>273</v>
      </c>
      <c r="F296" s="46" t="s">
        <v>274</v>
      </c>
      <c r="G296" s="47">
        <v>-5</v>
      </c>
      <c r="H296" s="47">
        <v>0</v>
      </c>
      <c r="I296" s="47">
        <v>-171.67707000000001</v>
      </c>
      <c r="J296" s="47">
        <v>-10.9</v>
      </c>
      <c r="K296" s="47">
        <v>0</v>
      </c>
      <c r="L296" s="47">
        <v>-171.67707000000001</v>
      </c>
      <c r="M296" s="47">
        <v>0</v>
      </c>
      <c r="N296" s="47">
        <v>0</v>
      </c>
      <c r="O296" s="47">
        <v>-171.67707000000001</v>
      </c>
      <c r="P296" s="47">
        <v>-15.9</v>
      </c>
      <c r="Q296" s="47">
        <v>0</v>
      </c>
      <c r="R296" s="47">
        <v>-515.03120999999999</v>
      </c>
      <c r="S296" s="47">
        <v>-0.3</v>
      </c>
      <c r="T296" s="47">
        <v>0</v>
      </c>
      <c r="U296" s="47">
        <v>-171.67707000000001</v>
      </c>
      <c r="V296" s="47">
        <v>-120</v>
      </c>
      <c r="W296" s="47">
        <v>0</v>
      </c>
      <c r="X296" s="47">
        <v>-171.67707000000001</v>
      </c>
      <c r="Y296" s="47">
        <v>-95.9</v>
      </c>
      <c r="Z296" s="47">
        <v>0</v>
      </c>
      <c r="AA296" s="47">
        <v>-171.67707000000001</v>
      </c>
      <c r="AB296" s="47">
        <v>-216.2</v>
      </c>
      <c r="AC296" s="47">
        <v>0</v>
      </c>
      <c r="AD296" s="47">
        <v>-515.03120999999999</v>
      </c>
      <c r="AE296" s="47">
        <v>-131.19999999999999</v>
      </c>
      <c r="AF296" s="47">
        <v>0</v>
      </c>
      <c r="AG296" s="47">
        <v>-171.67707000000001</v>
      </c>
      <c r="AH296" s="47">
        <v>-91.5</v>
      </c>
      <c r="AI296" s="47">
        <v>0</v>
      </c>
      <c r="AJ296" s="47">
        <v>-171.67707000000001</v>
      </c>
      <c r="AK296" s="47">
        <v>-130.6</v>
      </c>
      <c r="AL296" s="47">
        <v>0</v>
      </c>
      <c r="AM296" s="47">
        <v>-171.67707000000001</v>
      </c>
      <c r="AN296" s="47">
        <v>-353.3</v>
      </c>
      <c r="AO296" s="47">
        <v>0</v>
      </c>
      <c r="AP296" s="47">
        <v>-515.03120999999999</v>
      </c>
      <c r="AQ296" s="47">
        <v>-50</v>
      </c>
      <c r="AR296" s="47">
        <v>0</v>
      </c>
      <c r="AS296" s="47">
        <v>-171.67707000000001</v>
      </c>
      <c r="AT296" s="47">
        <v>-30.9</v>
      </c>
      <c r="AU296" s="47">
        <v>0</v>
      </c>
      <c r="AV296" s="47">
        <v>-171.67707000000001</v>
      </c>
      <c r="AW296" s="47">
        <v>-120.9</v>
      </c>
      <c r="AX296" s="47">
        <v>0</v>
      </c>
      <c r="AY296" s="47">
        <v>-171.67707000000001</v>
      </c>
      <c r="AZ296" s="47">
        <v>-201.8</v>
      </c>
      <c r="BA296" s="47">
        <v>0</v>
      </c>
      <c r="BB296" s="47">
        <v>-515.03120999999999</v>
      </c>
      <c r="BC296" s="47">
        <v>-787.2</v>
      </c>
      <c r="BD296" s="47">
        <v>0</v>
      </c>
      <c r="BE296" s="47">
        <v>-2060.1248399999999</v>
      </c>
      <c r="BF296" s="48">
        <v>-0.61788723444546201</v>
      </c>
      <c r="BG296" s="49">
        <v>0</v>
      </c>
    </row>
    <row r="297" spans="2:59" x14ac:dyDescent="0.25">
      <c r="B297" s="1"/>
      <c r="C297" s="1"/>
      <c r="D297" s="1"/>
      <c r="E297" s="45" t="s">
        <v>275</v>
      </c>
      <c r="F297" s="46" t="s">
        <v>276</v>
      </c>
      <c r="G297" s="47">
        <v>0</v>
      </c>
      <c r="H297" s="47">
        <v>0</v>
      </c>
      <c r="I297" s="47">
        <v>-5.28</v>
      </c>
      <c r="J297" s="47">
        <v>0</v>
      </c>
      <c r="K297" s="47">
        <v>0</v>
      </c>
      <c r="L297" s="47">
        <v>-5.28</v>
      </c>
      <c r="M297" s="47">
        <v>0</v>
      </c>
      <c r="N297" s="47">
        <v>0</v>
      </c>
      <c r="O297" s="47">
        <v>-5.28</v>
      </c>
      <c r="P297" s="47">
        <v>0</v>
      </c>
      <c r="Q297" s="47">
        <v>0</v>
      </c>
      <c r="R297" s="47">
        <v>-15.84</v>
      </c>
      <c r="S297" s="47">
        <v>0</v>
      </c>
      <c r="T297" s="47">
        <v>0</v>
      </c>
      <c r="U297" s="47">
        <v>-5.28</v>
      </c>
      <c r="V297" s="47">
        <v>0</v>
      </c>
      <c r="W297" s="47">
        <v>0</v>
      </c>
      <c r="X297" s="47">
        <v>-5.28</v>
      </c>
      <c r="Y297" s="47">
        <v>0</v>
      </c>
      <c r="Z297" s="47">
        <v>0</v>
      </c>
      <c r="AA297" s="47">
        <v>-5.28</v>
      </c>
      <c r="AB297" s="47">
        <v>0</v>
      </c>
      <c r="AC297" s="47">
        <v>0</v>
      </c>
      <c r="AD297" s="47">
        <v>-15.84</v>
      </c>
      <c r="AE297" s="47">
        <v>0</v>
      </c>
      <c r="AF297" s="47">
        <v>0</v>
      </c>
      <c r="AG297" s="47">
        <v>-5.28</v>
      </c>
      <c r="AH297" s="47">
        <v>0</v>
      </c>
      <c r="AI297" s="47">
        <v>0</v>
      </c>
      <c r="AJ297" s="47">
        <v>-5.28</v>
      </c>
      <c r="AK297" s="47">
        <v>0</v>
      </c>
      <c r="AL297" s="47">
        <v>0</v>
      </c>
      <c r="AM297" s="47">
        <v>-5.28</v>
      </c>
      <c r="AN297" s="47">
        <v>0</v>
      </c>
      <c r="AO297" s="47">
        <v>0</v>
      </c>
      <c r="AP297" s="47">
        <v>-15.84</v>
      </c>
      <c r="AQ297" s="47">
        <v>0</v>
      </c>
      <c r="AR297" s="47">
        <v>0</v>
      </c>
      <c r="AS297" s="47">
        <v>-5.28</v>
      </c>
      <c r="AT297" s="47">
        <v>0</v>
      </c>
      <c r="AU297" s="47">
        <v>0</v>
      </c>
      <c r="AV297" s="47">
        <v>-5.28</v>
      </c>
      <c r="AW297" s="47">
        <v>0</v>
      </c>
      <c r="AX297" s="47">
        <v>0</v>
      </c>
      <c r="AY297" s="47">
        <v>-5.28</v>
      </c>
      <c r="AZ297" s="47">
        <v>0</v>
      </c>
      <c r="BA297" s="47">
        <v>0</v>
      </c>
      <c r="BB297" s="47">
        <v>-15.84</v>
      </c>
      <c r="BC297" s="47">
        <v>0</v>
      </c>
      <c r="BD297" s="47">
        <v>0</v>
      </c>
      <c r="BE297" s="47">
        <v>-63.36</v>
      </c>
      <c r="BF297" s="48">
        <v>-1</v>
      </c>
      <c r="BG297" s="49">
        <v>0</v>
      </c>
    </row>
    <row r="298" spans="2:59" x14ac:dyDescent="0.25">
      <c r="B298" s="1"/>
      <c r="C298" s="1"/>
      <c r="D298" s="1"/>
      <c r="E298" s="45" t="s">
        <v>277</v>
      </c>
      <c r="F298" s="46" t="s">
        <v>278</v>
      </c>
      <c r="G298" s="47">
        <v>0</v>
      </c>
      <c r="H298" s="47">
        <v>0</v>
      </c>
      <c r="I298" s="47">
        <v>-52.25</v>
      </c>
      <c r="J298" s="47">
        <v>0</v>
      </c>
      <c r="K298" s="47">
        <v>0</v>
      </c>
      <c r="L298" s="47">
        <v>-52.25</v>
      </c>
      <c r="M298" s="47">
        <v>0</v>
      </c>
      <c r="N298" s="47">
        <v>0</v>
      </c>
      <c r="O298" s="47">
        <v>-52.25</v>
      </c>
      <c r="P298" s="47">
        <v>0</v>
      </c>
      <c r="Q298" s="47">
        <v>0</v>
      </c>
      <c r="R298" s="47">
        <v>-156.75</v>
      </c>
      <c r="S298" s="47">
        <v>0</v>
      </c>
      <c r="T298" s="47">
        <v>0</v>
      </c>
      <c r="U298" s="47">
        <v>-52.25</v>
      </c>
      <c r="V298" s="47">
        <v>0</v>
      </c>
      <c r="W298" s="47">
        <v>0</v>
      </c>
      <c r="X298" s="47">
        <v>-52.25</v>
      </c>
      <c r="Y298" s="47">
        <v>0</v>
      </c>
      <c r="Z298" s="47">
        <v>0</v>
      </c>
      <c r="AA298" s="47">
        <v>-52.25</v>
      </c>
      <c r="AB298" s="47">
        <v>0</v>
      </c>
      <c r="AC298" s="47">
        <v>0</v>
      </c>
      <c r="AD298" s="47">
        <v>-156.75</v>
      </c>
      <c r="AE298" s="47">
        <v>0</v>
      </c>
      <c r="AF298" s="47">
        <v>0</v>
      </c>
      <c r="AG298" s="47">
        <v>-52.25</v>
      </c>
      <c r="AH298" s="47">
        <v>0</v>
      </c>
      <c r="AI298" s="47">
        <v>0</v>
      </c>
      <c r="AJ298" s="47">
        <v>-52.25</v>
      </c>
      <c r="AK298" s="47">
        <v>0</v>
      </c>
      <c r="AL298" s="47">
        <v>0</v>
      </c>
      <c r="AM298" s="47">
        <v>-52.25</v>
      </c>
      <c r="AN298" s="47">
        <v>0</v>
      </c>
      <c r="AO298" s="47">
        <v>0</v>
      </c>
      <c r="AP298" s="47">
        <v>-156.75</v>
      </c>
      <c r="AQ298" s="47">
        <v>0</v>
      </c>
      <c r="AR298" s="47">
        <v>0</v>
      </c>
      <c r="AS298" s="47">
        <v>-52.25</v>
      </c>
      <c r="AT298" s="47">
        <v>0</v>
      </c>
      <c r="AU298" s="47">
        <v>0</v>
      </c>
      <c r="AV298" s="47">
        <v>-52.25</v>
      </c>
      <c r="AW298" s="47">
        <v>0</v>
      </c>
      <c r="AX298" s="47">
        <v>0</v>
      </c>
      <c r="AY298" s="47">
        <v>-52.25</v>
      </c>
      <c r="AZ298" s="47">
        <v>0</v>
      </c>
      <c r="BA298" s="47">
        <v>0</v>
      </c>
      <c r="BB298" s="47">
        <v>-156.75</v>
      </c>
      <c r="BC298" s="47">
        <v>0</v>
      </c>
      <c r="BD298" s="47">
        <v>0</v>
      </c>
      <c r="BE298" s="47">
        <v>-627</v>
      </c>
      <c r="BF298" s="48">
        <v>-1</v>
      </c>
      <c r="BG298" s="49">
        <v>0</v>
      </c>
    </row>
    <row r="299" spans="2:59" x14ac:dyDescent="0.25">
      <c r="B299" s="1"/>
      <c r="C299" s="1"/>
      <c r="D299" s="1"/>
      <c r="E299" s="45" t="s">
        <v>279</v>
      </c>
      <c r="F299" s="46" t="s">
        <v>280</v>
      </c>
      <c r="G299" s="47">
        <v>0</v>
      </c>
      <c r="H299" s="47">
        <v>0</v>
      </c>
      <c r="I299" s="47">
        <v>0</v>
      </c>
      <c r="J299" s="47">
        <v>0</v>
      </c>
      <c r="K299" s="47">
        <v>0</v>
      </c>
      <c r="L299" s="47">
        <v>0</v>
      </c>
      <c r="M299" s="47">
        <v>0</v>
      </c>
      <c r="N299" s="47">
        <v>0</v>
      </c>
      <c r="O299" s="47">
        <v>0</v>
      </c>
      <c r="P299" s="47">
        <v>0</v>
      </c>
      <c r="Q299" s="47">
        <v>0</v>
      </c>
      <c r="R299" s="47">
        <v>0</v>
      </c>
      <c r="S299" s="47">
        <v>0</v>
      </c>
      <c r="T299" s="47">
        <v>0</v>
      </c>
      <c r="U299" s="47">
        <v>0</v>
      </c>
      <c r="V299" s="47">
        <v>-0.2</v>
      </c>
      <c r="W299" s="47">
        <v>0</v>
      </c>
      <c r="X299" s="47">
        <v>0</v>
      </c>
      <c r="Y299" s="47">
        <v>0</v>
      </c>
      <c r="Z299" s="47">
        <v>0</v>
      </c>
      <c r="AA299" s="47">
        <v>0</v>
      </c>
      <c r="AB299" s="47">
        <v>-0.2</v>
      </c>
      <c r="AC299" s="47">
        <v>0</v>
      </c>
      <c r="AD299" s="47">
        <v>0</v>
      </c>
      <c r="AE299" s="47">
        <v>0</v>
      </c>
      <c r="AF299" s="47">
        <v>0</v>
      </c>
      <c r="AG299" s="47">
        <v>0</v>
      </c>
      <c r="AH299" s="47">
        <v>0</v>
      </c>
      <c r="AI299" s="47">
        <v>0</v>
      </c>
      <c r="AJ299" s="47">
        <v>0</v>
      </c>
      <c r="AK299" s="47">
        <v>0</v>
      </c>
      <c r="AL299" s="47">
        <v>0</v>
      </c>
      <c r="AM299" s="47">
        <v>0</v>
      </c>
      <c r="AN299" s="47">
        <v>0</v>
      </c>
      <c r="AO299" s="47">
        <v>0</v>
      </c>
      <c r="AP299" s="47">
        <v>0</v>
      </c>
      <c r="AQ299" s="47">
        <v>0</v>
      </c>
      <c r="AR299" s="47">
        <v>-0.2</v>
      </c>
      <c r="AS299" s="47">
        <v>0</v>
      </c>
      <c r="AT299" s="47">
        <v>0</v>
      </c>
      <c r="AU299" s="47">
        <v>-51.4</v>
      </c>
      <c r="AV299" s="47">
        <v>0</v>
      </c>
      <c r="AW299" s="47">
        <v>0</v>
      </c>
      <c r="AX299" s="47">
        <v>-61.4</v>
      </c>
      <c r="AY299" s="47">
        <v>0</v>
      </c>
      <c r="AZ299" s="47">
        <v>0</v>
      </c>
      <c r="BA299" s="47">
        <v>-113</v>
      </c>
      <c r="BB299" s="47">
        <v>0</v>
      </c>
      <c r="BC299" s="47">
        <v>-0.2</v>
      </c>
      <c r="BD299" s="47">
        <v>-113</v>
      </c>
      <c r="BE299" s="47">
        <v>0</v>
      </c>
      <c r="BF299" s="48">
        <v>0</v>
      </c>
      <c r="BG299" s="49">
        <v>-0.99823008849557526</v>
      </c>
    </row>
    <row r="300" spans="2:59" x14ac:dyDescent="0.25">
      <c r="B300" s="1"/>
      <c r="C300" s="1"/>
      <c r="D300" s="1"/>
      <c r="E300" s="45" t="s">
        <v>281</v>
      </c>
      <c r="F300" s="46" t="s">
        <v>282</v>
      </c>
      <c r="G300" s="47">
        <v>0</v>
      </c>
      <c r="H300" s="47">
        <v>0</v>
      </c>
      <c r="I300" s="47">
        <v>-18.604050000000001</v>
      </c>
      <c r="J300" s="47">
        <v>-4</v>
      </c>
      <c r="K300" s="47">
        <v>0</v>
      </c>
      <c r="L300" s="47">
        <v>-18.604050000000001</v>
      </c>
      <c r="M300" s="47">
        <v>-44</v>
      </c>
      <c r="N300" s="47">
        <v>0</v>
      </c>
      <c r="O300" s="47">
        <v>-18.604050000000001</v>
      </c>
      <c r="P300" s="47">
        <v>-48</v>
      </c>
      <c r="Q300" s="47">
        <v>0</v>
      </c>
      <c r="R300" s="47">
        <v>-55.812150000000003</v>
      </c>
      <c r="S300" s="47">
        <v>0</v>
      </c>
      <c r="T300" s="47">
        <v>0</v>
      </c>
      <c r="U300" s="47">
        <v>-18.604050000000001</v>
      </c>
      <c r="V300" s="47">
        <v>-61.2</v>
      </c>
      <c r="W300" s="47">
        <v>0</v>
      </c>
      <c r="X300" s="47">
        <v>-18.604050000000001</v>
      </c>
      <c r="Y300" s="47">
        <v>-120</v>
      </c>
      <c r="Z300" s="47">
        <v>0</v>
      </c>
      <c r="AA300" s="47">
        <v>-18.604050000000001</v>
      </c>
      <c r="AB300" s="47">
        <v>-181.2</v>
      </c>
      <c r="AC300" s="47">
        <v>0</v>
      </c>
      <c r="AD300" s="47">
        <v>-55.812150000000003</v>
      </c>
      <c r="AE300" s="47">
        <v>-174.2</v>
      </c>
      <c r="AF300" s="47">
        <v>0</v>
      </c>
      <c r="AG300" s="47">
        <v>-18.604050000000001</v>
      </c>
      <c r="AH300" s="47">
        <v>-70.3</v>
      </c>
      <c r="AI300" s="47">
        <v>0</v>
      </c>
      <c r="AJ300" s="47">
        <v>-18.604050000000001</v>
      </c>
      <c r="AK300" s="47">
        <v>-141.19999999999999</v>
      </c>
      <c r="AL300" s="47">
        <v>0</v>
      </c>
      <c r="AM300" s="47">
        <v>-18.604050000000001</v>
      </c>
      <c r="AN300" s="47">
        <v>-385.7</v>
      </c>
      <c r="AO300" s="47">
        <v>0</v>
      </c>
      <c r="AP300" s="47">
        <v>-55.812150000000003</v>
      </c>
      <c r="AQ300" s="47">
        <v>-144.19999999999999</v>
      </c>
      <c r="AR300" s="47">
        <v>0</v>
      </c>
      <c r="AS300" s="47">
        <v>-18.604050000000001</v>
      </c>
      <c r="AT300" s="47">
        <v>-171.4</v>
      </c>
      <c r="AU300" s="47">
        <v>0</v>
      </c>
      <c r="AV300" s="47">
        <v>-18.604050000000001</v>
      </c>
      <c r="AW300" s="47">
        <v>-92.8</v>
      </c>
      <c r="AX300" s="47">
        <v>0</v>
      </c>
      <c r="AY300" s="47">
        <v>-18.604050000000001</v>
      </c>
      <c r="AZ300" s="47">
        <v>-408.4</v>
      </c>
      <c r="BA300" s="47">
        <v>0</v>
      </c>
      <c r="BB300" s="47">
        <v>-55.812150000000003</v>
      </c>
      <c r="BC300" s="47">
        <v>-1023.3</v>
      </c>
      <c r="BD300" s="47">
        <v>0</v>
      </c>
      <c r="BE300" s="47">
        <v>-223.24860000000001</v>
      </c>
      <c r="BF300" s="48">
        <v>3.5836793601393238</v>
      </c>
      <c r="BG300" s="49">
        <v>0</v>
      </c>
    </row>
    <row r="301" spans="2:59" x14ac:dyDescent="0.25">
      <c r="B301" s="1"/>
      <c r="C301" s="1"/>
      <c r="D301" s="1"/>
      <c r="E301" s="45" t="s">
        <v>283</v>
      </c>
      <c r="F301" s="46" t="s">
        <v>284</v>
      </c>
      <c r="G301" s="47">
        <v>0</v>
      </c>
      <c r="H301" s="47">
        <v>0</v>
      </c>
      <c r="I301" s="47">
        <v>0</v>
      </c>
      <c r="J301" s="47">
        <v>0</v>
      </c>
      <c r="K301" s="47">
        <v>0</v>
      </c>
      <c r="L301" s="47">
        <v>0</v>
      </c>
      <c r="M301" s="47">
        <v>0</v>
      </c>
      <c r="N301" s="47">
        <v>0</v>
      </c>
      <c r="O301" s="47">
        <v>0</v>
      </c>
      <c r="P301" s="47">
        <v>0</v>
      </c>
      <c r="Q301" s="47">
        <v>0</v>
      </c>
      <c r="R301" s="47">
        <v>0</v>
      </c>
      <c r="S301" s="47">
        <v>0</v>
      </c>
      <c r="T301" s="47">
        <v>0</v>
      </c>
      <c r="U301" s="47">
        <v>0</v>
      </c>
      <c r="V301" s="47">
        <v>0</v>
      </c>
      <c r="W301" s="47">
        <v>0</v>
      </c>
      <c r="X301" s="47">
        <v>0</v>
      </c>
      <c r="Y301" s="47">
        <v>-41</v>
      </c>
      <c r="Z301" s="47">
        <v>0</v>
      </c>
      <c r="AA301" s="47">
        <v>0</v>
      </c>
      <c r="AB301" s="47">
        <v>-41</v>
      </c>
      <c r="AC301" s="47">
        <v>0</v>
      </c>
      <c r="AD301" s="47">
        <v>0</v>
      </c>
      <c r="AE301" s="47">
        <v>-29</v>
      </c>
      <c r="AF301" s="47">
        <v>0</v>
      </c>
      <c r="AG301" s="47">
        <v>0</v>
      </c>
      <c r="AH301" s="47">
        <v>-18</v>
      </c>
      <c r="AI301" s="47">
        <v>0</v>
      </c>
      <c r="AJ301" s="47">
        <v>0</v>
      </c>
      <c r="AK301" s="47">
        <v>-26</v>
      </c>
      <c r="AL301" s="47">
        <v>0</v>
      </c>
      <c r="AM301" s="47">
        <v>0</v>
      </c>
      <c r="AN301" s="47">
        <v>-73</v>
      </c>
      <c r="AO301" s="47">
        <v>0</v>
      </c>
      <c r="AP301" s="47">
        <v>0</v>
      </c>
      <c r="AQ301" s="47">
        <v>-21</v>
      </c>
      <c r="AR301" s="47">
        <v>0</v>
      </c>
      <c r="AS301" s="47">
        <v>0</v>
      </c>
      <c r="AT301" s="47">
        <v>-21.75</v>
      </c>
      <c r="AU301" s="47">
        <v>0</v>
      </c>
      <c r="AV301" s="47">
        <v>0</v>
      </c>
      <c r="AW301" s="47">
        <v>-23</v>
      </c>
      <c r="AX301" s="47">
        <v>0</v>
      </c>
      <c r="AY301" s="47">
        <v>0</v>
      </c>
      <c r="AZ301" s="47">
        <v>-65.75</v>
      </c>
      <c r="BA301" s="47">
        <v>0</v>
      </c>
      <c r="BB301" s="47">
        <v>0</v>
      </c>
      <c r="BC301" s="47">
        <v>-179.75</v>
      </c>
      <c r="BD301" s="47">
        <v>0</v>
      </c>
      <c r="BE301" s="47">
        <v>0</v>
      </c>
      <c r="BF301" s="48">
        <v>0</v>
      </c>
      <c r="BG301" s="49">
        <v>0</v>
      </c>
    </row>
    <row r="302" spans="2:59" hidden="1" x14ac:dyDescent="0.25">
      <c r="B302" s="1"/>
      <c r="C302" s="1"/>
      <c r="D302" s="1"/>
      <c r="E302" s="45"/>
      <c r="BF302" s="48"/>
      <c r="BG302" s="49"/>
    </row>
    <row r="303" spans="2:59" hidden="1" x14ac:dyDescent="0.25">
      <c r="B303" s="1"/>
      <c r="C303" s="1"/>
      <c r="D303" s="1"/>
      <c r="E303" s="45"/>
      <c r="BF303" s="48"/>
      <c r="BG303" s="49"/>
    </row>
    <row r="304" spans="2:59" x14ac:dyDescent="0.25">
      <c r="B304" s="1"/>
      <c r="C304" s="1"/>
      <c r="D304" s="1"/>
      <c r="E304" s="45" t="s">
        <v>285</v>
      </c>
      <c r="F304" s="46" t="s">
        <v>286</v>
      </c>
      <c r="G304" s="47">
        <v>-675.71</v>
      </c>
      <c r="H304" s="47">
        <v>-775.68808000000001</v>
      </c>
      <c r="I304" s="47">
        <v>-1058.4830400000001</v>
      </c>
      <c r="J304" s="47">
        <v>-1190.0946899999999</v>
      </c>
      <c r="K304" s="47">
        <v>-569.66138999999998</v>
      </c>
      <c r="L304" s="47">
        <v>-1058.4830400000001</v>
      </c>
      <c r="M304" s="47">
        <v>-5628.3446900000008</v>
      </c>
      <c r="N304" s="47">
        <v>-2561.6098999999999</v>
      </c>
      <c r="O304" s="47">
        <v>-1058.4830400000001</v>
      </c>
      <c r="P304" s="47">
        <v>-7494.1493799999998</v>
      </c>
      <c r="Q304" s="47">
        <v>-3906.95937</v>
      </c>
      <c r="R304" s="47">
        <v>-3175.4491200000002</v>
      </c>
      <c r="S304" s="47">
        <v>-696.66561999999999</v>
      </c>
      <c r="T304" s="47">
        <v>-752.56548999999995</v>
      </c>
      <c r="U304" s="47">
        <v>-1058.4830400000001</v>
      </c>
      <c r="V304" s="47">
        <v>-1151.73371</v>
      </c>
      <c r="W304" s="47">
        <v>-387.58759000000003</v>
      </c>
      <c r="X304" s="47">
        <v>-1058.4830400000001</v>
      </c>
      <c r="Y304" s="47">
        <v>-3544.0599900000002</v>
      </c>
      <c r="Z304" s="47">
        <v>-413.21593999999999</v>
      </c>
      <c r="AA304" s="47">
        <v>-1058.4830400000001</v>
      </c>
      <c r="AB304" s="47">
        <v>-5392.4593199999999</v>
      </c>
      <c r="AC304" s="47">
        <v>-1553.3690200000001</v>
      </c>
      <c r="AD304" s="47">
        <v>-3175.4491200000002</v>
      </c>
      <c r="AE304" s="47">
        <v>5982.35059</v>
      </c>
      <c r="AF304" s="47">
        <v>-1210.2652700000001</v>
      </c>
      <c r="AG304" s="47">
        <v>-1058.4830400000001</v>
      </c>
      <c r="AH304" s="47">
        <v>57.44623</v>
      </c>
      <c r="AI304" s="47">
        <v>-1857.3185600000002</v>
      </c>
      <c r="AJ304" s="47">
        <v>-1058.4830400000001</v>
      </c>
      <c r="AK304" s="47">
        <v>-1794.8205600000001</v>
      </c>
      <c r="AL304" s="47">
        <v>47.794719999999998</v>
      </c>
      <c r="AM304" s="47">
        <v>-1058.4830400000001</v>
      </c>
      <c r="AN304" s="47">
        <v>4244.9762599999995</v>
      </c>
      <c r="AO304" s="47">
        <v>-3019.7891099999997</v>
      </c>
      <c r="AP304" s="47">
        <v>-3175.4491200000002</v>
      </c>
      <c r="AQ304" s="47">
        <v>-854.88447999999994</v>
      </c>
      <c r="AR304" s="47">
        <v>-486.18953999999997</v>
      </c>
      <c r="AS304" s="47">
        <v>-1058.4830400000001</v>
      </c>
      <c r="AT304" s="47">
        <v>-472.85759000000002</v>
      </c>
      <c r="AU304" s="47">
        <v>-464.47949</v>
      </c>
      <c r="AV304" s="47">
        <v>-1058.4830400000001</v>
      </c>
      <c r="AW304" s="47">
        <v>-747.66098</v>
      </c>
      <c r="AX304" s="47">
        <v>-11525.37773</v>
      </c>
      <c r="AY304" s="47">
        <v>-1058.4830400000001</v>
      </c>
      <c r="AZ304" s="47">
        <v>-2075.4030499999999</v>
      </c>
      <c r="BA304" s="47">
        <v>-12476.046759999999</v>
      </c>
      <c r="BB304" s="47">
        <v>-3175.4491200000002</v>
      </c>
      <c r="BC304" s="47">
        <v>-10717.03549</v>
      </c>
      <c r="BD304" s="47">
        <v>-20956.164260000001</v>
      </c>
      <c r="BE304" s="47">
        <v>-12701.796480000001</v>
      </c>
      <c r="BF304" s="48">
        <v>-0.15625828937860609</v>
      </c>
      <c r="BG304" s="49">
        <v>-0.48859746673888693</v>
      </c>
    </row>
    <row r="305" spans="2:59" hidden="1" x14ac:dyDescent="0.25">
      <c r="B305" s="1"/>
      <c r="C305" s="1"/>
      <c r="D305" s="1"/>
      <c r="E305" s="45"/>
      <c r="BF305" s="48"/>
      <c r="BG305" s="49"/>
    </row>
    <row r="306" spans="2:59" x14ac:dyDescent="0.25">
      <c r="B306" s="1"/>
      <c r="C306" s="1"/>
      <c r="D306" s="1"/>
      <c r="E306" s="45" t="s">
        <v>287</v>
      </c>
      <c r="F306" s="46" t="s">
        <v>288</v>
      </c>
      <c r="G306" s="47">
        <v>-155.95604</v>
      </c>
      <c r="H306" s="47">
        <v>-451.98283000000004</v>
      </c>
      <c r="I306" s="47">
        <v>-258.10942999999997</v>
      </c>
      <c r="J306" s="47">
        <v>-1076.83601</v>
      </c>
      <c r="K306" s="47">
        <v>-388.84356000000002</v>
      </c>
      <c r="L306" s="47">
        <v>-258.10942999999997</v>
      </c>
      <c r="M306" s="47">
        <v>-204.5061</v>
      </c>
      <c r="N306" s="47">
        <v>-526.10798999999997</v>
      </c>
      <c r="O306" s="47">
        <v>-258.10942999999997</v>
      </c>
      <c r="P306" s="47">
        <v>-1437.2981499999999</v>
      </c>
      <c r="Q306" s="47">
        <v>-1366.9343799999999</v>
      </c>
      <c r="R306" s="47">
        <v>-774.32829000000004</v>
      </c>
      <c r="S306" s="47">
        <v>-209.97816</v>
      </c>
      <c r="T306" s="47">
        <v>-252.52506</v>
      </c>
      <c r="U306" s="47">
        <v>-258.10942999999997</v>
      </c>
      <c r="V306" s="47">
        <v>-323.96239000000003</v>
      </c>
      <c r="W306" s="47">
        <v>-300.58679999999998</v>
      </c>
      <c r="X306" s="47">
        <v>-258.10942999999997</v>
      </c>
      <c r="Y306" s="47">
        <v>-574.22292000000004</v>
      </c>
      <c r="Z306" s="47">
        <v>-509.41816999999998</v>
      </c>
      <c r="AA306" s="47">
        <v>-258.10942999999997</v>
      </c>
      <c r="AB306" s="47">
        <v>-1108.16347</v>
      </c>
      <c r="AC306" s="47">
        <v>-1062.5300300000001</v>
      </c>
      <c r="AD306" s="47">
        <v>-774.32829000000004</v>
      </c>
      <c r="AE306" s="47">
        <v>-309.11099999999999</v>
      </c>
      <c r="AF306" s="47">
        <v>-378.63189</v>
      </c>
      <c r="AG306" s="47">
        <v>-258.10942999999997</v>
      </c>
      <c r="AH306" s="47">
        <v>-208.23282</v>
      </c>
      <c r="AI306" s="47">
        <v>-263.95807000000002</v>
      </c>
      <c r="AJ306" s="47">
        <v>-258.10942999999997</v>
      </c>
      <c r="AK306" s="47">
        <v>-208.65666000000002</v>
      </c>
      <c r="AL306" s="47">
        <v>-172.63545999999999</v>
      </c>
      <c r="AM306" s="47">
        <v>-258.10942999999997</v>
      </c>
      <c r="AN306" s="47">
        <v>-726.00047999999992</v>
      </c>
      <c r="AO306" s="47">
        <v>-815.22541999999999</v>
      </c>
      <c r="AP306" s="47">
        <v>-774.32829000000004</v>
      </c>
      <c r="AQ306" s="47">
        <v>-551.86043999999993</v>
      </c>
      <c r="AR306" s="47">
        <v>-257.33070000000004</v>
      </c>
      <c r="AS306" s="47">
        <v>-258.10942999999997</v>
      </c>
      <c r="AT306" s="47">
        <v>-739.61658999999997</v>
      </c>
      <c r="AU306" s="47">
        <v>-274.83390000000003</v>
      </c>
      <c r="AV306" s="47">
        <v>-258.10942999999997</v>
      </c>
      <c r="AW306" s="47">
        <v>-941.60079000000007</v>
      </c>
      <c r="AX306" s="47">
        <v>-78.989339999999999</v>
      </c>
      <c r="AY306" s="47">
        <v>-258.10942999999997</v>
      </c>
      <c r="AZ306" s="47">
        <v>-2233.07782</v>
      </c>
      <c r="BA306" s="47">
        <v>-611.15393999999992</v>
      </c>
      <c r="BB306" s="47">
        <v>-774.32829000000004</v>
      </c>
      <c r="BC306" s="47">
        <v>-5504.5399200000002</v>
      </c>
      <c r="BD306" s="47">
        <v>-3855.8437699999999</v>
      </c>
      <c r="BE306" s="47">
        <v>-3097.3131600000002</v>
      </c>
      <c r="BF306" s="48">
        <v>0.77719837667302571</v>
      </c>
      <c r="BG306" s="49">
        <v>0.42758375295895368</v>
      </c>
    </row>
    <row r="307" spans="2:59" x14ac:dyDescent="0.25">
      <c r="B307" s="1"/>
      <c r="C307" s="1"/>
      <c r="D307" s="1"/>
      <c r="E307" s="45" t="s">
        <v>289</v>
      </c>
      <c r="F307" s="46" t="s">
        <v>290</v>
      </c>
      <c r="G307" s="47">
        <v>0</v>
      </c>
      <c r="H307" s="47">
        <v>0</v>
      </c>
      <c r="I307" s="47">
        <v>-1697.27919</v>
      </c>
      <c r="J307" s="47">
        <v>0</v>
      </c>
      <c r="K307" s="47">
        <v>0</v>
      </c>
      <c r="L307" s="47">
        <v>-1697.27919</v>
      </c>
      <c r="M307" s="47">
        <v>0</v>
      </c>
      <c r="N307" s="47">
        <v>0</v>
      </c>
      <c r="O307" s="47">
        <v>-1697.27919</v>
      </c>
      <c r="P307" s="47">
        <v>0</v>
      </c>
      <c r="Q307" s="47">
        <v>0</v>
      </c>
      <c r="R307" s="47">
        <v>-5091.8375700000006</v>
      </c>
      <c r="S307" s="47">
        <v>0</v>
      </c>
      <c r="T307" s="47">
        <v>0</v>
      </c>
      <c r="U307" s="47">
        <v>-1697.27919</v>
      </c>
      <c r="V307" s="47">
        <v>0</v>
      </c>
      <c r="W307" s="47">
        <v>0</v>
      </c>
      <c r="X307" s="47">
        <v>-1697.27919</v>
      </c>
      <c r="Y307" s="47">
        <v>0</v>
      </c>
      <c r="Z307" s="47">
        <v>0</v>
      </c>
      <c r="AA307" s="47">
        <v>-1697.27919</v>
      </c>
      <c r="AB307" s="47">
        <v>0</v>
      </c>
      <c r="AC307" s="47">
        <v>0</v>
      </c>
      <c r="AD307" s="47">
        <v>-5091.8375700000006</v>
      </c>
      <c r="AE307" s="47">
        <v>-7269.5259599999999</v>
      </c>
      <c r="AF307" s="47">
        <v>0</v>
      </c>
      <c r="AG307" s="47">
        <v>-1697.27919</v>
      </c>
      <c r="AH307" s="47">
        <v>-126.46546000000001</v>
      </c>
      <c r="AI307" s="47">
        <v>0</v>
      </c>
      <c r="AJ307" s="47">
        <v>-1697.27919</v>
      </c>
      <c r="AK307" s="47">
        <v>0</v>
      </c>
      <c r="AL307" s="47">
        <v>0</v>
      </c>
      <c r="AM307" s="47">
        <v>-1697.27919</v>
      </c>
      <c r="AN307" s="47">
        <v>-7395.9914200000003</v>
      </c>
      <c r="AO307" s="47">
        <v>0</v>
      </c>
      <c r="AP307" s="47">
        <v>-5091.8375700000006</v>
      </c>
      <c r="AQ307" s="47">
        <v>7138.69787</v>
      </c>
      <c r="AR307" s="47">
        <v>0</v>
      </c>
      <c r="AS307" s="47">
        <v>-1697.27919</v>
      </c>
      <c r="AT307" s="47">
        <v>0</v>
      </c>
      <c r="AU307" s="47">
        <v>0</v>
      </c>
      <c r="AV307" s="47">
        <v>-1697.27919</v>
      </c>
      <c r="AW307" s="47">
        <v>-409.19171999999998</v>
      </c>
      <c r="AX307" s="47">
        <v>0</v>
      </c>
      <c r="AY307" s="47">
        <v>-1697.27919</v>
      </c>
      <c r="AZ307" s="47">
        <v>6729.5061500000002</v>
      </c>
      <c r="BA307" s="47">
        <v>0</v>
      </c>
      <c r="BB307" s="47">
        <v>-5091.8375700000006</v>
      </c>
      <c r="BC307" s="47">
        <v>-666.48527000000001</v>
      </c>
      <c r="BD307" s="47">
        <v>0</v>
      </c>
      <c r="BE307" s="47">
        <v>-20367.350280000002</v>
      </c>
      <c r="BF307" s="48">
        <v>-0.96727678068882317</v>
      </c>
      <c r="BG307" s="49">
        <v>0</v>
      </c>
    </row>
    <row r="308" spans="2:59" hidden="1" x14ac:dyDescent="0.25">
      <c r="B308" s="1"/>
      <c r="C308" s="1"/>
      <c r="D308" s="1"/>
      <c r="E308" s="45"/>
      <c r="BF308" s="48"/>
      <c r="BG308" s="49"/>
    </row>
    <row r="309" spans="2:59" hidden="1" x14ac:dyDescent="0.25">
      <c r="B309" s="1"/>
      <c r="C309" s="1"/>
      <c r="D309" s="1"/>
      <c r="E309" s="45"/>
      <c r="BF309" s="48"/>
      <c r="BG309" s="49"/>
    </row>
    <row r="310" spans="2:59" x14ac:dyDescent="0.25">
      <c r="B310" s="1"/>
      <c r="C310" s="1"/>
      <c r="D310" s="1"/>
      <c r="E310" s="45" t="s">
        <v>291</v>
      </c>
      <c r="F310" s="46" t="s">
        <v>292</v>
      </c>
      <c r="G310" s="47">
        <v>0</v>
      </c>
      <c r="H310" s="47">
        <v>0</v>
      </c>
      <c r="I310" s="47">
        <v>0</v>
      </c>
      <c r="J310" s="47">
        <v>0</v>
      </c>
      <c r="K310" s="47">
        <v>0</v>
      </c>
      <c r="L310" s="47">
        <v>0</v>
      </c>
      <c r="M310" s="47">
        <v>0</v>
      </c>
      <c r="N310" s="47">
        <v>0</v>
      </c>
      <c r="O310" s="47">
        <v>0</v>
      </c>
      <c r="P310" s="47">
        <v>0</v>
      </c>
      <c r="Q310" s="47">
        <v>0</v>
      </c>
      <c r="R310" s="47">
        <v>0</v>
      </c>
      <c r="S310" s="47">
        <v>0</v>
      </c>
      <c r="T310" s="47">
        <v>0</v>
      </c>
      <c r="U310" s="47">
        <v>0</v>
      </c>
      <c r="V310" s="47">
        <v>0</v>
      </c>
      <c r="W310" s="47">
        <v>0</v>
      </c>
      <c r="X310" s="47">
        <v>0</v>
      </c>
      <c r="Y310" s="47">
        <v>0</v>
      </c>
      <c r="Z310" s="47">
        <v>0</v>
      </c>
      <c r="AA310" s="47">
        <v>0</v>
      </c>
      <c r="AB310" s="47">
        <v>0</v>
      </c>
      <c r="AC310" s="47">
        <v>0</v>
      </c>
      <c r="AD310" s="47">
        <v>0</v>
      </c>
      <c r="AE310" s="47">
        <v>-47.912500000000001</v>
      </c>
      <c r="AF310" s="47">
        <v>0</v>
      </c>
      <c r="AG310" s="47">
        <v>0</v>
      </c>
      <c r="AH310" s="47">
        <v>47.912500000000001</v>
      </c>
      <c r="AI310" s="47">
        <v>0</v>
      </c>
      <c r="AJ310" s="47">
        <v>0</v>
      </c>
      <c r="AK310" s="47">
        <v>0</v>
      </c>
      <c r="AL310" s="47">
        <v>0</v>
      </c>
      <c r="AM310" s="47">
        <v>0</v>
      </c>
      <c r="AN310" s="47">
        <v>0</v>
      </c>
      <c r="AO310" s="47">
        <v>0</v>
      </c>
      <c r="AP310" s="47">
        <v>0</v>
      </c>
      <c r="AQ310" s="47">
        <v>0</v>
      </c>
      <c r="AR310" s="47">
        <v>0</v>
      </c>
      <c r="AS310" s="47">
        <v>0</v>
      </c>
      <c r="AT310" s="47">
        <v>0</v>
      </c>
      <c r="AU310" s="47">
        <v>0</v>
      </c>
      <c r="AV310" s="47">
        <v>0</v>
      </c>
      <c r="AW310" s="47">
        <v>0</v>
      </c>
      <c r="AX310" s="47">
        <v>0</v>
      </c>
      <c r="AY310" s="47">
        <v>0</v>
      </c>
      <c r="AZ310" s="47">
        <v>0</v>
      </c>
      <c r="BA310" s="47">
        <v>0</v>
      </c>
      <c r="BB310" s="47">
        <v>0</v>
      </c>
      <c r="BC310" s="47">
        <v>0</v>
      </c>
      <c r="BD310" s="47">
        <v>0</v>
      </c>
      <c r="BE310" s="47">
        <v>0</v>
      </c>
      <c r="BF310" s="48">
        <v>0</v>
      </c>
      <c r="BG310" s="49">
        <v>0</v>
      </c>
    </row>
    <row r="311" spans="2:59" x14ac:dyDescent="0.25">
      <c r="B311" s="1"/>
      <c r="C311" s="1"/>
      <c r="D311" s="1"/>
      <c r="E311" s="45" t="s">
        <v>293</v>
      </c>
      <c r="F311" s="46" t="s">
        <v>294</v>
      </c>
      <c r="G311" s="47">
        <v>0</v>
      </c>
      <c r="H311" s="47">
        <v>0</v>
      </c>
      <c r="I311" s="47">
        <v>-63.081290000000003</v>
      </c>
      <c r="J311" s="47">
        <v>0</v>
      </c>
      <c r="K311" s="47">
        <v>0</v>
      </c>
      <c r="L311" s="47">
        <v>-63.081290000000003</v>
      </c>
      <c r="M311" s="47">
        <v>0</v>
      </c>
      <c r="N311" s="47">
        <v>0</v>
      </c>
      <c r="O311" s="47">
        <v>-63.081290000000003</v>
      </c>
      <c r="P311" s="47">
        <v>0</v>
      </c>
      <c r="Q311" s="47">
        <v>0</v>
      </c>
      <c r="R311" s="47">
        <v>-189.24386999999999</v>
      </c>
      <c r="S311" s="47">
        <v>-16.737009999999998</v>
      </c>
      <c r="T311" s="47">
        <v>0</v>
      </c>
      <c r="U311" s="47">
        <v>-63.081290000000003</v>
      </c>
      <c r="V311" s="47">
        <v>0</v>
      </c>
      <c r="W311" s="47">
        <v>-191.34834000000001</v>
      </c>
      <c r="X311" s="47">
        <v>-63.081290000000003</v>
      </c>
      <c r="Y311" s="47">
        <v>0</v>
      </c>
      <c r="Z311" s="47">
        <v>0</v>
      </c>
      <c r="AA311" s="47">
        <v>-63.081290000000003</v>
      </c>
      <c r="AB311" s="47">
        <v>-16.737009999999998</v>
      </c>
      <c r="AC311" s="47">
        <v>-191.34834000000001</v>
      </c>
      <c r="AD311" s="47">
        <v>-189.24386999999999</v>
      </c>
      <c r="AE311" s="47">
        <v>0</v>
      </c>
      <c r="AF311" s="47">
        <v>0</v>
      </c>
      <c r="AG311" s="47">
        <v>-63.081290000000003</v>
      </c>
      <c r="AH311" s="47">
        <v>-71.868750000000006</v>
      </c>
      <c r="AI311" s="47">
        <v>0</v>
      </c>
      <c r="AJ311" s="47">
        <v>-63.081290000000003</v>
      </c>
      <c r="AK311" s="47">
        <v>-55.131740000000001</v>
      </c>
      <c r="AL311" s="47">
        <v>191.34834000000001</v>
      </c>
      <c r="AM311" s="47">
        <v>-63.081290000000003</v>
      </c>
      <c r="AN311" s="47">
        <v>-127.00049</v>
      </c>
      <c r="AO311" s="47">
        <v>191.34834000000001</v>
      </c>
      <c r="AP311" s="47">
        <v>-189.24386999999999</v>
      </c>
      <c r="AQ311" s="47">
        <v>0</v>
      </c>
      <c r="AR311" s="47">
        <v>-248.68464</v>
      </c>
      <c r="AS311" s="47">
        <v>-63.081290000000003</v>
      </c>
      <c r="AT311" s="47">
        <v>0</v>
      </c>
      <c r="AU311" s="47">
        <v>0</v>
      </c>
      <c r="AV311" s="47">
        <v>-63.081290000000003</v>
      </c>
      <c r="AW311" s="47">
        <v>0</v>
      </c>
      <c r="AX311" s="47">
        <v>0</v>
      </c>
      <c r="AY311" s="47">
        <v>-63.081290000000003</v>
      </c>
      <c r="AZ311" s="47">
        <v>0</v>
      </c>
      <c r="BA311" s="47">
        <v>-248.68464</v>
      </c>
      <c r="BB311" s="47">
        <v>-189.24386999999999</v>
      </c>
      <c r="BC311" s="47">
        <v>-143.73750000000001</v>
      </c>
      <c r="BD311" s="47">
        <v>-248.68464</v>
      </c>
      <c r="BE311" s="47">
        <v>-756.97547999999995</v>
      </c>
      <c r="BF311" s="48">
        <v>-0.81011604233204482</v>
      </c>
      <c r="BG311" s="49">
        <v>-0.42200893468933176</v>
      </c>
    </row>
    <row r="312" spans="2:59" hidden="1" x14ac:dyDescent="0.25">
      <c r="B312" s="1"/>
      <c r="C312" s="1"/>
      <c r="D312" s="1"/>
      <c r="E312" s="45"/>
      <c r="BF312" s="48"/>
      <c r="BG312" s="49"/>
    </row>
    <row r="313" spans="2:59" x14ac:dyDescent="0.25">
      <c r="B313" s="1"/>
      <c r="C313" s="1"/>
      <c r="D313" s="1"/>
      <c r="E313" s="45" t="s">
        <v>295</v>
      </c>
      <c r="F313" s="46" t="s">
        <v>296</v>
      </c>
      <c r="G313" s="47">
        <v>0</v>
      </c>
      <c r="H313" s="47">
        <v>0</v>
      </c>
      <c r="I313" s="47">
        <v>-404.56756999999999</v>
      </c>
      <c r="J313" s="47">
        <v>0</v>
      </c>
      <c r="K313" s="47">
        <v>0</v>
      </c>
      <c r="L313" s="47">
        <v>-404.56756999999999</v>
      </c>
      <c r="M313" s="47">
        <v>0</v>
      </c>
      <c r="N313" s="47">
        <v>0</v>
      </c>
      <c r="O313" s="47">
        <v>-404.56756999999999</v>
      </c>
      <c r="P313" s="47">
        <v>0</v>
      </c>
      <c r="Q313" s="47">
        <v>0</v>
      </c>
      <c r="R313" s="47">
        <v>-1213.70271</v>
      </c>
      <c r="S313" s="47">
        <v>0</v>
      </c>
      <c r="T313" s="47">
        <v>0</v>
      </c>
      <c r="U313" s="47">
        <v>-404.56756999999999</v>
      </c>
      <c r="V313" s="47">
        <v>0</v>
      </c>
      <c r="W313" s="47">
        <v>0</v>
      </c>
      <c r="X313" s="47">
        <v>-404.56756999999999</v>
      </c>
      <c r="Y313" s="47">
        <v>0</v>
      </c>
      <c r="Z313" s="47">
        <v>0</v>
      </c>
      <c r="AA313" s="47">
        <v>-404.56756999999999</v>
      </c>
      <c r="AB313" s="47">
        <v>0</v>
      </c>
      <c r="AC313" s="47">
        <v>0</v>
      </c>
      <c r="AD313" s="47">
        <v>-1213.70271</v>
      </c>
      <c r="AE313" s="47">
        <v>0</v>
      </c>
      <c r="AF313" s="47">
        <v>0</v>
      </c>
      <c r="AG313" s="47">
        <v>-404.56756999999999</v>
      </c>
      <c r="AH313" s="47">
        <v>0</v>
      </c>
      <c r="AI313" s="47">
        <v>0</v>
      </c>
      <c r="AJ313" s="47">
        <v>-404.56756999999999</v>
      </c>
      <c r="AK313" s="47">
        <v>0</v>
      </c>
      <c r="AL313" s="47">
        <v>0</v>
      </c>
      <c r="AM313" s="47">
        <v>-404.56756999999999</v>
      </c>
      <c r="AN313" s="47">
        <v>0</v>
      </c>
      <c r="AO313" s="47">
        <v>0</v>
      </c>
      <c r="AP313" s="47">
        <v>-1213.70271</v>
      </c>
      <c r="AQ313" s="47">
        <v>0</v>
      </c>
      <c r="AR313" s="47">
        <v>0</v>
      </c>
      <c r="AS313" s="47">
        <v>-404.56756999999999</v>
      </c>
      <c r="AT313" s="47">
        <v>0</v>
      </c>
      <c r="AU313" s="47">
        <v>0</v>
      </c>
      <c r="AV313" s="47">
        <v>-404.56756999999999</v>
      </c>
      <c r="AW313" s="47">
        <v>0</v>
      </c>
      <c r="AX313" s="47">
        <v>0</v>
      </c>
      <c r="AY313" s="47">
        <v>-404.56756999999999</v>
      </c>
      <c r="AZ313" s="47">
        <v>0</v>
      </c>
      <c r="BA313" s="47">
        <v>0</v>
      </c>
      <c r="BB313" s="47">
        <v>-1213.70271</v>
      </c>
      <c r="BC313" s="47">
        <v>0</v>
      </c>
      <c r="BD313" s="47">
        <v>0</v>
      </c>
      <c r="BE313" s="47">
        <v>-4854.8108400000001</v>
      </c>
      <c r="BF313" s="48">
        <v>-1</v>
      </c>
      <c r="BG313" s="49">
        <v>0</v>
      </c>
    </row>
    <row r="314" spans="2:59" hidden="1" x14ac:dyDescent="0.25">
      <c r="B314" s="1"/>
      <c r="C314" s="1"/>
      <c r="D314" s="1"/>
      <c r="E314" s="45"/>
      <c r="BF314" s="48"/>
      <c r="BG314" s="49"/>
    </row>
    <row r="315" spans="2:59" hidden="1" x14ac:dyDescent="0.25">
      <c r="B315" s="1"/>
      <c r="C315" s="1"/>
      <c r="D315" s="1"/>
      <c r="E315" s="45"/>
      <c r="BF315" s="48"/>
      <c r="BG315" s="49"/>
    </row>
    <row r="316" spans="2:59" hidden="1" x14ac:dyDescent="0.25">
      <c r="B316" s="1"/>
      <c r="C316" s="1"/>
      <c r="D316" s="1"/>
      <c r="E316" s="45"/>
      <c r="BF316" s="48"/>
      <c r="BG316" s="49"/>
    </row>
    <row r="317" spans="2:59" hidden="1" x14ac:dyDescent="0.25">
      <c r="B317" s="1"/>
      <c r="C317" s="1"/>
      <c r="D317" s="1"/>
      <c r="E317" s="45"/>
      <c r="BF317" s="48"/>
      <c r="BG317" s="49"/>
    </row>
    <row r="318" spans="2:59" hidden="1" x14ac:dyDescent="0.25">
      <c r="B318" s="1"/>
      <c r="C318" s="1"/>
      <c r="D318" s="1"/>
      <c r="E318" s="45"/>
      <c r="BF318" s="48"/>
      <c r="BG318" s="49"/>
    </row>
    <row r="319" spans="2:59" hidden="1" x14ac:dyDescent="0.25">
      <c r="B319" s="1"/>
      <c r="C319" s="1"/>
      <c r="D319" s="1"/>
      <c r="E319" s="45"/>
      <c r="BF319" s="48"/>
      <c r="BG319" s="49"/>
    </row>
    <row r="320" spans="2:59" hidden="1" x14ac:dyDescent="0.25">
      <c r="B320" s="1"/>
      <c r="C320" s="1"/>
      <c r="D320" s="1"/>
      <c r="E320" s="45"/>
      <c r="BF320" s="48"/>
      <c r="BG320" s="49"/>
    </row>
    <row r="321" spans="2:59" hidden="1" x14ac:dyDescent="0.25">
      <c r="B321" s="1"/>
      <c r="C321" s="1"/>
      <c r="D321" s="1"/>
      <c r="E321" s="45"/>
      <c r="BF321" s="48"/>
      <c r="BG321" s="49"/>
    </row>
    <row r="322" spans="2:59" hidden="1" x14ac:dyDescent="0.25">
      <c r="B322" s="1"/>
      <c r="C322" s="1"/>
      <c r="D322" s="1"/>
      <c r="E322" s="45"/>
      <c r="BF322" s="48"/>
      <c r="BG322" s="49"/>
    </row>
    <row r="323" spans="2:59" hidden="1" x14ac:dyDescent="0.25">
      <c r="B323" s="1"/>
      <c r="C323" s="1"/>
      <c r="D323" s="1"/>
      <c r="E323" s="45"/>
      <c r="BF323" s="48"/>
      <c r="BG323" s="49"/>
    </row>
    <row r="324" spans="2:59" hidden="1" x14ac:dyDescent="0.25">
      <c r="B324" s="1"/>
      <c r="C324" s="1"/>
      <c r="D324" s="1"/>
      <c r="E324" s="45"/>
      <c r="BF324" s="48"/>
      <c r="BG324" s="49"/>
    </row>
    <row r="325" spans="2:59" x14ac:dyDescent="0.25">
      <c r="B325" s="1"/>
      <c r="C325" s="1"/>
      <c r="D325" s="1"/>
      <c r="E325" s="45" t="s">
        <v>297</v>
      </c>
      <c r="F325" s="46" t="s">
        <v>298</v>
      </c>
      <c r="G325" s="47">
        <v>0</v>
      </c>
      <c r="H325" s="47">
        <v>0</v>
      </c>
      <c r="I325" s="47">
        <v>0</v>
      </c>
      <c r="J325" s="47">
        <v>0</v>
      </c>
      <c r="K325" s="47">
        <v>0</v>
      </c>
      <c r="L325" s="47">
        <v>0</v>
      </c>
      <c r="M325" s="47">
        <v>0</v>
      </c>
      <c r="N325" s="47">
        <v>0</v>
      </c>
      <c r="O325" s="47">
        <v>0</v>
      </c>
      <c r="P325" s="47">
        <v>0</v>
      </c>
      <c r="Q325" s="47">
        <v>0</v>
      </c>
      <c r="R325" s="47">
        <v>0</v>
      </c>
      <c r="S325" s="47">
        <v>0</v>
      </c>
      <c r="T325" s="47">
        <v>0</v>
      </c>
      <c r="U325" s="47">
        <v>0</v>
      </c>
      <c r="V325" s="47">
        <v>-14.529</v>
      </c>
      <c r="W325" s="47">
        <v>0</v>
      </c>
      <c r="X325" s="47">
        <v>0</v>
      </c>
      <c r="Y325" s="47">
        <v>0</v>
      </c>
      <c r="Z325" s="47">
        <v>0</v>
      </c>
      <c r="AA325" s="47">
        <v>0</v>
      </c>
      <c r="AB325" s="47">
        <v>-14.529</v>
      </c>
      <c r="AC325" s="47">
        <v>0</v>
      </c>
      <c r="AD325" s="47">
        <v>0</v>
      </c>
      <c r="AE325" s="47">
        <v>0</v>
      </c>
      <c r="AF325" s="47">
        <v>0</v>
      </c>
      <c r="AG325" s="47">
        <v>0</v>
      </c>
      <c r="AH325" s="47">
        <v>0</v>
      </c>
      <c r="AI325" s="47">
        <v>0</v>
      </c>
      <c r="AJ325" s="47">
        <v>0</v>
      </c>
      <c r="AK325" s="47">
        <v>0</v>
      </c>
      <c r="AL325" s="47">
        <v>0</v>
      </c>
      <c r="AM325" s="47">
        <v>0</v>
      </c>
      <c r="AN325" s="47">
        <v>0</v>
      </c>
      <c r="AO325" s="47">
        <v>0</v>
      </c>
      <c r="AP325" s="47">
        <v>0</v>
      </c>
      <c r="AQ325" s="47">
        <v>0</v>
      </c>
      <c r="AR325" s="47">
        <v>0</v>
      </c>
      <c r="AS325" s="47">
        <v>0</v>
      </c>
      <c r="AT325" s="47">
        <v>0</v>
      </c>
      <c r="AU325" s="47">
        <v>-52.427599999999998</v>
      </c>
      <c r="AV325" s="47">
        <v>0</v>
      </c>
      <c r="AW325" s="47">
        <v>0</v>
      </c>
      <c r="AX325" s="47">
        <v>-13.307499999999999</v>
      </c>
      <c r="AY325" s="47">
        <v>0</v>
      </c>
      <c r="AZ325" s="47">
        <v>0</v>
      </c>
      <c r="BA325" s="47">
        <v>-65.735100000000003</v>
      </c>
      <c r="BB325" s="47">
        <v>0</v>
      </c>
      <c r="BC325" s="47">
        <v>-14.529</v>
      </c>
      <c r="BD325" s="47">
        <v>-65.735100000000003</v>
      </c>
      <c r="BE325" s="47">
        <v>0</v>
      </c>
      <c r="BF325" s="48">
        <v>0</v>
      </c>
      <c r="BG325" s="49">
        <v>-0.77897652852129229</v>
      </c>
    </row>
    <row r="326" spans="2:59" hidden="1" x14ac:dyDescent="0.25">
      <c r="B326" s="1"/>
      <c r="C326" s="1"/>
      <c r="D326" s="1"/>
      <c r="E326" s="45"/>
      <c r="BF326" s="48"/>
      <c r="BG326" s="49"/>
    </row>
    <row r="327" spans="2:59" hidden="1" x14ac:dyDescent="0.25">
      <c r="B327" s="1"/>
      <c r="C327" s="1"/>
      <c r="D327" s="1"/>
      <c r="E327" s="45"/>
      <c r="BF327" s="48"/>
      <c r="BG327" s="49"/>
    </row>
    <row r="328" spans="2:59" hidden="1" x14ac:dyDescent="0.25">
      <c r="B328" s="1"/>
      <c r="C328" s="1"/>
      <c r="D328" s="1"/>
      <c r="E328" s="45"/>
      <c r="BF328" s="48"/>
      <c r="BG328" s="49"/>
    </row>
    <row r="329" spans="2:59" hidden="1" x14ac:dyDescent="0.25">
      <c r="B329" s="1"/>
      <c r="C329" s="1"/>
      <c r="D329" s="1"/>
      <c r="E329" s="45"/>
      <c r="BF329" s="48"/>
      <c r="BG329" s="49"/>
    </row>
    <row r="330" spans="2:59" hidden="1" x14ac:dyDescent="0.25">
      <c r="B330" s="1"/>
      <c r="C330" s="1"/>
      <c r="D330" s="1"/>
      <c r="E330" s="45"/>
      <c r="BF330" s="48"/>
      <c r="BG330" s="49"/>
    </row>
    <row r="331" spans="2:59" hidden="1" x14ac:dyDescent="0.25">
      <c r="B331" s="1"/>
      <c r="C331" s="1"/>
      <c r="D331" s="1"/>
      <c r="E331" s="45"/>
      <c r="BF331" s="48"/>
      <c r="BG331" s="49"/>
    </row>
    <row r="332" spans="2:59" hidden="1" x14ac:dyDescent="0.25">
      <c r="B332" s="1"/>
      <c r="C332" s="1"/>
      <c r="D332" s="1"/>
      <c r="E332" s="45"/>
      <c r="BF332" s="48"/>
      <c r="BG332" s="49"/>
    </row>
    <row r="333" spans="2:59" hidden="1" x14ac:dyDescent="0.25">
      <c r="B333" s="1"/>
      <c r="C333" s="1"/>
      <c r="D333" s="1"/>
      <c r="E333" s="45"/>
      <c r="BF333" s="48"/>
      <c r="BG333" s="49"/>
    </row>
    <row r="334" spans="2:59" hidden="1" x14ac:dyDescent="0.25">
      <c r="B334" s="1"/>
      <c r="C334" s="1"/>
      <c r="D334" s="1"/>
      <c r="E334" s="45"/>
      <c r="BF334" s="48"/>
      <c r="BG334" s="49"/>
    </row>
    <row r="335" spans="2:59" hidden="1" x14ac:dyDescent="0.25">
      <c r="B335" s="1"/>
      <c r="C335" s="1"/>
      <c r="D335" s="1"/>
      <c r="E335" s="45"/>
      <c r="BF335" s="48"/>
      <c r="BG335" s="49"/>
    </row>
    <row r="336" spans="2:59" hidden="1" x14ac:dyDescent="0.25">
      <c r="B336" s="1"/>
      <c r="C336" s="1"/>
      <c r="D336" s="1"/>
      <c r="E336" s="45"/>
      <c r="BF336" s="48"/>
      <c r="BG336" s="49"/>
    </row>
    <row r="337" spans="2:59" x14ac:dyDescent="0.25">
      <c r="B337" s="1"/>
      <c r="C337" s="1"/>
      <c r="D337" s="1"/>
      <c r="E337" s="45"/>
      <c r="BF337" s="48"/>
      <c r="BG337" s="49"/>
    </row>
    <row r="338" spans="2:59" x14ac:dyDescent="0.25">
      <c r="B338" s="1"/>
      <c r="C338" s="1"/>
      <c r="D338" s="1"/>
      <c r="E338" s="50"/>
      <c r="F338" s="51" t="s">
        <v>46</v>
      </c>
      <c r="G338" s="52">
        <v>-11518.856040000001</v>
      </c>
      <c r="H338" s="52">
        <v>-10732.75841</v>
      </c>
      <c r="I338" s="52">
        <v>-14497.67945</v>
      </c>
      <c r="J338" s="52">
        <v>-11412.1332</v>
      </c>
      <c r="K338" s="52">
        <v>-8253.0349499999993</v>
      </c>
      <c r="L338" s="52">
        <v>-14497.67945</v>
      </c>
      <c r="M338" s="52">
        <v>-12328.614600000003</v>
      </c>
      <c r="N338" s="52">
        <v>-13577.347099999999</v>
      </c>
      <c r="O338" s="52">
        <v>-14497.67945</v>
      </c>
      <c r="P338" s="52">
        <v>-35259.603840000003</v>
      </c>
      <c r="Q338" s="52">
        <v>-32563.140459999999</v>
      </c>
      <c r="R338" s="52">
        <v>-43493.038349999988</v>
      </c>
      <c r="S338" s="52">
        <v>-9747.2037899999996</v>
      </c>
      <c r="T338" s="52">
        <v>-9089.9518800000005</v>
      </c>
      <c r="U338" s="52">
        <v>-14497.67945</v>
      </c>
      <c r="V338" s="52">
        <v>-12927.885100000003</v>
      </c>
      <c r="W338" s="52">
        <v>-10203.551239999999</v>
      </c>
      <c r="X338" s="52">
        <v>-14497.67945</v>
      </c>
      <c r="Y338" s="52">
        <v>-14454.35291</v>
      </c>
      <c r="Z338" s="52">
        <v>-11095.144110000001</v>
      </c>
      <c r="AA338" s="52">
        <v>-14497.67945</v>
      </c>
      <c r="AB338" s="52">
        <v>-37129.441800000001</v>
      </c>
      <c r="AC338" s="52">
        <v>-30388.647229999999</v>
      </c>
      <c r="AD338" s="52">
        <v>-43493.038349999988</v>
      </c>
      <c r="AE338" s="52">
        <v>-13517.611870000004</v>
      </c>
      <c r="AF338" s="52">
        <v>-10995.784200000002</v>
      </c>
      <c r="AG338" s="52">
        <v>-14497.67945</v>
      </c>
      <c r="AH338" s="52">
        <v>-11307.144299999998</v>
      </c>
      <c r="AI338" s="52">
        <v>-11478.024410000002</v>
      </c>
      <c r="AJ338" s="52">
        <v>-14497.67945</v>
      </c>
      <c r="AK338" s="52">
        <v>-11345.485960000002</v>
      </c>
      <c r="AL338" s="52">
        <v>-7507.7924000000003</v>
      </c>
      <c r="AM338" s="52">
        <v>-14497.67945</v>
      </c>
      <c r="AN338" s="52">
        <v>-36170.242129999999</v>
      </c>
      <c r="AO338" s="52">
        <v>-29981.601009999998</v>
      </c>
      <c r="AP338" s="52">
        <v>-43493.038349999988</v>
      </c>
      <c r="AQ338" s="52">
        <v>-4042.6185100000002</v>
      </c>
      <c r="AR338" s="52">
        <v>-10398.045179999999</v>
      </c>
      <c r="AS338" s="52">
        <v>-14497.67945</v>
      </c>
      <c r="AT338" s="52">
        <v>-10466.823419999999</v>
      </c>
      <c r="AU338" s="52">
        <v>-8341.7509900000005</v>
      </c>
      <c r="AV338" s="52">
        <v>-14497.67945</v>
      </c>
      <c r="AW338" s="52">
        <v>-12495.059890000002</v>
      </c>
      <c r="AX338" s="52">
        <v>-20336.072169999996</v>
      </c>
      <c r="AY338" s="52">
        <v>-14497.67945</v>
      </c>
      <c r="AZ338" s="52">
        <v>-27004.501819999998</v>
      </c>
      <c r="BA338" s="52">
        <v>-39075.868339999994</v>
      </c>
      <c r="BB338" s="52">
        <v>-43493.038349999988</v>
      </c>
      <c r="BC338" s="52">
        <v>-135563.78959</v>
      </c>
      <c r="BD338" s="52">
        <v>-132009.25703999997</v>
      </c>
      <c r="BE338" s="52">
        <v>-173972.15339999995</v>
      </c>
      <c r="BF338" s="53">
        <v>-0.2207730551089446</v>
      </c>
      <c r="BG338" s="54">
        <v>2.6926388570787715E-2</v>
      </c>
    </row>
    <row r="339" spans="2:59" x14ac:dyDescent="0.25">
      <c r="B339" s="1"/>
      <c r="C339" s="1"/>
      <c r="D339" s="1"/>
      <c r="E339" s="50"/>
      <c r="F339" s="62"/>
      <c r="BF339" s="48"/>
      <c r="BG339" s="49"/>
    </row>
    <row r="340" spans="2:59" hidden="1" x14ac:dyDescent="0.25">
      <c r="B340" s="1"/>
      <c r="C340" s="1"/>
      <c r="D340" s="1"/>
      <c r="E340" s="45"/>
      <c r="BF340" s="48"/>
      <c r="BG340" s="49"/>
    </row>
    <row r="341" spans="2:59" x14ac:dyDescent="0.25">
      <c r="B341" s="1"/>
      <c r="C341" s="1"/>
      <c r="D341" s="1"/>
      <c r="E341" s="45" t="s">
        <v>299</v>
      </c>
      <c r="F341" s="46" t="s">
        <v>300</v>
      </c>
      <c r="G341" s="47">
        <v>0</v>
      </c>
      <c r="H341" s="47">
        <v>0</v>
      </c>
      <c r="I341" s="47">
        <v>10.52416</v>
      </c>
      <c r="J341" s="47">
        <v>0</v>
      </c>
      <c r="K341" s="47">
        <v>0</v>
      </c>
      <c r="L341" s="47">
        <v>10.52416</v>
      </c>
      <c r="M341" s="47">
        <v>30.91893</v>
      </c>
      <c r="N341" s="47">
        <v>0</v>
      </c>
      <c r="O341" s="47">
        <v>10.52416</v>
      </c>
      <c r="P341" s="47">
        <v>30.91893</v>
      </c>
      <c r="Q341" s="47">
        <v>0</v>
      </c>
      <c r="R341" s="47">
        <v>31.572479999999999</v>
      </c>
      <c r="S341" s="47">
        <v>6.6947999999999999</v>
      </c>
      <c r="T341" s="47">
        <v>0</v>
      </c>
      <c r="U341" s="47">
        <v>10.52416</v>
      </c>
      <c r="V341" s="47">
        <v>0</v>
      </c>
      <c r="W341" s="47">
        <v>76.539339999999996</v>
      </c>
      <c r="X341" s="47">
        <v>10.52416</v>
      </c>
      <c r="Y341" s="47">
        <v>0</v>
      </c>
      <c r="Z341" s="47">
        <v>0</v>
      </c>
      <c r="AA341" s="47">
        <v>10.52416</v>
      </c>
      <c r="AB341" s="47">
        <v>6.6947999999999999</v>
      </c>
      <c r="AC341" s="47">
        <v>76.539339999999996</v>
      </c>
      <c r="AD341" s="47">
        <v>31.572479999999999</v>
      </c>
      <c r="AE341" s="47">
        <v>12.4702</v>
      </c>
      <c r="AF341" s="47">
        <v>0</v>
      </c>
      <c r="AG341" s="47">
        <v>10.52416</v>
      </c>
      <c r="AH341" s="47">
        <v>9.5824999999999996</v>
      </c>
      <c r="AI341" s="47">
        <v>0</v>
      </c>
      <c r="AJ341" s="47">
        <v>10.52416</v>
      </c>
      <c r="AK341" s="47">
        <v>12.4702</v>
      </c>
      <c r="AL341" s="47">
        <v>0</v>
      </c>
      <c r="AM341" s="47">
        <v>10.52416</v>
      </c>
      <c r="AN341" s="47">
        <v>34.5229</v>
      </c>
      <c r="AO341" s="47">
        <v>0</v>
      </c>
      <c r="AP341" s="47">
        <v>31.572479999999999</v>
      </c>
      <c r="AQ341" s="47">
        <v>0</v>
      </c>
      <c r="AR341" s="47">
        <v>0</v>
      </c>
      <c r="AS341" s="47">
        <v>10.52416</v>
      </c>
      <c r="AT341" s="47">
        <v>0</v>
      </c>
      <c r="AU341" s="47">
        <v>0</v>
      </c>
      <c r="AV341" s="47">
        <v>10.52416</v>
      </c>
      <c r="AW341" s="47">
        <v>0</v>
      </c>
      <c r="AX341" s="47">
        <v>0</v>
      </c>
      <c r="AY341" s="47">
        <v>10.52416</v>
      </c>
      <c r="AZ341" s="47">
        <v>0</v>
      </c>
      <c r="BA341" s="47">
        <v>0</v>
      </c>
      <c r="BB341" s="47">
        <v>31.572479999999999</v>
      </c>
      <c r="BC341" s="47">
        <v>72.136630000000011</v>
      </c>
      <c r="BD341" s="47">
        <v>76.539339999999996</v>
      </c>
      <c r="BE341" s="47">
        <v>126.28992</v>
      </c>
      <c r="BF341" s="48">
        <v>-0.42880136435275262</v>
      </c>
      <c r="BG341" s="49">
        <v>-5.7522184016742028E-2</v>
      </c>
    </row>
    <row r="342" spans="2:59" hidden="1" x14ac:dyDescent="0.25">
      <c r="B342" s="1"/>
      <c r="C342" s="1"/>
      <c r="D342" s="1"/>
      <c r="E342" s="45"/>
      <c r="BF342" s="48"/>
      <c r="BG342" s="49"/>
    </row>
    <row r="343" spans="2:59" hidden="1" x14ac:dyDescent="0.25">
      <c r="B343" s="1"/>
      <c r="C343" s="1"/>
      <c r="D343" s="1"/>
      <c r="E343" s="45"/>
      <c r="BF343" s="48"/>
      <c r="BG343" s="49"/>
    </row>
    <row r="344" spans="2:59" x14ac:dyDescent="0.25">
      <c r="B344" s="1"/>
      <c r="C344" s="1"/>
      <c r="D344" s="1"/>
      <c r="E344" s="45" t="s">
        <v>301</v>
      </c>
      <c r="F344" s="46" t="s">
        <v>302</v>
      </c>
      <c r="G344" s="47">
        <v>0</v>
      </c>
      <c r="H344" s="47">
        <v>35.07629</v>
      </c>
      <c r="I344" s="47">
        <v>0</v>
      </c>
      <c r="J344" s="47">
        <v>0</v>
      </c>
      <c r="K344" s="47">
        <v>5.1185799999999997</v>
      </c>
      <c r="L344" s="47">
        <v>0</v>
      </c>
      <c r="M344" s="47">
        <v>0</v>
      </c>
      <c r="N344" s="47">
        <v>436.50565</v>
      </c>
      <c r="O344" s="47">
        <v>0</v>
      </c>
      <c r="P344" s="47">
        <v>0</v>
      </c>
      <c r="Q344" s="47">
        <v>476.70052000000004</v>
      </c>
      <c r="R344" s="47">
        <v>0</v>
      </c>
      <c r="S344" s="47">
        <v>0</v>
      </c>
      <c r="T344" s="47">
        <v>0</v>
      </c>
      <c r="U344" s="47">
        <v>0</v>
      </c>
      <c r="V344" s="47">
        <v>0</v>
      </c>
      <c r="W344" s="47">
        <v>0</v>
      </c>
      <c r="X344" s="47">
        <v>0</v>
      </c>
      <c r="Y344" s="47">
        <v>0</v>
      </c>
      <c r="Z344" s="47">
        <v>0</v>
      </c>
      <c r="AA344" s="47">
        <v>0</v>
      </c>
      <c r="AB344" s="47">
        <v>0</v>
      </c>
      <c r="AC344" s="47">
        <v>0</v>
      </c>
      <c r="AD344" s="47">
        <v>0</v>
      </c>
      <c r="AE344" s="47">
        <v>5.4604200000000001</v>
      </c>
      <c r="AF344" s="47">
        <v>0</v>
      </c>
      <c r="AG344" s="47">
        <v>0</v>
      </c>
      <c r="AH344" s="47">
        <v>0</v>
      </c>
      <c r="AI344" s="47">
        <v>1.45827</v>
      </c>
      <c r="AJ344" s="47">
        <v>0</v>
      </c>
      <c r="AK344" s="47">
        <v>0</v>
      </c>
      <c r="AL344" s="47">
        <v>0</v>
      </c>
      <c r="AM344" s="47">
        <v>0</v>
      </c>
      <c r="AN344" s="47">
        <v>5.4604200000000001</v>
      </c>
      <c r="AO344" s="47">
        <v>1.45827</v>
      </c>
      <c r="AP344" s="47">
        <v>0</v>
      </c>
      <c r="AQ344" s="47">
        <v>0</v>
      </c>
      <c r="AR344" s="47">
        <v>0</v>
      </c>
      <c r="AS344" s="47">
        <v>0</v>
      </c>
      <c r="AT344" s="47">
        <v>0</v>
      </c>
      <c r="AU344" s="47">
        <v>0</v>
      </c>
      <c r="AV344" s="47">
        <v>0</v>
      </c>
      <c r="AW344" s="47">
        <v>0</v>
      </c>
      <c r="AX344" s="47">
        <v>0</v>
      </c>
      <c r="AY344" s="47">
        <v>0</v>
      </c>
      <c r="AZ344" s="47">
        <v>0</v>
      </c>
      <c r="BA344" s="47">
        <v>0</v>
      </c>
      <c r="BB344" s="47">
        <v>0</v>
      </c>
      <c r="BC344" s="47">
        <v>5.4604200000000001</v>
      </c>
      <c r="BD344" s="47">
        <v>478.15878999999995</v>
      </c>
      <c r="BE344" s="47">
        <v>0</v>
      </c>
      <c r="BF344" s="48">
        <v>0</v>
      </c>
      <c r="BG344" s="49">
        <v>-0.98858032077586611</v>
      </c>
    </row>
    <row r="345" spans="2:59" x14ac:dyDescent="0.25">
      <c r="B345" s="1"/>
      <c r="C345" s="1"/>
      <c r="D345" s="1"/>
      <c r="E345" s="45" t="s">
        <v>303</v>
      </c>
      <c r="F345" s="46" t="s">
        <v>304</v>
      </c>
      <c r="G345" s="47">
        <v>0</v>
      </c>
      <c r="H345" s="47">
        <v>0</v>
      </c>
      <c r="I345" s="47">
        <v>85.838539999999995</v>
      </c>
      <c r="J345" s="47">
        <v>0</v>
      </c>
      <c r="K345" s="47">
        <v>0</v>
      </c>
      <c r="L345" s="47">
        <v>85.838539999999995</v>
      </c>
      <c r="M345" s="47">
        <v>0</v>
      </c>
      <c r="N345" s="47">
        <v>0</v>
      </c>
      <c r="O345" s="47">
        <v>85.838539999999995</v>
      </c>
      <c r="P345" s="47">
        <v>0</v>
      </c>
      <c r="Q345" s="47">
        <v>0</v>
      </c>
      <c r="R345" s="47">
        <v>257.51562000000001</v>
      </c>
      <c r="S345" s="47">
        <v>0</v>
      </c>
      <c r="T345" s="47">
        <v>0</v>
      </c>
      <c r="U345" s="47">
        <v>85.838539999999995</v>
      </c>
      <c r="V345" s="47">
        <v>0</v>
      </c>
      <c r="W345" s="47">
        <v>0</v>
      </c>
      <c r="X345" s="47">
        <v>85.838539999999995</v>
      </c>
      <c r="Y345" s="47">
        <v>0</v>
      </c>
      <c r="Z345" s="47">
        <v>0</v>
      </c>
      <c r="AA345" s="47">
        <v>85.838539999999995</v>
      </c>
      <c r="AB345" s="47">
        <v>0</v>
      </c>
      <c r="AC345" s="47">
        <v>0</v>
      </c>
      <c r="AD345" s="47">
        <v>257.51562000000001</v>
      </c>
      <c r="AE345" s="47">
        <v>0</v>
      </c>
      <c r="AF345" s="47">
        <v>0</v>
      </c>
      <c r="AG345" s="47">
        <v>85.838539999999995</v>
      </c>
      <c r="AH345" s="47">
        <v>0</v>
      </c>
      <c r="AI345" s="47">
        <v>0</v>
      </c>
      <c r="AJ345" s="47">
        <v>85.838539999999995</v>
      </c>
      <c r="AK345" s="47">
        <v>0</v>
      </c>
      <c r="AL345" s="47">
        <v>0</v>
      </c>
      <c r="AM345" s="47">
        <v>85.838539999999995</v>
      </c>
      <c r="AN345" s="47">
        <v>0</v>
      </c>
      <c r="AO345" s="47">
        <v>0</v>
      </c>
      <c r="AP345" s="47">
        <v>257.51562000000001</v>
      </c>
      <c r="AQ345" s="47">
        <v>0</v>
      </c>
      <c r="AR345" s="47">
        <v>0</v>
      </c>
      <c r="AS345" s="47">
        <v>85.838539999999995</v>
      </c>
      <c r="AT345" s="47">
        <v>0</v>
      </c>
      <c r="AU345" s="47">
        <v>0</v>
      </c>
      <c r="AV345" s="47">
        <v>85.838539999999995</v>
      </c>
      <c r="AW345" s="47">
        <v>0</v>
      </c>
      <c r="AX345" s="47">
        <v>0</v>
      </c>
      <c r="AY345" s="47">
        <v>85.838539999999995</v>
      </c>
      <c r="AZ345" s="47">
        <v>0</v>
      </c>
      <c r="BA345" s="47">
        <v>0</v>
      </c>
      <c r="BB345" s="47">
        <v>257.51562000000001</v>
      </c>
      <c r="BC345" s="47">
        <v>0</v>
      </c>
      <c r="BD345" s="47">
        <v>0</v>
      </c>
      <c r="BE345" s="47">
        <v>1030.0624800000001</v>
      </c>
      <c r="BF345" s="48">
        <v>-1</v>
      </c>
      <c r="BG345" s="49">
        <v>0</v>
      </c>
    </row>
    <row r="346" spans="2:59" x14ac:dyDescent="0.25">
      <c r="B346" s="1"/>
      <c r="C346" s="1"/>
      <c r="D346" s="1"/>
      <c r="E346" s="45" t="s">
        <v>305</v>
      </c>
      <c r="F346" s="46" t="s">
        <v>306</v>
      </c>
      <c r="G346" s="47">
        <v>0</v>
      </c>
      <c r="H346" s="47">
        <v>0</v>
      </c>
      <c r="I346" s="47">
        <v>121.37027</v>
      </c>
      <c r="J346" s="47">
        <v>0</v>
      </c>
      <c r="K346" s="47">
        <v>0</v>
      </c>
      <c r="L346" s="47">
        <v>121.37027</v>
      </c>
      <c r="M346" s="47">
        <v>0</v>
      </c>
      <c r="N346" s="47">
        <v>0</v>
      </c>
      <c r="O346" s="47">
        <v>121.37027</v>
      </c>
      <c r="P346" s="47">
        <v>0</v>
      </c>
      <c r="Q346" s="47">
        <v>0</v>
      </c>
      <c r="R346" s="47">
        <v>364.11081000000001</v>
      </c>
      <c r="S346" s="47">
        <v>0</v>
      </c>
      <c r="T346" s="47">
        <v>0</v>
      </c>
      <c r="U346" s="47">
        <v>121.37027</v>
      </c>
      <c r="V346" s="47">
        <v>0</v>
      </c>
      <c r="W346" s="47">
        <v>0</v>
      </c>
      <c r="X346" s="47">
        <v>121.37027</v>
      </c>
      <c r="Y346" s="47">
        <v>0</v>
      </c>
      <c r="Z346" s="47">
        <v>0</v>
      </c>
      <c r="AA346" s="47">
        <v>121.37027</v>
      </c>
      <c r="AB346" s="47">
        <v>0</v>
      </c>
      <c r="AC346" s="47">
        <v>0</v>
      </c>
      <c r="AD346" s="47">
        <v>364.11081000000001</v>
      </c>
      <c r="AE346" s="47">
        <v>0</v>
      </c>
      <c r="AF346" s="47">
        <v>0</v>
      </c>
      <c r="AG346" s="47">
        <v>121.37027</v>
      </c>
      <c r="AH346" s="47">
        <v>0</v>
      </c>
      <c r="AI346" s="47">
        <v>0</v>
      </c>
      <c r="AJ346" s="47">
        <v>121.37027</v>
      </c>
      <c r="AK346" s="47">
        <v>0</v>
      </c>
      <c r="AL346" s="47">
        <v>0</v>
      </c>
      <c r="AM346" s="47">
        <v>121.37027</v>
      </c>
      <c r="AN346" s="47">
        <v>0</v>
      </c>
      <c r="AO346" s="47">
        <v>0</v>
      </c>
      <c r="AP346" s="47">
        <v>364.11081000000001</v>
      </c>
      <c r="AQ346" s="47">
        <v>0</v>
      </c>
      <c r="AR346" s="47">
        <v>0</v>
      </c>
      <c r="AS346" s="47">
        <v>121.37027</v>
      </c>
      <c r="AT346" s="47">
        <v>0</v>
      </c>
      <c r="AU346" s="47">
        <v>0</v>
      </c>
      <c r="AV346" s="47">
        <v>121.37027</v>
      </c>
      <c r="AW346" s="47">
        <v>0</v>
      </c>
      <c r="AX346" s="47">
        <v>0</v>
      </c>
      <c r="AY346" s="47">
        <v>121.37027</v>
      </c>
      <c r="AZ346" s="47">
        <v>0</v>
      </c>
      <c r="BA346" s="47">
        <v>0</v>
      </c>
      <c r="BB346" s="47">
        <v>364.11081000000001</v>
      </c>
      <c r="BC346" s="47">
        <v>0</v>
      </c>
      <c r="BD346" s="47">
        <v>0</v>
      </c>
      <c r="BE346" s="47">
        <v>1456.4432400000001</v>
      </c>
      <c r="BF346" s="48">
        <v>-1</v>
      </c>
      <c r="BG346" s="49">
        <v>0</v>
      </c>
    </row>
    <row r="347" spans="2:59" x14ac:dyDescent="0.25">
      <c r="B347" s="1"/>
      <c r="C347" s="1"/>
      <c r="D347" s="1"/>
      <c r="E347" s="45"/>
      <c r="BF347" s="48"/>
      <c r="BG347" s="49"/>
    </row>
    <row r="348" spans="2:59" x14ac:dyDescent="0.25">
      <c r="B348" s="1"/>
      <c r="C348" s="1"/>
      <c r="D348" s="1"/>
      <c r="E348" s="50"/>
      <c r="F348" s="51" t="s">
        <v>47</v>
      </c>
      <c r="G348" s="52">
        <v>0</v>
      </c>
      <c r="H348" s="52">
        <v>35.07629</v>
      </c>
      <c r="I348" s="52">
        <v>217.73296999999999</v>
      </c>
      <c r="J348" s="52">
        <v>0</v>
      </c>
      <c r="K348" s="52">
        <v>5.1185799999999997</v>
      </c>
      <c r="L348" s="52">
        <v>217.73296999999999</v>
      </c>
      <c r="M348" s="52">
        <v>30.91893</v>
      </c>
      <c r="N348" s="52">
        <v>436.50565</v>
      </c>
      <c r="O348" s="52">
        <v>217.73296999999999</v>
      </c>
      <c r="P348" s="52">
        <v>30.91893</v>
      </c>
      <c r="Q348" s="52">
        <v>476.70052000000004</v>
      </c>
      <c r="R348" s="52">
        <v>653.19891000000007</v>
      </c>
      <c r="S348" s="52">
        <v>6.6947999999999999</v>
      </c>
      <c r="T348" s="52">
        <v>0</v>
      </c>
      <c r="U348" s="52">
        <v>217.73296999999999</v>
      </c>
      <c r="V348" s="52">
        <v>0</v>
      </c>
      <c r="W348" s="52">
        <v>76.539339999999996</v>
      </c>
      <c r="X348" s="52">
        <v>217.73296999999999</v>
      </c>
      <c r="Y348" s="52">
        <v>0</v>
      </c>
      <c r="Z348" s="52">
        <v>0</v>
      </c>
      <c r="AA348" s="52">
        <v>217.73296999999999</v>
      </c>
      <c r="AB348" s="52">
        <v>6.6947999999999999</v>
      </c>
      <c r="AC348" s="52">
        <v>76.539339999999996</v>
      </c>
      <c r="AD348" s="52">
        <v>653.19891000000007</v>
      </c>
      <c r="AE348" s="52">
        <v>17.930620000000001</v>
      </c>
      <c r="AF348" s="52">
        <v>0</v>
      </c>
      <c r="AG348" s="52">
        <v>217.73296999999999</v>
      </c>
      <c r="AH348" s="52">
        <v>9.5824999999999996</v>
      </c>
      <c r="AI348" s="52">
        <v>1.45827</v>
      </c>
      <c r="AJ348" s="52">
        <v>217.73296999999999</v>
      </c>
      <c r="AK348" s="52">
        <v>12.4702</v>
      </c>
      <c r="AL348" s="52">
        <v>0</v>
      </c>
      <c r="AM348" s="52">
        <v>217.73296999999999</v>
      </c>
      <c r="AN348" s="52">
        <v>39.983319999999999</v>
      </c>
      <c r="AO348" s="52">
        <v>1.45827</v>
      </c>
      <c r="AP348" s="52">
        <v>653.19891000000007</v>
      </c>
      <c r="AQ348" s="52">
        <v>0</v>
      </c>
      <c r="AR348" s="52">
        <v>0</v>
      </c>
      <c r="AS348" s="52">
        <v>217.73296999999999</v>
      </c>
      <c r="AT348" s="52">
        <v>0</v>
      </c>
      <c r="AU348" s="52">
        <v>0</v>
      </c>
      <c r="AV348" s="52">
        <v>217.73296999999999</v>
      </c>
      <c r="AW348" s="52">
        <v>0</v>
      </c>
      <c r="AX348" s="52">
        <v>0</v>
      </c>
      <c r="AY348" s="52">
        <v>217.73296999999999</v>
      </c>
      <c r="AZ348" s="52">
        <v>0</v>
      </c>
      <c r="BA348" s="52">
        <v>0</v>
      </c>
      <c r="BB348" s="52">
        <v>653.19891000000007</v>
      </c>
      <c r="BC348" s="52">
        <v>77.59705000000001</v>
      </c>
      <c r="BD348" s="52">
        <v>554.69812999999999</v>
      </c>
      <c r="BE348" s="52">
        <v>2612.7956400000003</v>
      </c>
      <c r="BF348" s="53">
        <v>-0.97030114073521656</v>
      </c>
      <c r="BG348" s="54">
        <v>-0.86010940761599464</v>
      </c>
    </row>
    <row r="349" spans="2:59" x14ac:dyDescent="0.25">
      <c r="B349" s="1"/>
      <c r="C349" s="1"/>
      <c r="D349" s="1"/>
      <c r="E349" s="50"/>
      <c r="F349" s="62"/>
      <c r="BF349" s="48"/>
      <c r="BG349" s="49"/>
    </row>
    <row r="350" spans="2:59" hidden="1" x14ac:dyDescent="0.25">
      <c r="B350" s="1"/>
      <c r="C350" s="46"/>
      <c r="D350" s="46"/>
      <c r="E350" s="45"/>
      <c r="BF350" s="48"/>
      <c r="BG350" s="49"/>
    </row>
    <row r="351" spans="2:59" hidden="1" x14ac:dyDescent="0.25">
      <c r="B351" s="1"/>
      <c r="C351" s="46"/>
      <c r="D351" s="46"/>
      <c r="E351" s="45"/>
      <c r="BF351" s="48"/>
      <c r="BG351" s="49"/>
    </row>
    <row r="352" spans="2:59" hidden="1" x14ac:dyDescent="0.25">
      <c r="B352" s="1"/>
      <c r="C352" s="46"/>
      <c r="D352" s="46"/>
      <c r="E352" s="45"/>
      <c r="BF352" s="48"/>
      <c r="BG352" s="49"/>
    </row>
    <row r="353" spans="2:59" x14ac:dyDescent="0.25">
      <c r="B353" s="1"/>
      <c r="C353" s="46"/>
      <c r="D353" s="46"/>
      <c r="E353" s="45" t="s">
        <v>307</v>
      </c>
      <c r="F353" s="46" t="s">
        <v>308</v>
      </c>
      <c r="G353" s="47">
        <v>0</v>
      </c>
      <c r="H353" s="47">
        <v>0</v>
      </c>
      <c r="I353" s="47">
        <v>1698.1645700000001</v>
      </c>
      <c r="J353" s="47">
        <v>0</v>
      </c>
      <c r="K353" s="47">
        <v>-1586.9669699999999</v>
      </c>
      <c r="L353" s="47">
        <v>1698.1645700000001</v>
      </c>
      <c r="M353" s="47">
        <v>-2346.3924099999999</v>
      </c>
      <c r="N353" s="47">
        <v>0</v>
      </c>
      <c r="O353" s="47">
        <v>1698.1645700000001</v>
      </c>
      <c r="P353" s="47">
        <v>-2346.3924099999999</v>
      </c>
      <c r="Q353" s="47">
        <v>-1586.9669699999999</v>
      </c>
      <c r="R353" s="47">
        <v>5094.4937099999997</v>
      </c>
      <c r="S353" s="47">
        <v>1849.32257</v>
      </c>
      <c r="T353" s="47">
        <v>87.759460000000004</v>
      </c>
      <c r="U353" s="47">
        <v>1698.1645700000001</v>
      </c>
      <c r="V353" s="47">
        <v>0</v>
      </c>
      <c r="W353" s="47">
        <v>36.76153</v>
      </c>
      <c r="X353" s="47">
        <v>1698.1645700000001</v>
      </c>
      <c r="Y353" s="47">
        <v>-369.38042999999999</v>
      </c>
      <c r="Z353" s="47">
        <v>0</v>
      </c>
      <c r="AA353" s="47">
        <v>1698.1645700000001</v>
      </c>
      <c r="AB353" s="47">
        <v>1479.9421399999999</v>
      </c>
      <c r="AC353" s="47">
        <v>124.52099000000001</v>
      </c>
      <c r="AD353" s="47">
        <v>5094.4937099999997</v>
      </c>
      <c r="AE353" s="47">
        <v>-147.95256000000001</v>
      </c>
      <c r="AF353" s="47">
        <v>-464.07486999999998</v>
      </c>
      <c r="AG353" s="47">
        <v>1698.1645700000001</v>
      </c>
      <c r="AH353" s="47">
        <v>-1360.74685</v>
      </c>
      <c r="AI353" s="47">
        <v>0</v>
      </c>
      <c r="AJ353" s="47">
        <v>1698.1645700000001</v>
      </c>
      <c r="AK353" s="47">
        <v>1133.75819</v>
      </c>
      <c r="AL353" s="47">
        <v>0</v>
      </c>
      <c r="AM353" s="47">
        <v>1698.1645700000001</v>
      </c>
      <c r="AN353" s="47">
        <v>-374.94121999999999</v>
      </c>
      <c r="AO353" s="47">
        <v>-464.07486999999998</v>
      </c>
      <c r="AP353" s="47">
        <v>5094.4937099999997</v>
      </c>
      <c r="AQ353" s="47">
        <v>-377.18657000000002</v>
      </c>
      <c r="AR353" s="47">
        <v>-1404.75217</v>
      </c>
      <c r="AS353" s="47">
        <v>1698.1645700000001</v>
      </c>
      <c r="AT353" s="47">
        <v>-278.83481</v>
      </c>
      <c r="AU353" s="47">
        <v>0</v>
      </c>
      <c r="AV353" s="47">
        <v>1698.1645700000001</v>
      </c>
      <c r="AW353" s="47">
        <v>-975.33348000000001</v>
      </c>
      <c r="AX353" s="47">
        <v>43257.661570000004</v>
      </c>
      <c r="AY353" s="47">
        <v>1698.1645700000001</v>
      </c>
      <c r="AZ353" s="47">
        <v>-1631.3548600000001</v>
      </c>
      <c r="BA353" s="47">
        <v>41852.909399999997</v>
      </c>
      <c r="BB353" s="47">
        <v>5094.4937099999997</v>
      </c>
      <c r="BC353" s="47">
        <v>-2872.7463499999999</v>
      </c>
      <c r="BD353" s="47">
        <v>39926.388549999996</v>
      </c>
      <c r="BE353" s="47">
        <v>20377.974839999999</v>
      </c>
      <c r="BF353" s="48">
        <v>-1.1409731031938011</v>
      </c>
      <c r="BG353" s="49">
        <v>-1.0719510693135306</v>
      </c>
    </row>
    <row r="354" spans="2:59" x14ac:dyDescent="0.25">
      <c r="B354" s="1"/>
      <c r="C354" s="46"/>
      <c r="D354" s="46"/>
      <c r="E354" s="45" t="s">
        <v>309</v>
      </c>
      <c r="F354" s="46" t="s">
        <v>310</v>
      </c>
      <c r="G354" s="47">
        <v>0</v>
      </c>
      <c r="H354" s="47">
        <v>0</v>
      </c>
      <c r="I354" s="47">
        <v>-2698.4880499999999</v>
      </c>
      <c r="J354" s="47">
        <v>0</v>
      </c>
      <c r="K354" s="47">
        <v>-7635.6089099999999</v>
      </c>
      <c r="L354" s="47">
        <v>-2698.4880499999999</v>
      </c>
      <c r="M354" s="47">
        <v>-10136.132589999999</v>
      </c>
      <c r="N354" s="47">
        <v>0</v>
      </c>
      <c r="O354" s="47">
        <v>-2698.4880499999999</v>
      </c>
      <c r="P354" s="47">
        <v>-10136.132589999999</v>
      </c>
      <c r="Q354" s="47">
        <v>-7635.6089099999999</v>
      </c>
      <c r="R354" s="47">
        <v>-8095.4641500000007</v>
      </c>
      <c r="S354" s="47">
        <v>3176.2162899999998</v>
      </c>
      <c r="T354" s="47">
        <v>7.4432499999999999</v>
      </c>
      <c r="U354" s="47">
        <v>-2698.4880499999999</v>
      </c>
      <c r="V354" s="47">
        <v>0</v>
      </c>
      <c r="W354" s="47">
        <v>-970.28452000000004</v>
      </c>
      <c r="X354" s="47">
        <v>-2698.4880499999999</v>
      </c>
      <c r="Y354" s="47">
        <v>-3806.77126</v>
      </c>
      <c r="Z354" s="47">
        <v>-0.92500000000000004</v>
      </c>
      <c r="AA354" s="47">
        <v>-2698.4880499999999</v>
      </c>
      <c r="AB354" s="47">
        <v>-630.55497000000003</v>
      </c>
      <c r="AC354" s="47">
        <v>-963.76626999999996</v>
      </c>
      <c r="AD354" s="47">
        <v>-8095.4641500000007</v>
      </c>
      <c r="AE354" s="47">
        <v>-2086.9286000000002</v>
      </c>
      <c r="AF354" s="47">
        <v>-9403.8734700000005</v>
      </c>
      <c r="AG354" s="47">
        <v>-2698.4880499999999</v>
      </c>
      <c r="AH354" s="47">
        <v>490.55134999999996</v>
      </c>
      <c r="AI354" s="47">
        <v>0</v>
      </c>
      <c r="AJ354" s="47">
        <v>-2698.4880499999999</v>
      </c>
      <c r="AK354" s="47">
        <v>-14958.031130000001</v>
      </c>
      <c r="AL354" s="47">
        <v>0</v>
      </c>
      <c r="AM354" s="47">
        <v>-2698.4880499999999</v>
      </c>
      <c r="AN354" s="47">
        <v>-16554.408380000001</v>
      </c>
      <c r="AO354" s="47">
        <v>-9403.8734700000005</v>
      </c>
      <c r="AP354" s="47">
        <v>-8095.4641500000007</v>
      </c>
      <c r="AQ354" s="47">
        <v>-2476.0536000000002</v>
      </c>
      <c r="AR354" s="47">
        <v>-16469.508560000002</v>
      </c>
      <c r="AS354" s="47">
        <v>-2698.4880499999999</v>
      </c>
      <c r="AT354" s="47">
        <v>-6831.6428699999997</v>
      </c>
      <c r="AU354" s="47">
        <v>0</v>
      </c>
      <c r="AV354" s="47">
        <v>-2698.4880499999999</v>
      </c>
      <c r="AW354" s="47">
        <v>2771.63582</v>
      </c>
      <c r="AX354" s="47">
        <v>-9135.4903699999995</v>
      </c>
      <c r="AY354" s="47">
        <v>-2698.4880499999999</v>
      </c>
      <c r="AZ354" s="47">
        <v>-6536.0606500000004</v>
      </c>
      <c r="BA354" s="47">
        <v>-25604.998929999998</v>
      </c>
      <c r="BB354" s="47">
        <v>-8095.4641500000007</v>
      </c>
      <c r="BC354" s="47">
        <v>-33857.156590000006</v>
      </c>
      <c r="BD354" s="47">
        <v>-43608.247579999996</v>
      </c>
      <c r="BE354" s="47">
        <v>-32381.856600000003</v>
      </c>
      <c r="BF354" s="48">
        <v>4.5559462764096281E-2</v>
      </c>
      <c r="BG354" s="49">
        <v>-0.22360657745100776</v>
      </c>
    </row>
    <row r="355" spans="2:59" x14ac:dyDescent="0.25">
      <c r="B355" s="1"/>
      <c r="C355" s="46"/>
      <c r="D355" s="46"/>
      <c r="E355" s="45" t="s">
        <v>311</v>
      </c>
      <c r="F355" s="46" t="s">
        <v>312</v>
      </c>
      <c r="G355" s="47">
        <v>0</v>
      </c>
      <c r="H355" s="47">
        <v>0</v>
      </c>
      <c r="I355" s="47">
        <v>-420.04998000000001</v>
      </c>
      <c r="J355" s="47">
        <v>0</v>
      </c>
      <c r="K355" s="47">
        <v>-401.28558000000004</v>
      </c>
      <c r="L355" s="47">
        <v>-420.04998000000001</v>
      </c>
      <c r="M355" s="47">
        <v>2459.97696</v>
      </c>
      <c r="N355" s="47">
        <v>0</v>
      </c>
      <c r="O355" s="47">
        <v>-420.04998000000001</v>
      </c>
      <c r="P355" s="47">
        <v>2459.97696</v>
      </c>
      <c r="Q355" s="47">
        <v>-401.28558000000004</v>
      </c>
      <c r="R355" s="47">
        <v>-1260.14994</v>
      </c>
      <c r="S355" s="47">
        <v>-3200.9655699999998</v>
      </c>
      <c r="T355" s="47">
        <v>0</v>
      </c>
      <c r="U355" s="47">
        <v>-420.04998000000001</v>
      </c>
      <c r="V355" s="47">
        <v>0</v>
      </c>
      <c r="W355" s="47">
        <v>-408.81228999999996</v>
      </c>
      <c r="X355" s="47">
        <v>-420.04998000000001</v>
      </c>
      <c r="Y355" s="47">
        <v>-486.45870000000002</v>
      </c>
      <c r="Z355" s="47">
        <v>0</v>
      </c>
      <c r="AA355" s="47">
        <v>-420.04998000000001</v>
      </c>
      <c r="AB355" s="47">
        <v>-3687.42427</v>
      </c>
      <c r="AC355" s="47">
        <v>-408.81228999999996</v>
      </c>
      <c r="AD355" s="47">
        <v>-1260.14994</v>
      </c>
      <c r="AE355" s="47">
        <v>0</v>
      </c>
      <c r="AF355" s="47">
        <v>-87.897240000000011</v>
      </c>
      <c r="AG355" s="47">
        <v>-420.04998000000001</v>
      </c>
      <c r="AH355" s="47">
        <v>0</v>
      </c>
      <c r="AI355" s="47">
        <v>0</v>
      </c>
      <c r="AJ355" s="47">
        <v>-420.04998000000001</v>
      </c>
      <c r="AK355" s="47">
        <v>-1701.1667</v>
      </c>
      <c r="AL355" s="47">
        <v>0</v>
      </c>
      <c r="AM355" s="47">
        <v>-420.04998000000001</v>
      </c>
      <c r="AN355" s="47">
        <v>-1701.1667</v>
      </c>
      <c r="AO355" s="47">
        <v>-87.897240000000011</v>
      </c>
      <c r="AP355" s="47">
        <v>-1260.14994</v>
      </c>
      <c r="AQ355" s="47">
        <v>-37.557370000000006</v>
      </c>
      <c r="AR355" s="47">
        <v>-400.21699999999998</v>
      </c>
      <c r="AS355" s="47">
        <v>-420.04998000000001</v>
      </c>
      <c r="AT355" s="47">
        <v>-12.093540000000001</v>
      </c>
      <c r="AU355" s="47">
        <v>0</v>
      </c>
      <c r="AV355" s="47">
        <v>-420.04998000000001</v>
      </c>
      <c r="AW355" s="47">
        <v>701.06712000000005</v>
      </c>
      <c r="AX355" s="47">
        <v>862.1801999999999</v>
      </c>
      <c r="AY355" s="47">
        <v>-420.04998000000001</v>
      </c>
      <c r="AZ355" s="47">
        <v>651.41620999999998</v>
      </c>
      <c r="BA355" s="47">
        <v>461.96320000000003</v>
      </c>
      <c r="BB355" s="47">
        <v>-1260.14994</v>
      </c>
      <c r="BC355" s="47">
        <v>-2277.1977999999999</v>
      </c>
      <c r="BD355" s="47">
        <v>-436.03190999999998</v>
      </c>
      <c r="BE355" s="47">
        <v>-5040.5997600000001</v>
      </c>
      <c r="BF355" s="48">
        <v>-0.54822880045528555</v>
      </c>
      <c r="BG355" s="49">
        <v>4.2225485056816137</v>
      </c>
    </row>
    <row r="356" spans="2:59" hidden="1" x14ac:dyDescent="0.25">
      <c r="B356" s="1"/>
      <c r="C356" s="46"/>
      <c r="D356" s="46"/>
      <c r="E356" s="45"/>
      <c r="BF356" s="48"/>
      <c r="BG356" s="49"/>
    </row>
    <row r="357" spans="2:59" x14ac:dyDescent="0.25">
      <c r="B357" s="1"/>
      <c r="C357" s="46"/>
      <c r="D357" s="46"/>
      <c r="E357" s="45" t="s">
        <v>313</v>
      </c>
      <c r="F357" s="46" t="s">
        <v>314</v>
      </c>
      <c r="G357" s="47">
        <v>0</v>
      </c>
      <c r="H357" s="47">
        <v>0</v>
      </c>
      <c r="I357" s="47">
        <v>0</v>
      </c>
      <c r="J357" s="47">
        <v>0</v>
      </c>
      <c r="K357" s="47">
        <v>0</v>
      </c>
      <c r="L357" s="47">
        <v>0</v>
      </c>
      <c r="M357" s="47">
        <v>0</v>
      </c>
      <c r="N357" s="47">
        <v>0</v>
      </c>
      <c r="O357" s="47">
        <v>0</v>
      </c>
      <c r="P357" s="47">
        <v>0</v>
      </c>
      <c r="Q357" s="47">
        <v>0</v>
      </c>
      <c r="R357" s="47">
        <v>0</v>
      </c>
      <c r="S357" s="47">
        <v>0</v>
      </c>
      <c r="T357" s="47">
        <v>0</v>
      </c>
      <c r="U357" s="47">
        <v>0</v>
      </c>
      <c r="V357" s="47">
        <v>0</v>
      </c>
      <c r="W357" s="47">
        <v>0</v>
      </c>
      <c r="X357" s="47">
        <v>0</v>
      </c>
      <c r="Y357" s="47">
        <v>0</v>
      </c>
      <c r="Z357" s="47">
        <v>0</v>
      </c>
      <c r="AA357" s="47">
        <v>0</v>
      </c>
      <c r="AB357" s="47">
        <v>0</v>
      </c>
      <c r="AC357" s="47">
        <v>0</v>
      </c>
      <c r="AD357" s="47">
        <v>0</v>
      </c>
      <c r="AE357" s="47">
        <v>0</v>
      </c>
      <c r="AF357" s="47">
        <v>0</v>
      </c>
      <c r="AG357" s="47">
        <v>0</v>
      </c>
      <c r="AH357" s="47">
        <v>0</v>
      </c>
      <c r="AI357" s="47">
        <v>0</v>
      </c>
      <c r="AJ357" s="47">
        <v>0</v>
      </c>
      <c r="AK357" s="47">
        <v>0</v>
      </c>
      <c r="AL357" s="47">
        <v>0</v>
      </c>
      <c r="AM357" s="47">
        <v>0</v>
      </c>
      <c r="AN357" s="47">
        <v>0</v>
      </c>
      <c r="AO357" s="47">
        <v>0</v>
      </c>
      <c r="AP357" s="47">
        <v>0</v>
      </c>
      <c r="AQ357" s="47">
        <v>0</v>
      </c>
      <c r="AR357" s="47">
        <v>21046.656999999999</v>
      </c>
      <c r="AS357" s="47">
        <v>0</v>
      </c>
      <c r="AT357" s="47">
        <v>0</v>
      </c>
      <c r="AU357" s="47">
        <v>0</v>
      </c>
      <c r="AV357" s="47">
        <v>0</v>
      </c>
      <c r="AW357" s="47">
        <v>0</v>
      </c>
      <c r="AX357" s="47">
        <v>502.12797999999998</v>
      </c>
      <c r="AY357" s="47">
        <v>0</v>
      </c>
      <c r="AZ357" s="47">
        <v>0</v>
      </c>
      <c r="BA357" s="47">
        <v>21548.78498</v>
      </c>
      <c r="BB357" s="47">
        <v>0</v>
      </c>
      <c r="BC357" s="47">
        <v>0</v>
      </c>
      <c r="BD357" s="47">
        <v>21548.78498</v>
      </c>
      <c r="BE357" s="47">
        <v>0</v>
      </c>
      <c r="BF357" s="48">
        <v>0</v>
      </c>
      <c r="BG357" s="49">
        <v>-1</v>
      </c>
    </row>
    <row r="358" spans="2:59" hidden="1" x14ac:dyDescent="0.25">
      <c r="B358" s="1"/>
      <c r="C358" s="46"/>
      <c r="D358" s="46"/>
      <c r="E358" s="45"/>
      <c r="BF358" s="48"/>
      <c r="BG358" s="49"/>
    </row>
    <row r="359" spans="2:59" x14ac:dyDescent="0.25">
      <c r="B359" s="1"/>
      <c r="C359" s="46"/>
      <c r="D359" s="46"/>
      <c r="E359" s="45"/>
      <c r="BF359" s="48"/>
      <c r="BG359" s="49"/>
    </row>
    <row r="360" spans="2:59" x14ac:dyDescent="0.25">
      <c r="B360" s="1"/>
      <c r="C360" s="46"/>
      <c r="D360" s="46"/>
      <c r="E360" s="50"/>
      <c r="F360" s="51" t="s">
        <v>48</v>
      </c>
      <c r="G360" s="52">
        <v>0</v>
      </c>
      <c r="H360" s="52">
        <v>0</v>
      </c>
      <c r="I360" s="52">
        <v>-1420.3734599999998</v>
      </c>
      <c r="J360" s="52">
        <v>0</v>
      </c>
      <c r="K360" s="52">
        <v>-9623.8614600000001</v>
      </c>
      <c r="L360" s="52">
        <v>-1420.3734599999998</v>
      </c>
      <c r="M360" s="52">
        <v>-10022.54804</v>
      </c>
      <c r="N360" s="52">
        <v>0</v>
      </c>
      <c r="O360" s="52">
        <v>-1420.3734599999998</v>
      </c>
      <c r="P360" s="52">
        <v>-10022.54804</v>
      </c>
      <c r="Q360" s="52">
        <v>-9623.8614600000001</v>
      </c>
      <c r="R360" s="52">
        <v>-4261.1203800000012</v>
      </c>
      <c r="S360" s="52">
        <v>1824.5732899999998</v>
      </c>
      <c r="T360" s="52">
        <v>95.20271000000001</v>
      </c>
      <c r="U360" s="52">
        <v>-1420.3734599999998</v>
      </c>
      <c r="V360" s="52">
        <v>0</v>
      </c>
      <c r="W360" s="52">
        <v>-1342.33528</v>
      </c>
      <c r="X360" s="52">
        <v>-1420.3734599999998</v>
      </c>
      <c r="Y360" s="52">
        <v>-4662.6103899999998</v>
      </c>
      <c r="Z360" s="52">
        <v>-0.92500000000000004</v>
      </c>
      <c r="AA360" s="52">
        <v>-1420.3734599999998</v>
      </c>
      <c r="AB360" s="52">
        <v>-2838.0371</v>
      </c>
      <c r="AC360" s="52">
        <v>-1248.0575699999999</v>
      </c>
      <c r="AD360" s="52">
        <v>-4261.1203800000012</v>
      </c>
      <c r="AE360" s="52">
        <v>-2234.8811600000004</v>
      </c>
      <c r="AF360" s="52">
        <v>-9955.8455800000011</v>
      </c>
      <c r="AG360" s="52">
        <v>-1420.3734599999998</v>
      </c>
      <c r="AH360" s="52">
        <v>-870.19550000000004</v>
      </c>
      <c r="AI360" s="52">
        <v>0</v>
      </c>
      <c r="AJ360" s="52">
        <v>-1420.3734599999998</v>
      </c>
      <c r="AK360" s="52">
        <v>-15525.439640000001</v>
      </c>
      <c r="AL360" s="52">
        <v>0</v>
      </c>
      <c r="AM360" s="52">
        <v>-1420.3734599999998</v>
      </c>
      <c r="AN360" s="52">
        <v>-18630.516300000003</v>
      </c>
      <c r="AO360" s="52">
        <v>-9955.8455800000011</v>
      </c>
      <c r="AP360" s="52">
        <v>-4261.1203800000012</v>
      </c>
      <c r="AQ360" s="52">
        <v>-2890.79754</v>
      </c>
      <c r="AR360" s="52">
        <v>2772.1792699999969</v>
      </c>
      <c r="AS360" s="52">
        <v>-1420.3734599999998</v>
      </c>
      <c r="AT360" s="52">
        <v>-7122.5712199999998</v>
      </c>
      <c r="AU360" s="52">
        <v>0</v>
      </c>
      <c r="AV360" s="52">
        <v>-1420.3734599999998</v>
      </c>
      <c r="AW360" s="52">
        <v>2497.3694599999999</v>
      </c>
      <c r="AX360" s="52">
        <v>35486.479380000004</v>
      </c>
      <c r="AY360" s="52">
        <v>-1420.3734599999998</v>
      </c>
      <c r="AZ360" s="52">
        <v>-7515.9993000000004</v>
      </c>
      <c r="BA360" s="52">
        <v>38258.658649999998</v>
      </c>
      <c r="BB360" s="52">
        <v>-4261.1203800000012</v>
      </c>
      <c r="BC360" s="52">
        <v>-39007.100740000009</v>
      </c>
      <c r="BD360" s="52">
        <v>17430.894039999999</v>
      </c>
      <c r="BE360" s="52">
        <v>-17044.481520000005</v>
      </c>
      <c r="BF360" s="53">
        <v>1.2885472165421432</v>
      </c>
      <c r="BG360" s="54">
        <v>-3.2378141161599312</v>
      </c>
    </row>
    <row r="361" spans="2:59" x14ac:dyDescent="0.25">
      <c r="B361" s="1"/>
      <c r="C361" s="46"/>
      <c r="D361" s="46"/>
      <c r="E361" s="50"/>
      <c r="F361" s="62"/>
      <c r="BF361" s="48"/>
      <c r="BG361" s="49"/>
    </row>
    <row r="362" spans="2:59" x14ac:dyDescent="0.25">
      <c r="B362" s="1"/>
      <c r="C362" s="46"/>
      <c r="D362" s="46"/>
      <c r="E362" s="45" t="s">
        <v>315</v>
      </c>
      <c r="F362" s="46" t="s">
        <v>316</v>
      </c>
      <c r="G362" s="47">
        <v>-3.24152</v>
      </c>
      <c r="H362" s="47">
        <v>0</v>
      </c>
      <c r="I362" s="47">
        <v>-2.1352899999999999</v>
      </c>
      <c r="J362" s="47">
        <v>0</v>
      </c>
      <c r="K362" s="47">
        <v>0</v>
      </c>
      <c r="L362" s="47">
        <v>-2.1352899999999999</v>
      </c>
      <c r="M362" s="47">
        <v>-19.5</v>
      </c>
      <c r="N362" s="47">
        <v>0</v>
      </c>
      <c r="O362" s="47">
        <v>-18.635290000000001</v>
      </c>
      <c r="P362" s="47">
        <v>-22.741520000000001</v>
      </c>
      <c r="Q362" s="47">
        <v>0</v>
      </c>
      <c r="R362" s="47">
        <v>-22.90587</v>
      </c>
      <c r="S362" s="47">
        <v>3.24152</v>
      </c>
      <c r="T362" s="47">
        <v>0</v>
      </c>
      <c r="U362" s="47">
        <v>-2.1352899999999999</v>
      </c>
      <c r="V362" s="47">
        <v>0</v>
      </c>
      <c r="W362" s="47">
        <v>-44</v>
      </c>
      <c r="X362" s="47">
        <v>-49.635289999999998</v>
      </c>
      <c r="Y362" s="47">
        <v>-27.5977</v>
      </c>
      <c r="Z362" s="47">
        <v>0</v>
      </c>
      <c r="AA362" s="47">
        <v>-2.1352899999999999</v>
      </c>
      <c r="AB362" s="47">
        <v>-24.356180000000002</v>
      </c>
      <c r="AC362" s="47">
        <v>-44</v>
      </c>
      <c r="AD362" s="47">
        <v>-53.90587</v>
      </c>
      <c r="AE362" s="47">
        <v>-10</v>
      </c>
      <c r="AF362" s="47">
        <v>-36.323</v>
      </c>
      <c r="AG362" s="47">
        <v>-2.1352899999999999</v>
      </c>
      <c r="AH362" s="47">
        <v>-47.502929999999999</v>
      </c>
      <c r="AI362" s="47">
        <v>0</v>
      </c>
      <c r="AJ362" s="47">
        <v>-2.1352899999999999</v>
      </c>
      <c r="AK362" s="47">
        <v>-0.27457999999999999</v>
      </c>
      <c r="AL362" s="47">
        <v>-0.56329999999999991</v>
      </c>
      <c r="AM362" s="47">
        <v>-2.1352899999999999</v>
      </c>
      <c r="AN362" s="47">
        <v>-57.777509999999999</v>
      </c>
      <c r="AO362" s="47">
        <v>-36.886300000000006</v>
      </c>
      <c r="AP362" s="47">
        <v>-6.4058700000000002</v>
      </c>
      <c r="AQ362" s="47">
        <v>0</v>
      </c>
      <c r="AR362" s="47">
        <v>0</v>
      </c>
      <c r="AS362" s="47">
        <v>-2.1352899999999999</v>
      </c>
      <c r="AT362" s="47">
        <v>0</v>
      </c>
      <c r="AU362" s="47">
        <v>0</v>
      </c>
      <c r="AV362" s="47">
        <v>-2.1352899999999999</v>
      </c>
      <c r="AW362" s="47">
        <v>0</v>
      </c>
      <c r="AX362" s="47">
        <v>0</v>
      </c>
      <c r="AY362" s="47">
        <v>-2.1352899999999999</v>
      </c>
      <c r="AZ362" s="47">
        <v>0</v>
      </c>
      <c r="BA362" s="47">
        <v>0</v>
      </c>
      <c r="BB362" s="47">
        <v>-6.4058700000000002</v>
      </c>
      <c r="BC362" s="47">
        <v>-104.87521000000001</v>
      </c>
      <c r="BD362" s="47">
        <v>-80.886300000000006</v>
      </c>
      <c r="BE362" s="47">
        <v>-89.623480000000001</v>
      </c>
      <c r="BF362" s="48">
        <v>0.17017560576759583</v>
      </c>
      <c r="BG362" s="49">
        <v>0.29657568710646931</v>
      </c>
    </row>
    <row r="363" spans="2:59" x14ac:dyDescent="0.25">
      <c r="B363" s="1"/>
      <c r="C363" s="46"/>
      <c r="D363" s="46"/>
      <c r="E363" s="45" t="s">
        <v>317</v>
      </c>
      <c r="F363" s="46" t="s">
        <v>316</v>
      </c>
      <c r="G363" s="47">
        <v>0.5</v>
      </c>
      <c r="H363" s="47">
        <v>0</v>
      </c>
      <c r="I363" s="47">
        <v>-2.0887399999999996</v>
      </c>
      <c r="J363" s="47">
        <v>0.5</v>
      </c>
      <c r="K363" s="47">
        <v>0</v>
      </c>
      <c r="L363" s="47">
        <v>-72.638739999999999</v>
      </c>
      <c r="M363" s="47">
        <v>-30.463609999999999</v>
      </c>
      <c r="N363" s="47">
        <v>-19.8</v>
      </c>
      <c r="O363" s="47">
        <v>-0.38824000000000003</v>
      </c>
      <c r="P363" s="47">
        <v>-29.463609999999999</v>
      </c>
      <c r="Q363" s="47">
        <v>-19.8</v>
      </c>
      <c r="R363" s="47">
        <v>-75.115719999999996</v>
      </c>
      <c r="S363" s="47">
        <v>23.891299999999998</v>
      </c>
      <c r="T363" s="47">
        <v>0</v>
      </c>
      <c r="U363" s="47">
        <v>-3.0073600000000003</v>
      </c>
      <c r="V363" s="47">
        <v>-8.2091700000000003</v>
      </c>
      <c r="W363" s="47">
        <v>0</v>
      </c>
      <c r="X363" s="47">
        <v>-0.38824000000000003</v>
      </c>
      <c r="Y363" s="47">
        <v>-29.31</v>
      </c>
      <c r="Z363" s="47">
        <v>-50.427160000000001</v>
      </c>
      <c r="AA363" s="47">
        <v>-6.8882399999999997</v>
      </c>
      <c r="AB363" s="47">
        <v>-13.627870000000001</v>
      </c>
      <c r="AC363" s="47">
        <v>-50.427160000000001</v>
      </c>
      <c r="AD363" s="47">
        <v>-10.28384</v>
      </c>
      <c r="AE363" s="47">
        <v>-13.53</v>
      </c>
      <c r="AF363" s="47">
        <v>0</v>
      </c>
      <c r="AG363" s="47">
        <v>-0.38824000000000003</v>
      </c>
      <c r="AH363" s="47">
        <v>-9.8267199999999999</v>
      </c>
      <c r="AI363" s="47">
        <v>-72.269009999999994</v>
      </c>
      <c r="AJ363" s="47">
        <v>-0.38824000000000003</v>
      </c>
      <c r="AK363" s="47">
        <v>-43.809690000000003</v>
      </c>
      <c r="AL363" s="47">
        <v>-3.9</v>
      </c>
      <c r="AM363" s="47">
        <v>-12.338239999999999</v>
      </c>
      <c r="AN363" s="47">
        <v>-67.166409999999999</v>
      </c>
      <c r="AO363" s="47">
        <v>-76.16901</v>
      </c>
      <c r="AP363" s="47">
        <v>-13.11472</v>
      </c>
      <c r="AQ363" s="47">
        <v>0.5</v>
      </c>
      <c r="AR363" s="47">
        <v>-111.78319999999999</v>
      </c>
      <c r="AS363" s="47">
        <v>-0.38824000000000003</v>
      </c>
      <c r="AT363" s="47">
        <v>-22.01</v>
      </c>
      <c r="AU363" s="47">
        <v>0.5</v>
      </c>
      <c r="AV363" s="47">
        <v>-0.38824000000000003</v>
      </c>
      <c r="AW363" s="47">
        <v>0</v>
      </c>
      <c r="AX363" s="47">
        <v>50.927160000000001</v>
      </c>
      <c r="AY363" s="47">
        <v>-0.38824000000000003</v>
      </c>
      <c r="AZ363" s="47">
        <v>-21.51</v>
      </c>
      <c r="BA363" s="47">
        <v>-60.35604</v>
      </c>
      <c r="BB363" s="47">
        <v>-1.16472</v>
      </c>
      <c r="BC363" s="47">
        <v>-131.76789000000002</v>
      </c>
      <c r="BD363" s="47">
        <v>-206.75220999999999</v>
      </c>
      <c r="BE363" s="47">
        <v>-99.679000000000002</v>
      </c>
      <c r="BF363" s="48">
        <v>0.3219222704882676</v>
      </c>
      <c r="BG363" s="49">
        <v>-0.36267723571128929</v>
      </c>
    </row>
    <row r="364" spans="2:59" x14ac:dyDescent="0.25">
      <c r="B364" s="1"/>
      <c r="C364" s="46"/>
      <c r="D364" s="46"/>
      <c r="E364" s="45" t="s">
        <v>318</v>
      </c>
      <c r="F364" s="46" t="s">
        <v>316</v>
      </c>
      <c r="G364" s="47">
        <v>0</v>
      </c>
      <c r="H364" s="47">
        <v>0</v>
      </c>
      <c r="I364" s="47">
        <v>0</v>
      </c>
      <c r="J364" s="47">
        <v>0</v>
      </c>
      <c r="K364" s="47">
        <v>0</v>
      </c>
      <c r="L364" s="47">
        <v>0</v>
      </c>
      <c r="M364" s="47">
        <v>0</v>
      </c>
      <c r="N364" s="47">
        <v>0</v>
      </c>
      <c r="O364" s="47">
        <v>-52.029910000000001</v>
      </c>
      <c r="P364" s="47">
        <v>0</v>
      </c>
      <c r="Q364" s="47">
        <v>0</v>
      </c>
      <c r="R364" s="47">
        <v>-52.029910000000001</v>
      </c>
      <c r="S364" s="47">
        <v>-23.391299999999998</v>
      </c>
      <c r="T364" s="47">
        <v>0</v>
      </c>
      <c r="U364" s="47">
        <v>0</v>
      </c>
      <c r="V364" s="47">
        <v>0</v>
      </c>
      <c r="W364" s="47">
        <v>0</v>
      </c>
      <c r="X364" s="47">
        <v>0</v>
      </c>
      <c r="Y364" s="47">
        <v>-38.299999999999997</v>
      </c>
      <c r="Z364" s="47">
        <v>0</v>
      </c>
      <c r="AA364" s="47">
        <v>0</v>
      </c>
      <c r="AB364" s="47">
        <v>-61.691300000000005</v>
      </c>
      <c r="AC364" s="47">
        <v>0</v>
      </c>
      <c r="AD364" s="47">
        <v>0</v>
      </c>
      <c r="AE364" s="47">
        <v>0</v>
      </c>
      <c r="AF364" s="47">
        <v>0</v>
      </c>
      <c r="AG364" s="47">
        <v>0</v>
      </c>
      <c r="AH364" s="47">
        <v>-10.32672</v>
      </c>
      <c r="AI364" s="47">
        <v>0</v>
      </c>
      <c r="AJ364" s="47">
        <v>0</v>
      </c>
      <c r="AK364" s="47">
        <v>-5.969E-2</v>
      </c>
      <c r="AL364" s="47">
        <v>0</v>
      </c>
      <c r="AM364" s="47">
        <v>0</v>
      </c>
      <c r="AN364" s="47">
        <v>-10.38641</v>
      </c>
      <c r="AO364" s="47">
        <v>0</v>
      </c>
      <c r="AP364" s="47">
        <v>0</v>
      </c>
      <c r="AQ364" s="47">
        <v>-9.9990000000000006</v>
      </c>
      <c r="AR364" s="47">
        <v>0</v>
      </c>
      <c r="AS364" s="47">
        <v>0</v>
      </c>
      <c r="AT364" s="47">
        <v>0</v>
      </c>
      <c r="AU364" s="47">
        <v>0</v>
      </c>
      <c r="AV364" s="47">
        <v>0</v>
      </c>
      <c r="AW364" s="47">
        <v>0</v>
      </c>
      <c r="AX364" s="47">
        <v>0</v>
      </c>
      <c r="AY364" s="47">
        <v>0</v>
      </c>
      <c r="AZ364" s="47">
        <v>-9.9990000000000006</v>
      </c>
      <c r="BA364" s="47">
        <v>0</v>
      </c>
      <c r="BB364" s="47">
        <v>0</v>
      </c>
      <c r="BC364" s="47">
        <v>-82.076710000000006</v>
      </c>
      <c r="BD364" s="47">
        <v>0</v>
      </c>
      <c r="BE364" s="47">
        <v>-52.029910000000001</v>
      </c>
      <c r="BF364" s="48">
        <v>0.5774909085946911</v>
      </c>
      <c r="BG364" s="49">
        <v>0</v>
      </c>
    </row>
    <row r="365" spans="2:59" hidden="1" x14ac:dyDescent="0.25">
      <c r="B365" s="1"/>
      <c r="C365" s="46"/>
      <c r="D365" s="46"/>
      <c r="E365" s="45"/>
      <c r="BF365" s="48"/>
      <c r="BG365" s="49"/>
    </row>
    <row r="366" spans="2:59" x14ac:dyDescent="0.25">
      <c r="B366" s="1"/>
      <c r="C366" s="46"/>
      <c r="D366" s="46"/>
      <c r="E366" s="45" t="s">
        <v>319</v>
      </c>
      <c r="F366" s="46" t="s">
        <v>316</v>
      </c>
      <c r="G366" s="47">
        <v>10.77</v>
      </c>
      <c r="H366" s="47">
        <v>15.353999999999999</v>
      </c>
      <c r="I366" s="47">
        <v>-0.48529</v>
      </c>
      <c r="J366" s="47">
        <v>10.77</v>
      </c>
      <c r="K366" s="47">
        <v>-18.600000000000001</v>
      </c>
      <c r="L366" s="47">
        <v>-0.48529</v>
      </c>
      <c r="M366" s="47">
        <v>10.17</v>
      </c>
      <c r="N366" s="47">
        <v>-14</v>
      </c>
      <c r="O366" s="47">
        <v>-161.73529000000002</v>
      </c>
      <c r="P366" s="47">
        <v>31.71</v>
      </c>
      <c r="Q366" s="47">
        <v>-17.245999999999999</v>
      </c>
      <c r="R366" s="47">
        <v>-162.70587</v>
      </c>
      <c r="S366" s="47">
        <v>0</v>
      </c>
      <c r="T366" s="47">
        <v>0</v>
      </c>
      <c r="U366" s="47">
        <v>-0.48529</v>
      </c>
      <c r="V366" s="47">
        <v>10.17</v>
      </c>
      <c r="W366" s="47">
        <v>0</v>
      </c>
      <c r="X366" s="47">
        <v>-0.48529</v>
      </c>
      <c r="Y366" s="47">
        <v>4.9788999999999994</v>
      </c>
      <c r="Z366" s="47">
        <v>-6</v>
      </c>
      <c r="AA366" s="47">
        <v>-0.48529</v>
      </c>
      <c r="AB366" s="47">
        <v>15.148899999999999</v>
      </c>
      <c r="AC366" s="47">
        <v>-6</v>
      </c>
      <c r="AD366" s="47">
        <v>-1.45587</v>
      </c>
      <c r="AE366" s="47">
        <v>0</v>
      </c>
      <c r="AF366" s="47">
        <v>0</v>
      </c>
      <c r="AG366" s="47">
        <v>-0.48529</v>
      </c>
      <c r="AH366" s="47">
        <v>-90.063580000000002</v>
      </c>
      <c r="AI366" s="47">
        <v>-18.825500000000002</v>
      </c>
      <c r="AJ366" s="47">
        <v>-15.485290000000001</v>
      </c>
      <c r="AK366" s="47">
        <v>-3.5819999999999998E-2</v>
      </c>
      <c r="AL366" s="47">
        <v>-51.898890000000002</v>
      </c>
      <c r="AM366" s="47">
        <v>-0.48529</v>
      </c>
      <c r="AN366" s="47">
        <v>-90.099399999999989</v>
      </c>
      <c r="AO366" s="47">
        <v>-70.72439</v>
      </c>
      <c r="AP366" s="47">
        <v>-16.455869999999997</v>
      </c>
      <c r="AQ366" s="47">
        <v>-221.73392000000001</v>
      </c>
      <c r="AR366" s="47">
        <v>-7.77E-3</v>
      </c>
      <c r="AS366" s="47">
        <v>-0.48529</v>
      </c>
      <c r="AT366" s="47">
        <v>0</v>
      </c>
      <c r="AU366" s="47">
        <v>13.64289</v>
      </c>
      <c r="AV366" s="47">
        <v>-0.48529</v>
      </c>
      <c r="AW366" s="47">
        <v>-7.25</v>
      </c>
      <c r="AX366" s="47">
        <v>35.493000000000002</v>
      </c>
      <c r="AY366" s="47">
        <v>-0.48529</v>
      </c>
      <c r="AZ366" s="47">
        <v>-228.98392000000001</v>
      </c>
      <c r="BA366" s="47">
        <v>49.128120000000003</v>
      </c>
      <c r="BB366" s="47">
        <v>-1.45587</v>
      </c>
      <c r="BC366" s="47">
        <v>-272.22442000000001</v>
      </c>
      <c r="BD366" s="47">
        <v>-44.842269999999999</v>
      </c>
      <c r="BE366" s="47">
        <v>-182.07348000000002</v>
      </c>
      <c r="BF366" s="48">
        <v>0.49513493123765184</v>
      </c>
      <c r="BG366" s="49">
        <v>5.0707100688702873</v>
      </c>
    </row>
    <row r="367" spans="2:59" x14ac:dyDescent="0.25">
      <c r="B367" s="1"/>
      <c r="C367" s="46"/>
      <c r="D367" s="46"/>
      <c r="E367" s="45" t="s">
        <v>320</v>
      </c>
      <c r="F367" s="46" t="s">
        <v>316</v>
      </c>
      <c r="G367" s="47">
        <v>0</v>
      </c>
      <c r="H367" s="47">
        <v>0</v>
      </c>
      <c r="I367" s="47">
        <v>-4.7558800000000003</v>
      </c>
      <c r="J367" s="47">
        <v>0</v>
      </c>
      <c r="K367" s="47">
        <v>-18.600000000000001</v>
      </c>
      <c r="L367" s="47">
        <v>-29.360880000000002</v>
      </c>
      <c r="M367" s="47">
        <v>-39</v>
      </c>
      <c r="N367" s="47">
        <v>-43</v>
      </c>
      <c r="O367" s="47">
        <v>-34.755879999999998</v>
      </c>
      <c r="P367" s="47">
        <v>-39</v>
      </c>
      <c r="Q367" s="47">
        <v>-61.6</v>
      </c>
      <c r="R367" s="47">
        <v>-68.872640000000004</v>
      </c>
      <c r="S367" s="47">
        <v>0</v>
      </c>
      <c r="T367" s="47">
        <v>0</v>
      </c>
      <c r="U367" s="47">
        <v>-38.765879999999996</v>
      </c>
      <c r="V367" s="47">
        <v>-10.050000000000001</v>
      </c>
      <c r="W367" s="47">
        <v>0</v>
      </c>
      <c r="X367" s="47">
        <v>-4.7558800000000003</v>
      </c>
      <c r="Y367" s="47">
        <v>0</v>
      </c>
      <c r="Z367" s="47">
        <v>-18.600000000000001</v>
      </c>
      <c r="AA367" s="47">
        <v>-29.360880000000002</v>
      </c>
      <c r="AB367" s="47">
        <v>-10.050000000000001</v>
      </c>
      <c r="AC367" s="47">
        <v>-18.600000000000001</v>
      </c>
      <c r="AD367" s="47">
        <v>-72.882639999999995</v>
      </c>
      <c r="AE367" s="47">
        <v>0</v>
      </c>
      <c r="AF367" s="47">
        <v>0</v>
      </c>
      <c r="AG367" s="47">
        <v>-4.7558800000000003</v>
      </c>
      <c r="AH367" s="47">
        <v>-188.07671999999999</v>
      </c>
      <c r="AI367" s="47">
        <v>0</v>
      </c>
      <c r="AJ367" s="47">
        <v>-4.7558800000000003</v>
      </c>
      <c r="AK367" s="47">
        <v>9.2978799999999993</v>
      </c>
      <c r="AL367" s="47">
        <v>-74.400000000000006</v>
      </c>
      <c r="AM367" s="47">
        <v>-4.7558800000000003</v>
      </c>
      <c r="AN367" s="47">
        <v>-178.77884</v>
      </c>
      <c r="AO367" s="47">
        <v>-74.400000000000006</v>
      </c>
      <c r="AP367" s="47">
        <v>-14.26764</v>
      </c>
      <c r="AQ367" s="47">
        <v>-8.5239999999999991</v>
      </c>
      <c r="AR367" s="47">
        <v>0</v>
      </c>
      <c r="AS367" s="47">
        <v>-4.7558800000000003</v>
      </c>
      <c r="AT367" s="47">
        <v>0</v>
      </c>
      <c r="AU367" s="47">
        <v>-141.26599999999999</v>
      </c>
      <c r="AV367" s="47">
        <v>-4.7558800000000003</v>
      </c>
      <c r="AW367" s="47">
        <v>0</v>
      </c>
      <c r="AX367" s="47">
        <v>0</v>
      </c>
      <c r="AY367" s="47">
        <v>-4.7558800000000003</v>
      </c>
      <c r="AZ367" s="47">
        <v>-8.5239999999999991</v>
      </c>
      <c r="BA367" s="47">
        <v>-141.26599999999999</v>
      </c>
      <c r="BB367" s="47">
        <v>-14.26764</v>
      </c>
      <c r="BC367" s="47">
        <v>-236.35283999999999</v>
      </c>
      <c r="BD367" s="47">
        <v>-295.86599999999999</v>
      </c>
      <c r="BE367" s="47">
        <v>-170.29056</v>
      </c>
      <c r="BF367" s="48">
        <v>0.38793859154611976</v>
      </c>
      <c r="BG367" s="49">
        <v>-0.20114903368416781</v>
      </c>
    </row>
    <row r="368" spans="2:59" x14ac:dyDescent="0.25">
      <c r="B368" s="1"/>
      <c r="C368" s="46"/>
      <c r="D368" s="46"/>
      <c r="E368" s="45" t="s">
        <v>321</v>
      </c>
      <c r="F368" s="46" t="s">
        <v>316</v>
      </c>
      <c r="G368" s="47">
        <v>0</v>
      </c>
      <c r="H368" s="47">
        <v>4</v>
      </c>
      <c r="I368" s="47">
        <v>-19.955880000000001</v>
      </c>
      <c r="J368" s="47">
        <v>-3.21292</v>
      </c>
      <c r="K368" s="47">
        <v>0</v>
      </c>
      <c r="L368" s="47">
        <v>-1.4558800000000001</v>
      </c>
      <c r="M368" s="47">
        <v>-16.5</v>
      </c>
      <c r="N368" s="47">
        <v>-22</v>
      </c>
      <c r="O368" s="47">
        <v>-3.35588</v>
      </c>
      <c r="P368" s="47">
        <v>-19.712919999999997</v>
      </c>
      <c r="Q368" s="47">
        <v>-18</v>
      </c>
      <c r="R368" s="47">
        <v>-24.76764</v>
      </c>
      <c r="S368" s="47">
        <v>3.21292</v>
      </c>
      <c r="T368" s="47">
        <v>0</v>
      </c>
      <c r="U368" s="47">
        <v>-63.955880000000001</v>
      </c>
      <c r="V368" s="47">
        <v>0</v>
      </c>
      <c r="W368" s="47">
        <v>0</v>
      </c>
      <c r="X368" s="47">
        <v>-6.2058800000000005</v>
      </c>
      <c r="Y368" s="47">
        <v>0</v>
      </c>
      <c r="Z368" s="47">
        <v>-1</v>
      </c>
      <c r="AA368" s="47">
        <v>-28.355880000000003</v>
      </c>
      <c r="AB368" s="47">
        <v>3.21292</v>
      </c>
      <c r="AC368" s="47">
        <v>-1</v>
      </c>
      <c r="AD368" s="47">
        <v>-98.51764</v>
      </c>
      <c r="AE368" s="47">
        <v>0</v>
      </c>
      <c r="AF368" s="47">
        <v>-35.414999999999999</v>
      </c>
      <c r="AG368" s="47">
        <v>-1.4558800000000001</v>
      </c>
      <c r="AH368" s="47">
        <v>0.66092999999999991</v>
      </c>
      <c r="AI368" s="47">
        <v>-23.655000000000001</v>
      </c>
      <c r="AJ368" s="47">
        <v>-1.4558800000000001</v>
      </c>
      <c r="AK368" s="47">
        <v>-54.08437</v>
      </c>
      <c r="AL368" s="47">
        <v>-0.56329999999999991</v>
      </c>
      <c r="AM368" s="47">
        <v>-3.35588</v>
      </c>
      <c r="AN368" s="47">
        <v>-53.423439999999999</v>
      </c>
      <c r="AO368" s="47">
        <v>-59.633300000000006</v>
      </c>
      <c r="AP368" s="47">
        <v>-6.2676400000000001</v>
      </c>
      <c r="AQ368" s="47">
        <v>-28.463639999999998</v>
      </c>
      <c r="AR368" s="47">
        <v>0</v>
      </c>
      <c r="AS368" s="47">
        <v>-1.4558800000000001</v>
      </c>
      <c r="AT368" s="47">
        <v>-29.29814</v>
      </c>
      <c r="AU368" s="47">
        <v>-367.29</v>
      </c>
      <c r="AV368" s="47">
        <v>-1.4558800000000001</v>
      </c>
      <c r="AW368" s="47">
        <v>-26.273569999999999</v>
      </c>
      <c r="AX368" s="47">
        <v>0</v>
      </c>
      <c r="AY368" s="47">
        <v>-3.35588</v>
      </c>
      <c r="AZ368" s="47">
        <v>-84.035350000000008</v>
      </c>
      <c r="BA368" s="47">
        <v>-367.29</v>
      </c>
      <c r="BB368" s="47">
        <v>-6.2676400000000001</v>
      </c>
      <c r="BC368" s="47">
        <v>-153.95879000000002</v>
      </c>
      <c r="BD368" s="47">
        <v>-445.92329999999998</v>
      </c>
      <c r="BE368" s="47">
        <v>-135.82056</v>
      </c>
      <c r="BF368" s="48">
        <v>0.13354553979161943</v>
      </c>
      <c r="BG368" s="49">
        <v>-0.65474154411756458</v>
      </c>
    </row>
    <row r="369" spans="2:59" x14ac:dyDescent="0.25">
      <c r="B369" s="1"/>
      <c r="C369" s="46"/>
      <c r="D369" s="46"/>
      <c r="E369" s="45" t="s">
        <v>322</v>
      </c>
      <c r="F369" s="46" t="s">
        <v>316</v>
      </c>
      <c r="G369" s="47">
        <v>0</v>
      </c>
      <c r="H369" s="47">
        <v>0</v>
      </c>
      <c r="I369" s="47">
        <v>-0.48529</v>
      </c>
      <c r="J369" s="47">
        <v>0</v>
      </c>
      <c r="K369" s="47">
        <v>-18.600000000000001</v>
      </c>
      <c r="L369" s="47">
        <v>-0.48529</v>
      </c>
      <c r="M369" s="47">
        <v>0</v>
      </c>
      <c r="N369" s="47">
        <v>0</v>
      </c>
      <c r="O369" s="47">
        <v>-7.98529</v>
      </c>
      <c r="P369" s="47">
        <v>0</v>
      </c>
      <c r="Q369" s="47">
        <v>-18.600000000000001</v>
      </c>
      <c r="R369" s="47">
        <v>-8.9558700000000009</v>
      </c>
      <c r="S369" s="47">
        <v>0</v>
      </c>
      <c r="T369" s="47">
        <v>0</v>
      </c>
      <c r="U369" s="47">
        <v>-0.48529</v>
      </c>
      <c r="V369" s="47">
        <v>0</v>
      </c>
      <c r="W369" s="47">
        <v>0</v>
      </c>
      <c r="X369" s="47">
        <v>-0.48529</v>
      </c>
      <c r="Y369" s="47">
        <v>0</v>
      </c>
      <c r="Z369" s="47">
        <v>0</v>
      </c>
      <c r="AA369" s="47">
        <v>-21.485289999999999</v>
      </c>
      <c r="AB369" s="47">
        <v>0</v>
      </c>
      <c r="AC369" s="47">
        <v>0</v>
      </c>
      <c r="AD369" s="47">
        <v>-22.455869999999997</v>
      </c>
      <c r="AE369" s="47">
        <v>0</v>
      </c>
      <c r="AF369" s="47">
        <v>0</v>
      </c>
      <c r="AG369" s="47">
        <v>-0.48529</v>
      </c>
      <c r="AH369" s="47">
        <v>-10.32672</v>
      </c>
      <c r="AI369" s="47">
        <v>0</v>
      </c>
      <c r="AJ369" s="47">
        <v>-0.48529</v>
      </c>
      <c r="AK369" s="47">
        <v>-34.63935</v>
      </c>
      <c r="AL369" s="47">
        <v>0</v>
      </c>
      <c r="AM369" s="47">
        <v>-0.48529</v>
      </c>
      <c r="AN369" s="47">
        <v>-44.966070000000002</v>
      </c>
      <c r="AO369" s="47">
        <v>0</v>
      </c>
      <c r="AP369" s="47">
        <v>-1.45587</v>
      </c>
      <c r="AQ369" s="47">
        <v>0</v>
      </c>
      <c r="AR369" s="47">
        <v>0</v>
      </c>
      <c r="AS369" s="47">
        <v>-0.48529</v>
      </c>
      <c r="AT369" s="47">
        <v>0</v>
      </c>
      <c r="AU369" s="47">
        <v>0</v>
      </c>
      <c r="AV369" s="47">
        <v>-0.48529</v>
      </c>
      <c r="AW369" s="47">
        <v>0</v>
      </c>
      <c r="AX369" s="47">
        <v>0</v>
      </c>
      <c r="AY369" s="47">
        <v>-0.48529</v>
      </c>
      <c r="AZ369" s="47">
        <v>0</v>
      </c>
      <c r="BA369" s="47">
        <v>0</v>
      </c>
      <c r="BB369" s="47">
        <v>-1.45587</v>
      </c>
      <c r="BC369" s="47">
        <v>-44.966070000000002</v>
      </c>
      <c r="BD369" s="47">
        <v>-18.600000000000001</v>
      </c>
      <c r="BE369" s="47">
        <v>-34.323480000000004</v>
      </c>
      <c r="BF369" s="48">
        <v>0.31006733582958357</v>
      </c>
      <c r="BG369" s="49">
        <v>1.4175306451612903</v>
      </c>
    </row>
    <row r="370" spans="2:59" x14ac:dyDescent="0.25">
      <c r="B370" s="1"/>
      <c r="C370" s="46"/>
      <c r="D370" s="46"/>
      <c r="E370" s="45" t="s">
        <v>323</v>
      </c>
      <c r="F370" s="46" t="s">
        <v>316</v>
      </c>
      <c r="G370" s="47">
        <v>0</v>
      </c>
      <c r="H370" s="47">
        <v>0</v>
      </c>
      <c r="I370" s="47">
        <v>-0.38824000000000003</v>
      </c>
      <c r="J370" s="47">
        <v>0</v>
      </c>
      <c r="K370" s="47">
        <v>0</v>
      </c>
      <c r="L370" s="47">
        <v>-0.38824000000000003</v>
      </c>
      <c r="M370" s="47">
        <v>0</v>
      </c>
      <c r="N370" s="47">
        <v>0</v>
      </c>
      <c r="O370" s="47">
        <v>-0.38824000000000003</v>
      </c>
      <c r="P370" s="47">
        <v>0</v>
      </c>
      <c r="Q370" s="47">
        <v>0</v>
      </c>
      <c r="R370" s="47">
        <v>-1.16472</v>
      </c>
      <c r="S370" s="47">
        <v>0</v>
      </c>
      <c r="T370" s="47">
        <v>0</v>
      </c>
      <c r="U370" s="47">
        <v>-0.38824000000000003</v>
      </c>
      <c r="V370" s="47">
        <v>0</v>
      </c>
      <c r="W370" s="47">
        <v>0</v>
      </c>
      <c r="X370" s="47">
        <v>-0.38824000000000003</v>
      </c>
      <c r="Y370" s="47">
        <v>0</v>
      </c>
      <c r="Z370" s="47">
        <v>-6.98</v>
      </c>
      <c r="AA370" s="47">
        <v>-0.38824000000000003</v>
      </c>
      <c r="AB370" s="47">
        <v>0</v>
      </c>
      <c r="AC370" s="47">
        <v>-6.98</v>
      </c>
      <c r="AD370" s="47">
        <v>-1.16472</v>
      </c>
      <c r="AE370" s="47">
        <v>0</v>
      </c>
      <c r="AF370" s="47">
        <v>0</v>
      </c>
      <c r="AG370" s="47">
        <v>-0.38824000000000003</v>
      </c>
      <c r="AH370" s="47">
        <v>-14.457409999999999</v>
      </c>
      <c r="AI370" s="47">
        <v>0</v>
      </c>
      <c r="AJ370" s="47">
        <v>-0.38824000000000003</v>
      </c>
      <c r="AK370" s="47">
        <v>-8.3569999999999992E-2</v>
      </c>
      <c r="AL370" s="47">
        <v>0</v>
      </c>
      <c r="AM370" s="47">
        <v>-0.38824000000000003</v>
      </c>
      <c r="AN370" s="47">
        <v>-14.540979999999999</v>
      </c>
      <c r="AO370" s="47">
        <v>0</v>
      </c>
      <c r="AP370" s="47">
        <v>-1.16472</v>
      </c>
      <c r="AQ370" s="47">
        <v>0</v>
      </c>
      <c r="AR370" s="47">
        <v>0</v>
      </c>
      <c r="AS370" s="47">
        <v>-0.38824000000000003</v>
      </c>
      <c r="AT370" s="47">
        <v>0</v>
      </c>
      <c r="AU370" s="47">
        <v>0</v>
      </c>
      <c r="AV370" s="47">
        <v>-0.38824000000000003</v>
      </c>
      <c r="AW370" s="47">
        <v>0</v>
      </c>
      <c r="AX370" s="47">
        <v>0</v>
      </c>
      <c r="AY370" s="47">
        <v>-0.38824000000000003</v>
      </c>
      <c r="AZ370" s="47">
        <v>0</v>
      </c>
      <c r="BA370" s="47">
        <v>0</v>
      </c>
      <c r="BB370" s="47">
        <v>-1.16472</v>
      </c>
      <c r="BC370" s="47">
        <v>-14.540979999999999</v>
      </c>
      <c r="BD370" s="47">
        <v>-6.98</v>
      </c>
      <c r="BE370" s="47">
        <v>-4.6588799999999999</v>
      </c>
      <c r="BF370" s="48">
        <v>2.1211321175904936</v>
      </c>
      <c r="BG370" s="49">
        <v>1.083234957020057</v>
      </c>
    </row>
    <row r="371" spans="2:59" x14ac:dyDescent="0.25">
      <c r="B371" s="1"/>
      <c r="C371" s="46"/>
      <c r="D371" s="46"/>
      <c r="E371" s="45" t="s">
        <v>324</v>
      </c>
      <c r="F371" s="46" t="s">
        <v>316</v>
      </c>
      <c r="G371" s="47">
        <v>0</v>
      </c>
      <c r="H371" s="47">
        <v>0</v>
      </c>
      <c r="I371" s="47">
        <v>-4.5617600000000005</v>
      </c>
      <c r="J371" s="47">
        <v>0</v>
      </c>
      <c r="K371" s="47">
        <v>0</v>
      </c>
      <c r="L371" s="47">
        <v>-4.5617600000000005</v>
      </c>
      <c r="M371" s="47">
        <v>0</v>
      </c>
      <c r="N371" s="47">
        <v>0</v>
      </c>
      <c r="O371" s="47">
        <v>-7.0617600000000005</v>
      </c>
      <c r="P371" s="47">
        <v>0</v>
      </c>
      <c r="Q371" s="47">
        <v>0</v>
      </c>
      <c r="R371" s="47">
        <v>-16.185280000000002</v>
      </c>
      <c r="S371" s="47">
        <v>0</v>
      </c>
      <c r="T371" s="47">
        <v>0</v>
      </c>
      <c r="U371" s="47">
        <v>-4.5617600000000005</v>
      </c>
      <c r="V371" s="47">
        <v>0</v>
      </c>
      <c r="W371" s="47">
        <v>0</v>
      </c>
      <c r="X371" s="47">
        <v>-4.5617600000000005</v>
      </c>
      <c r="Y371" s="47">
        <v>0</v>
      </c>
      <c r="Z371" s="47">
        <v>0</v>
      </c>
      <c r="AA371" s="47">
        <v>-4.5617600000000005</v>
      </c>
      <c r="AB371" s="47">
        <v>0</v>
      </c>
      <c r="AC371" s="47">
        <v>0</v>
      </c>
      <c r="AD371" s="47">
        <v>-13.685280000000001</v>
      </c>
      <c r="AE371" s="47">
        <v>0</v>
      </c>
      <c r="AF371" s="47">
        <v>-18.600000000000001</v>
      </c>
      <c r="AG371" s="47">
        <v>-17.06176</v>
      </c>
      <c r="AH371" s="47">
        <v>-64.025689999999997</v>
      </c>
      <c r="AI371" s="47">
        <v>0</v>
      </c>
      <c r="AJ371" s="47">
        <v>-4.5617600000000005</v>
      </c>
      <c r="AK371" s="47">
        <v>-0.37008999999999997</v>
      </c>
      <c r="AL371" s="47">
        <v>0</v>
      </c>
      <c r="AM371" s="47">
        <v>-14.56176</v>
      </c>
      <c r="AN371" s="47">
        <v>-64.395780000000002</v>
      </c>
      <c r="AO371" s="47">
        <v>-18.600000000000001</v>
      </c>
      <c r="AP371" s="47">
        <v>-36.185279999999999</v>
      </c>
      <c r="AQ371" s="47">
        <v>0</v>
      </c>
      <c r="AR371" s="47">
        <v>0</v>
      </c>
      <c r="AS371" s="47">
        <v>-7.0617600000000005</v>
      </c>
      <c r="AT371" s="47">
        <v>0</v>
      </c>
      <c r="AU371" s="47">
        <v>0</v>
      </c>
      <c r="AV371" s="47">
        <v>-4.5617600000000005</v>
      </c>
      <c r="AW371" s="47">
        <v>0</v>
      </c>
      <c r="AX371" s="47">
        <v>0</v>
      </c>
      <c r="AY371" s="47">
        <v>-4.5617600000000005</v>
      </c>
      <c r="AZ371" s="47">
        <v>0</v>
      </c>
      <c r="BA371" s="47">
        <v>0</v>
      </c>
      <c r="BB371" s="47">
        <v>-16.185280000000002</v>
      </c>
      <c r="BC371" s="47">
        <v>-64.395780000000002</v>
      </c>
      <c r="BD371" s="47">
        <v>-18.600000000000001</v>
      </c>
      <c r="BE371" s="47">
        <v>-82.241119999999995</v>
      </c>
      <c r="BF371" s="48">
        <v>-0.21698804685539297</v>
      </c>
      <c r="BG371" s="49">
        <v>2.462138709677419</v>
      </c>
    </row>
    <row r="372" spans="2:59" hidden="1" x14ac:dyDescent="0.25">
      <c r="B372" s="1"/>
      <c r="C372" s="46"/>
      <c r="D372" s="46"/>
      <c r="E372" s="45"/>
      <c r="BF372" s="48"/>
      <c r="BG372" s="49"/>
    </row>
    <row r="373" spans="2:59" hidden="1" x14ac:dyDescent="0.25">
      <c r="B373" s="1"/>
      <c r="C373" s="46"/>
      <c r="D373" s="46"/>
      <c r="E373" s="45"/>
      <c r="BF373" s="48"/>
      <c r="BG373" s="49"/>
    </row>
    <row r="374" spans="2:59" hidden="1" x14ac:dyDescent="0.25">
      <c r="B374" s="1"/>
      <c r="C374" s="46"/>
      <c r="D374" s="46"/>
      <c r="E374" s="45"/>
      <c r="BF374" s="48"/>
      <c r="BG374" s="49"/>
    </row>
    <row r="375" spans="2:59" hidden="1" x14ac:dyDescent="0.25">
      <c r="B375" s="1"/>
      <c r="C375" s="46"/>
      <c r="D375" s="46"/>
      <c r="E375" s="45"/>
      <c r="BF375" s="48"/>
      <c r="BG375" s="49"/>
    </row>
    <row r="376" spans="2:59" hidden="1" x14ac:dyDescent="0.25">
      <c r="B376" s="1"/>
      <c r="C376" s="46"/>
      <c r="D376" s="46"/>
      <c r="E376" s="45"/>
      <c r="BF376" s="48"/>
      <c r="BG376" s="49"/>
    </row>
    <row r="377" spans="2:59" hidden="1" x14ac:dyDescent="0.25">
      <c r="B377" s="1"/>
      <c r="C377" s="46"/>
      <c r="D377" s="46"/>
      <c r="E377" s="45"/>
      <c r="BF377" s="48"/>
      <c r="BG377" s="49"/>
    </row>
    <row r="378" spans="2:59" hidden="1" x14ac:dyDescent="0.25">
      <c r="B378" s="1"/>
      <c r="C378" s="46"/>
      <c r="D378" s="46"/>
      <c r="E378" s="45"/>
      <c r="BF378" s="48"/>
      <c r="BG378" s="49"/>
    </row>
    <row r="379" spans="2:59" hidden="1" x14ac:dyDescent="0.25">
      <c r="B379" s="1"/>
      <c r="C379" s="46"/>
      <c r="D379" s="46"/>
      <c r="E379" s="45"/>
      <c r="BF379" s="48"/>
      <c r="BG379" s="49"/>
    </row>
    <row r="380" spans="2:59" x14ac:dyDescent="0.25">
      <c r="B380" s="1"/>
      <c r="C380" s="46"/>
      <c r="D380" s="46"/>
      <c r="E380" s="45" t="s">
        <v>325</v>
      </c>
      <c r="F380" s="46" t="s">
        <v>326</v>
      </c>
      <c r="G380" s="47">
        <v>0</v>
      </c>
      <c r="H380" s="47">
        <v>0</v>
      </c>
      <c r="I380" s="47">
        <v>-48.287690000000005</v>
      </c>
      <c r="J380" s="47">
        <v>0</v>
      </c>
      <c r="K380" s="47">
        <v>0</v>
      </c>
      <c r="L380" s="47">
        <v>-48.287690000000005</v>
      </c>
      <c r="M380" s="47">
        <v>0</v>
      </c>
      <c r="N380" s="47">
        <v>0</v>
      </c>
      <c r="O380" s="47">
        <v>-48.287690000000005</v>
      </c>
      <c r="P380" s="47">
        <v>0</v>
      </c>
      <c r="Q380" s="47">
        <v>0</v>
      </c>
      <c r="R380" s="47">
        <v>-144.86306999999999</v>
      </c>
      <c r="S380" s="47">
        <v>0</v>
      </c>
      <c r="T380" s="47">
        <v>0</v>
      </c>
      <c r="U380" s="47">
        <v>-48.287690000000005</v>
      </c>
      <c r="V380" s="47">
        <v>0</v>
      </c>
      <c r="W380" s="47">
        <v>0</v>
      </c>
      <c r="X380" s="47">
        <v>-48.287690000000005</v>
      </c>
      <c r="Y380" s="47">
        <v>0</v>
      </c>
      <c r="Z380" s="47">
        <v>0</v>
      </c>
      <c r="AA380" s="47">
        <v>-48.287690000000005</v>
      </c>
      <c r="AB380" s="47">
        <v>0</v>
      </c>
      <c r="AC380" s="47">
        <v>0</v>
      </c>
      <c r="AD380" s="47">
        <v>-144.86306999999999</v>
      </c>
      <c r="AE380" s="47">
        <v>0</v>
      </c>
      <c r="AF380" s="47">
        <v>0</v>
      </c>
      <c r="AG380" s="47">
        <v>-48.287690000000005</v>
      </c>
      <c r="AH380" s="47">
        <v>0</v>
      </c>
      <c r="AI380" s="47">
        <v>0</v>
      </c>
      <c r="AJ380" s="47">
        <v>-48.287690000000005</v>
      </c>
      <c r="AK380" s="47">
        <v>0</v>
      </c>
      <c r="AL380" s="47">
        <v>0</v>
      </c>
      <c r="AM380" s="47">
        <v>-48.287690000000005</v>
      </c>
      <c r="AN380" s="47">
        <v>0</v>
      </c>
      <c r="AO380" s="47">
        <v>0</v>
      </c>
      <c r="AP380" s="47">
        <v>-144.86306999999999</v>
      </c>
      <c r="AQ380" s="47">
        <v>0</v>
      </c>
      <c r="AR380" s="47">
        <v>0</v>
      </c>
      <c r="AS380" s="47">
        <v>-48.287690000000005</v>
      </c>
      <c r="AT380" s="47">
        <v>0</v>
      </c>
      <c r="AU380" s="47">
        <v>0</v>
      </c>
      <c r="AV380" s="47">
        <v>-48.287690000000005</v>
      </c>
      <c r="AW380" s="47">
        <v>0</v>
      </c>
      <c r="AX380" s="47">
        <v>0</v>
      </c>
      <c r="AY380" s="47">
        <v>-48.287690000000005</v>
      </c>
      <c r="AZ380" s="47">
        <v>0</v>
      </c>
      <c r="BA380" s="47">
        <v>0</v>
      </c>
      <c r="BB380" s="47">
        <v>-144.86306999999999</v>
      </c>
      <c r="BC380" s="47">
        <v>0</v>
      </c>
      <c r="BD380" s="47">
        <v>0</v>
      </c>
      <c r="BE380" s="47">
        <v>-579.45227999999997</v>
      </c>
      <c r="BF380" s="48">
        <v>-1</v>
      </c>
      <c r="BG380" s="49">
        <v>0</v>
      </c>
    </row>
    <row r="381" spans="2:59" x14ac:dyDescent="0.25">
      <c r="B381" s="1"/>
      <c r="C381" s="46"/>
      <c r="D381" s="46"/>
      <c r="E381" s="45" t="s">
        <v>327</v>
      </c>
      <c r="F381" s="46" t="s">
        <v>326</v>
      </c>
      <c r="G381" s="47">
        <v>0</v>
      </c>
      <c r="H381" s="47">
        <v>0</v>
      </c>
      <c r="I381" s="47">
        <v>-22.23554</v>
      </c>
      <c r="J381" s="47">
        <v>0</v>
      </c>
      <c r="K381" s="47">
        <v>0</v>
      </c>
      <c r="L381" s="47">
        <v>-22.23554</v>
      </c>
      <c r="M381" s="47">
        <v>0</v>
      </c>
      <c r="N381" s="47">
        <v>0</v>
      </c>
      <c r="O381" s="47">
        <v>-22.23554</v>
      </c>
      <c r="P381" s="47">
        <v>0</v>
      </c>
      <c r="Q381" s="47">
        <v>0</v>
      </c>
      <c r="R381" s="47">
        <v>-66.706620000000001</v>
      </c>
      <c r="S381" s="47">
        <v>0</v>
      </c>
      <c r="T381" s="47">
        <v>0</v>
      </c>
      <c r="U381" s="47">
        <v>-22.23554</v>
      </c>
      <c r="V381" s="47">
        <v>0</v>
      </c>
      <c r="W381" s="47">
        <v>0</v>
      </c>
      <c r="X381" s="47">
        <v>-22.23554</v>
      </c>
      <c r="Y381" s="47">
        <v>0</v>
      </c>
      <c r="Z381" s="47">
        <v>0</v>
      </c>
      <c r="AA381" s="47">
        <v>-22.23554</v>
      </c>
      <c r="AB381" s="47">
        <v>0</v>
      </c>
      <c r="AC381" s="47">
        <v>0</v>
      </c>
      <c r="AD381" s="47">
        <v>-66.706620000000001</v>
      </c>
      <c r="AE381" s="47">
        <v>0</v>
      </c>
      <c r="AF381" s="47">
        <v>0</v>
      </c>
      <c r="AG381" s="47">
        <v>-22.23554</v>
      </c>
      <c r="AH381" s="47">
        <v>0</v>
      </c>
      <c r="AI381" s="47">
        <v>0</v>
      </c>
      <c r="AJ381" s="47">
        <v>-22.23554</v>
      </c>
      <c r="AK381" s="47">
        <v>0</v>
      </c>
      <c r="AL381" s="47">
        <v>0</v>
      </c>
      <c r="AM381" s="47">
        <v>-22.23554</v>
      </c>
      <c r="AN381" s="47">
        <v>0</v>
      </c>
      <c r="AO381" s="47">
        <v>0</v>
      </c>
      <c r="AP381" s="47">
        <v>-66.706620000000001</v>
      </c>
      <c r="AQ381" s="47">
        <v>0</v>
      </c>
      <c r="AR381" s="47">
        <v>0</v>
      </c>
      <c r="AS381" s="47">
        <v>-22.23554</v>
      </c>
      <c r="AT381" s="47">
        <v>0</v>
      </c>
      <c r="AU381" s="47">
        <v>0</v>
      </c>
      <c r="AV381" s="47">
        <v>-22.23554</v>
      </c>
      <c r="AW381" s="47">
        <v>0</v>
      </c>
      <c r="AX381" s="47">
        <v>0</v>
      </c>
      <c r="AY381" s="47">
        <v>-22.23554</v>
      </c>
      <c r="AZ381" s="47">
        <v>0</v>
      </c>
      <c r="BA381" s="47">
        <v>0</v>
      </c>
      <c r="BB381" s="47">
        <v>-66.706620000000001</v>
      </c>
      <c r="BC381" s="47">
        <v>0</v>
      </c>
      <c r="BD381" s="47">
        <v>0</v>
      </c>
      <c r="BE381" s="47">
        <v>-266.82648</v>
      </c>
      <c r="BF381" s="48">
        <v>-1</v>
      </c>
      <c r="BG381" s="49">
        <v>0</v>
      </c>
    </row>
    <row r="382" spans="2:59" hidden="1" x14ac:dyDescent="0.25">
      <c r="B382" s="1"/>
      <c r="C382" s="46"/>
      <c r="D382" s="46"/>
      <c r="E382" s="45"/>
      <c r="BF382" s="48"/>
      <c r="BG382" s="49"/>
    </row>
    <row r="383" spans="2:59" x14ac:dyDescent="0.25">
      <c r="B383" s="1"/>
      <c r="C383" s="46"/>
      <c r="D383" s="46"/>
      <c r="E383" s="45" t="s">
        <v>328</v>
      </c>
      <c r="F383" s="46" t="s">
        <v>326</v>
      </c>
      <c r="G383" s="47">
        <v>0</v>
      </c>
      <c r="H383" s="47">
        <v>-28.63</v>
      </c>
      <c r="I383" s="47">
        <v>-9.8126299999999986</v>
      </c>
      <c r="J383" s="47">
        <v>0</v>
      </c>
      <c r="K383" s="47">
        <v>-9.52</v>
      </c>
      <c r="L383" s="47">
        <v>-9.8126299999999986</v>
      </c>
      <c r="M383" s="47">
        <v>0</v>
      </c>
      <c r="N383" s="47">
        <v>-9.52</v>
      </c>
      <c r="O383" s="47">
        <v>-9.8126299999999986</v>
      </c>
      <c r="P383" s="47">
        <v>0</v>
      </c>
      <c r="Q383" s="47">
        <v>-47.67</v>
      </c>
      <c r="R383" s="47">
        <v>-29.437889999999999</v>
      </c>
      <c r="S383" s="47">
        <v>0</v>
      </c>
      <c r="T383" s="47">
        <v>-10.61</v>
      </c>
      <c r="U383" s="47">
        <v>-9.8126299999999986</v>
      </c>
      <c r="V383" s="47">
        <v>0</v>
      </c>
      <c r="W383" s="47">
        <v>-9.52</v>
      </c>
      <c r="X383" s="47">
        <v>-9.8126299999999986</v>
      </c>
      <c r="Y383" s="47">
        <v>0</v>
      </c>
      <c r="Z383" s="47">
        <v>0</v>
      </c>
      <c r="AA383" s="47">
        <v>-9.8126299999999986</v>
      </c>
      <c r="AB383" s="47">
        <v>0</v>
      </c>
      <c r="AC383" s="47">
        <v>-20.13</v>
      </c>
      <c r="AD383" s="47">
        <v>-29.437889999999999</v>
      </c>
      <c r="AE383" s="47">
        <v>0</v>
      </c>
      <c r="AF383" s="47">
        <v>0</v>
      </c>
      <c r="AG383" s="47">
        <v>-9.8126299999999986</v>
      </c>
      <c r="AH383" s="47">
        <v>0</v>
      </c>
      <c r="AI383" s="47">
        <v>0</v>
      </c>
      <c r="AJ383" s="47">
        <v>-9.8126299999999986</v>
      </c>
      <c r="AK383" s="47">
        <v>0</v>
      </c>
      <c r="AL383" s="47">
        <v>0</v>
      </c>
      <c r="AM383" s="47">
        <v>-9.8126299999999986</v>
      </c>
      <c r="AN383" s="47">
        <v>0</v>
      </c>
      <c r="AO383" s="47">
        <v>0</v>
      </c>
      <c r="AP383" s="47">
        <v>-29.437889999999999</v>
      </c>
      <c r="AQ383" s="47">
        <v>0</v>
      </c>
      <c r="AR383" s="47">
        <v>0</v>
      </c>
      <c r="AS383" s="47">
        <v>-9.8126299999999986</v>
      </c>
      <c r="AT383" s="47">
        <v>0</v>
      </c>
      <c r="AU383" s="47">
        <v>0</v>
      </c>
      <c r="AV383" s="47">
        <v>-9.8126299999999986</v>
      </c>
      <c r="AW383" s="47">
        <v>0</v>
      </c>
      <c r="AX383" s="47">
        <v>19.11</v>
      </c>
      <c r="AY383" s="47">
        <v>-9.8126299999999986</v>
      </c>
      <c r="AZ383" s="47">
        <v>0</v>
      </c>
      <c r="BA383" s="47">
        <v>19.11</v>
      </c>
      <c r="BB383" s="47">
        <v>-29.437889999999999</v>
      </c>
      <c r="BC383" s="47">
        <v>0</v>
      </c>
      <c r="BD383" s="47">
        <v>-48.69</v>
      </c>
      <c r="BE383" s="47">
        <v>-117.75156</v>
      </c>
      <c r="BF383" s="48">
        <v>-1</v>
      </c>
      <c r="BG383" s="49">
        <v>-1</v>
      </c>
    </row>
    <row r="384" spans="2:59" x14ac:dyDescent="0.25">
      <c r="B384" s="1"/>
      <c r="C384" s="46"/>
      <c r="D384" s="46"/>
      <c r="E384" s="45" t="s">
        <v>329</v>
      </c>
      <c r="F384" s="46" t="s">
        <v>326</v>
      </c>
      <c r="G384" s="47">
        <v>0</v>
      </c>
      <c r="H384" s="47">
        <v>0</v>
      </c>
      <c r="I384" s="47">
        <v>-94.216750000000005</v>
      </c>
      <c r="J384" s="47">
        <v>0</v>
      </c>
      <c r="K384" s="47">
        <v>0</v>
      </c>
      <c r="L384" s="47">
        <v>-94.216750000000005</v>
      </c>
      <c r="M384" s="47">
        <v>0</v>
      </c>
      <c r="N384" s="47">
        <v>0</v>
      </c>
      <c r="O384" s="47">
        <v>-94.216750000000005</v>
      </c>
      <c r="P384" s="47">
        <v>0</v>
      </c>
      <c r="Q384" s="47">
        <v>0</v>
      </c>
      <c r="R384" s="47">
        <v>-282.65025000000003</v>
      </c>
      <c r="S384" s="47">
        <v>0</v>
      </c>
      <c r="T384" s="47">
        <v>0</v>
      </c>
      <c r="U384" s="47">
        <v>-94.216750000000005</v>
      </c>
      <c r="V384" s="47">
        <v>0</v>
      </c>
      <c r="W384" s="47">
        <v>0</v>
      </c>
      <c r="X384" s="47">
        <v>-94.216750000000005</v>
      </c>
      <c r="Y384" s="47">
        <v>0</v>
      </c>
      <c r="Z384" s="47">
        <v>0</v>
      </c>
      <c r="AA384" s="47">
        <v>-94.216750000000005</v>
      </c>
      <c r="AB384" s="47">
        <v>0</v>
      </c>
      <c r="AC384" s="47">
        <v>0</v>
      </c>
      <c r="AD384" s="47">
        <v>-282.65025000000003</v>
      </c>
      <c r="AE384" s="47">
        <v>0</v>
      </c>
      <c r="AF384" s="47">
        <v>0</v>
      </c>
      <c r="AG384" s="47">
        <v>-94.216750000000005</v>
      </c>
      <c r="AH384" s="47">
        <v>0</v>
      </c>
      <c r="AI384" s="47">
        <v>0</v>
      </c>
      <c r="AJ384" s="47">
        <v>-94.216750000000005</v>
      </c>
      <c r="AK384" s="47">
        <v>0</v>
      </c>
      <c r="AL384" s="47">
        <v>0</v>
      </c>
      <c r="AM384" s="47">
        <v>-94.216750000000005</v>
      </c>
      <c r="AN384" s="47">
        <v>0</v>
      </c>
      <c r="AO384" s="47">
        <v>0</v>
      </c>
      <c r="AP384" s="47">
        <v>-282.65025000000003</v>
      </c>
      <c r="AQ384" s="47">
        <v>0</v>
      </c>
      <c r="AR384" s="47">
        <v>0</v>
      </c>
      <c r="AS384" s="47">
        <v>-94.216750000000005</v>
      </c>
      <c r="AT384" s="47">
        <v>0</v>
      </c>
      <c r="AU384" s="47">
        <v>0</v>
      </c>
      <c r="AV384" s="47">
        <v>-94.216750000000005</v>
      </c>
      <c r="AW384" s="47">
        <v>0</v>
      </c>
      <c r="AX384" s="47">
        <v>0</v>
      </c>
      <c r="AY384" s="47">
        <v>-94.216750000000005</v>
      </c>
      <c r="AZ384" s="47">
        <v>0</v>
      </c>
      <c r="BA384" s="47">
        <v>0</v>
      </c>
      <c r="BB384" s="47">
        <v>-282.65025000000003</v>
      </c>
      <c r="BC384" s="47">
        <v>0</v>
      </c>
      <c r="BD384" s="47">
        <v>0</v>
      </c>
      <c r="BE384" s="47">
        <v>-1130.6010000000001</v>
      </c>
      <c r="BF384" s="48">
        <v>-1</v>
      </c>
      <c r="BG384" s="49">
        <v>0</v>
      </c>
    </row>
    <row r="385" spans="2:59" x14ac:dyDescent="0.25">
      <c r="B385" s="1"/>
      <c r="C385" s="46"/>
      <c r="D385" s="46"/>
      <c r="E385" s="45" t="s">
        <v>330</v>
      </c>
      <c r="F385" s="46" t="s">
        <v>326</v>
      </c>
      <c r="G385" s="47">
        <v>-218.97749999999999</v>
      </c>
      <c r="H385" s="47">
        <v>-168.72121999999999</v>
      </c>
      <c r="I385" s="47">
        <v>-51.635080000000002</v>
      </c>
      <c r="J385" s="47">
        <v>-223.8775</v>
      </c>
      <c r="K385" s="47">
        <v>-178.75115</v>
      </c>
      <c r="L385" s="47">
        <v>-51.635080000000002</v>
      </c>
      <c r="M385" s="47">
        <v>-227.21</v>
      </c>
      <c r="N385" s="47">
        <v>-175.61750000000001</v>
      </c>
      <c r="O385" s="47">
        <v>-51.635080000000002</v>
      </c>
      <c r="P385" s="47">
        <v>-670.06500000000005</v>
      </c>
      <c r="Q385" s="47">
        <v>-523.08987000000002</v>
      </c>
      <c r="R385" s="47">
        <v>-154.90523999999999</v>
      </c>
      <c r="S385" s="47">
        <v>-224.79249999999999</v>
      </c>
      <c r="T385" s="47">
        <v>-176.94749999999999</v>
      </c>
      <c r="U385" s="47">
        <v>-51.635080000000002</v>
      </c>
      <c r="V385" s="47">
        <v>-226.29499999999999</v>
      </c>
      <c r="W385" s="47">
        <v>-181.6825</v>
      </c>
      <c r="X385" s="47">
        <v>-51.635080000000002</v>
      </c>
      <c r="Y385" s="47">
        <v>-225.83750000000001</v>
      </c>
      <c r="Z385" s="47">
        <v>-181.22</v>
      </c>
      <c r="AA385" s="47">
        <v>-51.635080000000002</v>
      </c>
      <c r="AB385" s="47">
        <v>-676.92499999999995</v>
      </c>
      <c r="AC385" s="47">
        <v>-539.85</v>
      </c>
      <c r="AD385" s="47">
        <v>-154.90523999999999</v>
      </c>
      <c r="AE385" s="47">
        <v>-225.83750000000001</v>
      </c>
      <c r="AF385" s="47">
        <v>-180.25</v>
      </c>
      <c r="AG385" s="47">
        <v>-51.635080000000002</v>
      </c>
      <c r="AH385" s="47">
        <v>-230.215</v>
      </c>
      <c r="AI385" s="47">
        <v>-183.88</v>
      </c>
      <c r="AJ385" s="47">
        <v>-51.635080000000002</v>
      </c>
      <c r="AK385" s="47">
        <v>-234.13499999999999</v>
      </c>
      <c r="AL385" s="47">
        <v>-185.69499999999999</v>
      </c>
      <c r="AM385" s="47">
        <v>-51.635080000000002</v>
      </c>
      <c r="AN385" s="47">
        <v>-690.1875</v>
      </c>
      <c r="AO385" s="47">
        <v>-549.82500000000005</v>
      </c>
      <c r="AP385" s="47">
        <v>-154.90523999999999</v>
      </c>
      <c r="AQ385" s="47">
        <v>-234.13499999999999</v>
      </c>
      <c r="AR385" s="47">
        <v>-187.08750000000001</v>
      </c>
      <c r="AS385" s="47">
        <v>-51.635080000000002</v>
      </c>
      <c r="AT385" s="47">
        <v>-231.875</v>
      </c>
      <c r="AU385" s="47">
        <v>-187.38749999999999</v>
      </c>
      <c r="AV385" s="47">
        <v>-51.635080000000002</v>
      </c>
      <c r="AW385" s="47">
        <v>-235.79499999999999</v>
      </c>
      <c r="AX385" s="47">
        <v>-188.23249999999999</v>
      </c>
      <c r="AY385" s="47">
        <v>-51.635080000000002</v>
      </c>
      <c r="AZ385" s="47">
        <v>-701.80499999999995</v>
      </c>
      <c r="BA385" s="47">
        <v>-562.70749999999998</v>
      </c>
      <c r="BB385" s="47">
        <v>-154.90523999999999</v>
      </c>
      <c r="BC385" s="47">
        <v>-2738.9825000000001</v>
      </c>
      <c r="BD385" s="47">
        <v>-2175.47237</v>
      </c>
      <c r="BE385" s="47">
        <v>-619.62095999999997</v>
      </c>
      <c r="BF385" s="48">
        <v>3.4204161524813497</v>
      </c>
      <c r="BG385" s="49">
        <v>0.25902886093653321</v>
      </c>
    </row>
    <row r="386" spans="2:59" x14ac:dyDescent="0.25">
      <c r="B386" s="1"/>
      <c r="C386" s="46"/>
      <c r="D386" s="46"/>
      <c r="E386" s="45" t="s">
        <v>331</v>
      </c>
      <c r="F386" s="46" t="s">
        <v>326</v>
      </c>
      <c r="G386" s="47">
        <v>0</v>
      </c>
      <c r="H386" s="47">
        <v>0</v>
      </c>
      <c r="I386" s="47">
        <v>-12.276879999999998</v>
      </c>
      <c r="J386" s="47">
        <v>0</v>
      </c>
      <c r="K386" s="47">
        <v>0</v>
      </c>
      <c r="L386" s="47">
        <v>-12.276879999999998</v>
      </c>
      <c r="M386" s="47">
        <v>0</v>
      </c>
      <c r="N386" s="47">
        <v>0</v>
      </c>
      <c r="O386" s="47">
        <v>-12.276879999999998</v>
      </c>
      <c r="P386" s="47">
        <v>0</v>
      </c>
      <c r="Q386" s="47">
        <v>0</v>
      </c>
      <c r="R386" s="47">
        <v>-36.830640000000002</v>
      </c>
      <c r="S386" s="47">
        <v>0</v>
      </c>
      <c r="T386" s="47">
        <v>0</v>
      </c>
      <c r="U386" s="47">
        <v>-12.276879999999998</v>
      </c>
      <c r="V386" s="47">
        <v>0</v>
      </c>
      <c r="W386" s="47">
        <v>0</v>
      </c>
      <c r="X386" s="47">
        <v>-12.276879999999998</v>
      </c>
      <c r="Y386" s="47">
        <v>0</v>
      </c>
      <c r="Z386" s="47">
        <v>0</v>
      </c>
      <c r="AA386" s="47">
        <v>-12.276879999999998</v>
      </c>
      <c r="AB386" s="47">
        <v>0</v>
      </c>
      <c r="AC386" s="47">
        <v>0</v>
      </c>
      <c r="AD386" s="47">
        <v>-36.830640000000002</v>
      </c>
      <c r="AE386" s="47">
        <v>0</v>
      </c>
      <c r="AF386" s="47">
        <v>0</v>
      </c>
      <c r="AG386" s="47">
        <v>-12.276879999999998</v>
      </c>
      <c r="AH386" s="47">
        <v>0</v>
      </c>
      <c r="AI386" s="47">
        <v>0</v>
      </c>
      <c r="AJ386" s="47">
        <v>-12.276879999999998</v>
      </c>
      <c r="AK386" s="47">
        <v>0</v>
      </c>
      <c r="AL386" s="47">
        <v>0</v>
      </c>
      <c r="AM386" s="47">
        <v>-12.276879999999998</v>
      </c>
      <c r="AN386" s="47">
        <v>0</v>
      </c>
      <c r="AO386" s="47">
        <v>0</v>
      </c>
      <c r="AP386" s="47">
        <v>-36.830640000000002</v>
      </c>
      <c r="AQ386" s="47">
        <v>0</v>
      </c>
      <c r="AR386" s="47">
        <v>0</v>
      </c>
      <c r="AS386" s="47">
        <v>-12.276879999999998</v>
      </c>
      <c r="AT386" s="47">
        <v>0</v>
      </c>
      <c r="AU386" s="47">
        <v>0</v>
      </c>
      <c r="AV386" s="47">
        <v>-12.276879999999998</v>
      </c>
      <c r="AW386" s="47">
        <v>0</v>
      </c>
      <c r="AX386" s="47">
        <v>0</v>
      </c>
      <c r="AY386" s="47">
        <v>-12.276879999999998</v>
      </c>
      <c r="AZ386" s="47">
        <v>0</v>
      </c>
      <c r="BA386" s="47">
        <v>0</v>
      </c>
      <c r="BB386" s="47">
        <v>-36.830640000000002</v>
      </c>
      <c r="BC386" s="47">
        <v>0</v>
      </c>
      <c r="BD386" s="47">
        <v>0</v>
      </c>
      <c r="BE386" s="47">
        <v>-147.32256000000001</v>
      </c>
      <c r="BF386" s="48">
        <v>-1</v>
      </c>
      <c r="BG386" s="49">
        <v>0</v>
      </c>
    </row>
    <row r="387" spans="2:59" x14ac:dyDescent="0.25">
      <c r="B387" s="1"/>
      <c r="C387" s="46"/>
      <c r="D387" s="46"/>
      <c r="E387" s="45" t="s">
        <v>332</v>
      </c>
      <c r="F387" s="46" t="s">
        <v>326</v>
      </c>
      <c r="G387" s="47">
        <v>0</v>
      </c>
      <c r="H387" s="47">
        <v>0</v>
      </c>
      <c r="I387" s="47">
        <v>-9.8778299999999994</v>
      </c>
      <c r="J387" s="47">
        <v>0</v>
      </c>
      <c r="K387" s="47">
        <v>0</v>
      </c>
      <c r="L387" s="47">
        <v>-9.8778299999999994</v>
      </c>
      <c r="M387" s="47">
        <v>0</v>
      </c>
      <c r="N387" s="47">
        <v>0</v>
      </c>
      <c r="O387" s="47">
        <v>-9.8778299999999994</v>
      </c>
      <c r="P387" s="47">
        <v>0</v>
      </c>
      <c r="Q387" s="47">
        <v>0</v>
      </c>
      <c r="R387" s="47">
        <v>-29.633490000000002</v>
      </c>
      <c r="S387" s="47">
        <v>0</v>
      </c>
      <c r="T387" s="47">
        <v>0</v>
      </c>
      <c r="U387" s="47">
        <v>-9.8778299999999994</v>
      </c>
      <c r="V387" s="47">
        <v>0</v>
      </c>
      <c r="W387" s="47">
        <v>0</v>
      </c>
      <c r="X387" s="47">
        <v>-9.8778299999999994</v>
      </c>
      <c r="Y387" s="47">
        <v>0</v>
      </c>
      <c r="Z387" s="47">
        <v>0</v>
      </c>
      <c r="AA387" s="47">
        <v>-9.8778299999999994</v>
      </c>
      <c r="AB387" s="47">
        <v>0</v>
      </c>
      <c r="AC387" s="47">
        <v>0</v>
      </c>
      <c r="AD387" s="47">
        <v>-29.633490000000002</v>
      </c>
      <c r="AE387" s="47">
        <v>0</v>
      </c>
      <c r="AF387" s="47">
        <v>0</v>
      </c>
      <c r="AG387" s="47">
        <v>-9.8778299999999994</v>
      </c>
      <c r="AH387" s="47">
        <v>0</v>
      </c>
      <c r="AI387" s="47">
        <v>0</v>
      </c>
      <c r="AJ387" s="47">
        <v>-9.8778299999999994</v>
      </c>
      <c r="AK387" s="47">
        <v>0</v>
      </c>
      <c r="AL387" s="47">
        <v>0</v>
      </c>
      <c r="AM387" s="47">
        <v>-9.8778299999999994</v>
      </c>
      <c r="AN387" s="47">
        <v>0</v>
      </c>
      <c r="AO387" s="47">
        <v>0</v>
      </c>
      <c r="AP387" s="47">
        <v>-29.633490000000002</v>
      </c>
      <c r="AQ387" s="47">
        <v>0</v>
      </c>
      <c r="AR387" s="47">
        <v>0</v>
      </c>
      <c r="AS387" s="47">
        <v>-9.8778299999999994</v>
      </c>
      <c r="AT387" s="47">
        <v>0</v>
      </c>
      <c r="AU387" s="47">
        <v>0</v>
      </c>
      <c r="AV387" s="47">
        <v>-9.8778299999999994</v>
      </c>
      <c r="AW387" s="47">
        <v>0</v>
      </c>
      <c r="AX387" s="47">
        <v>0</v>
      </c>
      <c r="AY387" s="47">
        <v>-9.8778299999999994</v>
      </c>
      <c r="AZ387" s="47">
        <v>0</v>
      </c>
      <c r="BA387" s="47">
        <v>0</v>
      </c>
      <c r="BB387" s="47">
        <v>-29.633490000000002</v>
      </c>
      <c r="BC387" s="47">
        <v>0</v>
      </c>
      <c r="BD387" s="47">
        <v>0</v>
      </c>
      <c r="BE387" s="47">
        <v>-118.53396000000001</v>
      </c>
      <c r="BF387" s="48">
        <v>-1</v>
      </c>
      <c r="BG387" s="49">
        <v>0</v>
      </c>
    </row>
    <row r="388" spans="2:59" hidden="1" x14ac:dyDescent="0.25">
      <c r="B388" s="1"/>
      <c r="C388" s="46"/>
      <c r="D388" s="46"/>
      <c r="E388" s="45"/>
      <c r="BF388" s="48"/>
      <c r="BG388" s="49"/>
    </row>
    <row r="389" spans="2:59" x14ac:dyDescent="0.25">
      <c r="B389" s="1"/>
      <c r="C389" s="46"/>
      <c r="D389" s="46"/>
      <c r="E389" s="45" t="s">
        <v>333</v>
      </c>
      <c r="F389" s="46" t="s">
        <v>334</v>
      </c>
      <c r="G389" s="47">
        <v>0</v>
      </c>
      <c r="H389" s="47">
        <v>0</v>
      </c>
      <c r="I389" s="47">
        <v>-32.286360000000002</v>
      </c>
      <c r="J389" s="47">
        <v>0</v>
      </c>
      <c r="K389" s="47">
        <v>0</v>
      </c>
      <c r="L389" s="47">
        <v>-32.286360000000002</v>
      </c>
      <c r="M389" s="47">
        <v>0</v>
      </c>
      <c r="N389" s="47">
        <v>0</v>
      </c>
      <c r="O389" s="47">
        <v>-32.286360000000002</v>
      </c>
      <c r="P389" s="47">
        <v>0</v>
      </c>
      <c r="Q389" s="47">
        <v>0</v>
      </c>
      <c r="R389" s="47">
        <v>-96.859080000000006</v>
      </c>
      <c r="S389" s="47">
        <v>0</v>
      </c>
      <c r="T389" s="47">
        <v>0</v>
      </c>
      <c r="U389" s="47">
        <v>-32.286360000000002</v>
      </c>
      <c r="V389" s="47">
        <v>0</v>
      </c>
      <c r="W389" s="47">
        <v>0</v>
      </c>
      <c r="X389" s="47">
        <v>-32.286360000000002</v>
      </c>
      <c r="Y389" s="47">
        <v>0</v>
      </c>
      <c r="Z389" s="47">
        <v>0</v>
      </c>
      <c r="AA389" s="47">
        <v>-32.286360000000002</v>
      </c>
      <c r="AB389" s="47">
        <v>0</v>
      </c>
      <c r="AC389" s="47">
        <v>0</v>
      </c>
      <c r="AD389" s="47">
        <v>-96.859080000000006</v>
      </c>
      <c r="AE389" s="47">
        <v>0</v>
      </c>
      <c r="AF389" s="47">
        <v>0</v>
      </c>
      <c r="AG389" s="47">
        <v>-32.286360000000002</v>
      </c>
      <c r="AH389" s="47">
        <v>0</v>
      </c>
      <c r="AI389" s="47">
        <v>0</v>
      </c>
      <c r="AJ389" s="47">
        <v>-32.286360000000002</v>
      </c>
      <c r="AK389" s="47">
        <v>0</v>
      </c>
      <c r="AL389" s="47">
        <v>0</v>
      </c>
      <c r="AM389" s="47">
        <v>-32.286360000000002</v>
      </c>
      <c r="AN389" s="47">
        <v>0</v>
      </c>
      <c r="AO389" s="47">
        <v>0</v>
      </c>
      <c r="AP389" s="47">
        <v>-96.859080000000006</v>
      </c>
      <c r="AQ389" s="47">
        <v>0</v>
      </c>
      <c r="AR389" s="47">
        <v>0</v>
      </c>
      <c r="AS389" s="47">
        <v>-32.286360000000002</v>
      </c>
      <c r="AT389" s="47">
        <v>0</v>
      </c>
      <c r="AU389" s="47">
        <v>0</v>
      </c>
      <c r="AV389" s="47">
        <v>-32.286360000000002</v>
      </c>
      <c r="AW389" s="47">
        <v>0</v>
      </c>
      <c r="AX389" s="47">
        <v>0</v>
      </c>
      <c r="AY389" s="47">
        <v>-32.286360000000002</v>
      </c>
      <c r="AZ389" s="47">
        <v>0</v>
      </c>
      <c r="BA389" s="47">
        <v>0</v>
      </c>
      <c r="BB389" s="47">
        <v>-96.859080000000006</v>
      </c>
      <c r="BC389" s="47">
        <v>0</v>
      </c>
      <c r="BD389" s="47">
        <v>0</v>
      </c>
      <c r="BE389" s="47">
        <v>-387.43632000000002</v>
      </c>
      <c r="BF389" s="48">
        <v>-1</v>
      </c>
      <c r="BG389" s="49">
        <v>0</v>
      </c>
    </row>
    <row r="390" spans="2:59" x14ac:dyDescent="0.25">
      <c r="B390" s="1"/>
      <c r="C390" s="46"/>
      <c r="D390" s="46"/>
      <c r="E390" s="45" t="s">
        <v>335</v>
      </c>
      <c r="F390" s="46" t="s">
        <v>334</v>
      </c>
      <c r="G390" s="47">
        <v>0</v>
      </c>
      <c r="H390" s="47">
        <v>0</v>
      </c>
      <c r="I390" s="47">
        <v>-58.819360000000003</v>
      </c>
      <c r="J390" s="47">
        <v>0</v>
      </c>
      <c r="K390" s="47">
        <v>0</v>
      </c>
      <c r="L390" s="47">
        <v>-58.819360000000003</v>
      </c>
      <c r="M390" s="47">
        <v>0</v>
      </c>
      <c r="N390" s="47">
        <v>0</v>
      </c>
      <c r="O390" s="47">
        <v>-58.819360000000003</v>
      </c>
      <c r="P390" s="47">
        <v>0</v>
      </c>
      <c r="Q390" s="47">
        <v>0</v>
      </c>
      <c r="R390" s="47">
        <v>-176.45808</v>
      </c>
      <c r="S390" s="47">
        <v>0</v>
      </c>
      <c r="T390" s="47">
        <v>0</v>
      </c>
      <c r="U390" s="47">
        <v>-58.819360000000003</v>
      </c>
      <c r="V390" s="47">
        <v>0</v>
      </c>
      <c r="W390" s="47">
        <v>0</v>
      </c>
      <c r="X390" s="47">
        <v>-58.819360000000003</v>
      </c>
      <c r="Y390" s="47">
        <v>0</v>
      </c>
      <c r="Z390" s="47">
        <v>0</v>
      </c>
      <c r="AA390" s="47">
        <v>-58.819360000000003</v>
      </c>
      <c r="AB390" s="47">
        <v>0</v>
      </c>
      <c r="AC390" s="47">
        <v>0</v>
      </c>
      <c r="AD390" s="47">
        <v>-176.45808</v>
      </c>
      <c r="AE390" s="47">
        <v>0</v>
      </c>
      <c r="AF390" s="47">
        <v>0</v>
      </c>
      <c r="AG390" s="47">
        <v>-58.819360000000003</v>
      </c>
      <c r="AH390" s="47">
        <v>0</v>
      </c>
      <c r="AI390" s="47">
        <v>0</v>
      </c>
      <c r="AJ390" s="47">
        <v>-58.819360000000003</v>
      </c>
      <c r="AK390" s="47">
        <v>0</v>
      </c>
      <c r="AL390" s="47">
        <v>0</v>
      </c>
      <c r="AM390" s="47">
        <v>-58.819360000000003</v>
      </c>
      <c r="AN390" s="47">
        <v>0</v>
      </c>
      <c r="AO390" s="47">
        <v>0</v>
      </c>
      <c r="AP390" s="47">
        <v>-176.45808</v>
      </c>
      <c r="AQ390" s="47">
        <v>0</v>
      </c>
      <c r="AR390" s="47">
        <v>0</v>
      </c>
      <c r="AS390" s="47">
        <v>-58.819360000000003</v>
      </c>
      <c r="AT390" s="47">
        <v>0</v>
      </c>
      <c r="AU390" s="47">
        <v>0</v>
      </c>
      <c r="AV390" s="47">
        <v>-58.819360000000003</v>
      </c>
      <c r="AW390" s="47">
        <v>0</v>
      </c>
      <c r="AX390" s="47">
        <v>0</v>
      </c>
      <c r="AY390" s="47">
        <v>-58.819360000000003</v>
      </c>
      <c r="AZ390" s="47">
        <v>0</v>
      </c>
      <c r="BA390" s="47">
        <v>0</v>
      </c>
      <c r="BB390" s="47">
        <v>-176.45808</v>
      </c>
      <c r="BC390" s="47">
        <v>0</v>
      </c>
      <c r="BD390" s="47">
        <v>0</v>
      </c>
      <c r="BE390" s="47">
        <v>-705.83231999999998</v>
      </c>
      <c r="BF390" s="48">
        <v>-1</v>
      </c>
      <c r="BG390" s="49">
        <v>0</v>
      </c>
    </row>
    <row r="391" spans="2:59" hidden="1" x14ac:dyDescent="0.25">
      <c r="B391" s="1"/>
      <c r="C391" s="46"/>
      <c r="D391" s="46"/>
      <c r="E391" s="45"/>
      <c r="BF391" s="48"/>
      <c r="BG391" s="49"/>
    </row>
    <row r="392" spans="2:59" x14ac:dyDescent="0.25">
      <c r="B392" s="1"/>
      <c r="C392" s="46"/>
      <c r="D392" s="46"/>
      <c r="E392" s="45" t="s">
        <v>336</v>
      </c>
      <c r="F392" s="46" t="s">
        <v>334</v>
      </c>
      <c r="G392" s="47">
        <v>0</v>
      </c>
      <c r="H392" s="47">
        <v>0</v>
      </c>
      <c r="I392" s="47">
        <v>-8.4397000000000002</v>
      </c>
      <c r="J392" s="47">
        <v>0</v>
      </c>
      <c r="K392" s="47">
        <v>0</v>
      </c>
      <c r="L392" s="47">
        <v>-8.4397000000000002</v>
      </c>
      <c r="M392" s="47">
        <v>0</v>
      </c>
      <c r="N392" s="47">
        <v>0</v>
      </c>
      <c r="O392" s="47">
        <v>-8.4397000000000002</v>
      </c>
      <c r="P392" s="47">
        <v>0</v>
      </c>
      <c r="Q392" s="47">
        <v>0</v>
      </c>
      <c r="R392" s="47">
        <v>-25.319099999999999</v>
      </c>
      <c r="S392" s="47">
        <v>0</v>
      </c>
      <c r="T392" s="47">
        <v>0</v>
      </c>
      <c r="U392" s="47">
        <v>-8.4397000000000002</v>
      </c>
      <c r="V392" s="47">
        <v>0</v>
      </c>
      <c r="W392" s="47">
        <v>0</v>
      </c>
      <c r="X392" s="47">
        <v>-8.4397000000000002</v>
      </c>
      <c r="Y392" s="47">
        <v>0</v>
      </c>
      <c r="Z392" s="47">
        <v>0</v>
      </c>
      <c r="AA392" s="47">
        <v>-8.4397000000000002</v>
      </c>
      <c r="AB392" s="47">
        <v>0</v>
      </c>
      <c r="AC392" s="47">
        <v>0</v>
      </c>
      <c r="AD392" s="47">
        <v>-25.319099999999999</v>
      </c>
      <c r="AE392" s="47">
        <v>0</v>
      </c>
      <c r="AF392" s="47">
        <v>0</v>
      </c>
      <c r="AG392" s="47">
        <v>-8.4397000000000002</v>
      </c>
      <c r="AH392" s="47">
        <v>0</v>
      </c>
      <c r="AI392" s="47">
        <v>0</v>
      </c>
      <c r="AJ392" s="47">
        <v>-8.4397000000000002</v>
      </c>
      <c r="AK392" s="47">
        <v>0</v>
      </c>
      <c r="AL392" s="47">
        <v>0</v>
      </c>
      <c r="AM392" s="47">
        <v>-8.4397000000000002</v>
      </c>
      <c r="AN392" s="47">
        <v>0</v>
      </c>
      <c r="AO392" s="47">
        <v>0</v>
      </c>
      <c r="AP392" s="47">
        <v>-25.319099999999999</v>
      </c>
      <c r="AQ392" s="47">
        <v>0</v>
      </c>
      <c r="AR392" s="47">
        <v>0</v>
      </c>
      <c r="AS392" s="47">
        <v>-8.4397000000000002</v>
      </c>
      <c r="AT392" s="47">
        <v>0</v>
      </c>
      <c r="AU392" s="47">
        <v>0</v>
      </c>
      <c r="AV392" s="47">
        <v>-8.4397000000000002</v>
      </c>
      <c r="AW392" s="47">
        <v>0</v>
      </c>
      <c r="AX392" s="47">
        <v>0</v>
      </c>
      <c r="AY392" s="47">
        <v>-8.4397000000000002</v>
      </c>
      <c r="AZ392" s="47">
        <v>0</v>
      </c>
      <c r="BA392" s="47">
        <v>0</v>
      </c>
      <c r="BB392" s="47">
        <v>-25.319099999999999</v>
      </c>
      <c r="BC392" s="47">
        <v>0</v>
      </c>
      <c r="BD392" s="47">
        <v>0</v>
      </c>
      <c r="BE392" s="47">
        <v>-101.2764</v>
      </c>
      <c r="BF392" s="48">
        <v>-1</v>
      </c>
      <c r="BG392" s="49">
        <v>0</v>
      </c>
    </row>
    <row r="393" spans="2:59" x14ac:dyDescent="0.25">
      <c r="B393" s="1"/>
      <c r="C393" s="46"/>
      <c r="D393" s="46"/>
      <c r="E393" s="45" t="s">
        <v>337</v>
      </c>
      <c r="F393" s="46" t="s">
        <v>334</v>
      </c>
      <c r="G393" s="47">
        <v>0</v>
      </c>
      <c r="H393" s="47">
        <v>0</v>
      </c>
      <c r="I393" s="47">
        <v>-63.840269999999997</v>
      </c>
      <c r="J393" s="47">
        <v>0</v>
      </c>
      <c r="K393" s="47">
        <v>0</v>
      </c>
      <c r="L393" s="47">
        <v>-63.840269999999997</v>
      </c>
      <c r="M393" s="47">
        <v>0</v>
      </c>
      <c r="N393" s="47">
        <v>0</v>
      </c>
      <c r="O393" s="47">
        <v>-63.840269999999997</v>
      </c>
      <c r="P393" s="47">
        <v>0</v>
      </c>
      <c r="Q393" s="47">
        <v>0</v>
      </c>
      <c r="R393" s="47">
        <v>-191.52081000000001</v>
      </c>
      <c r="S393" s="47">
        <v>0</v>
      </c>
      <c r="T393" s="47">
        <v>0</v>
      </c>
      <c r="U393" s="47">
        <v>-63.840269999999997</v>
      </c>
      <c r="V393" s="47">
        <v>0</v>
      </c>
      <c r="W393" s="47">
        <v>0</v>
      </c>
      <c r="X393" s="47">
        <v>-63.840269999999997</v>
      </c>
      <c r="Y393" s="47">
        <v>0</v>
      </c>
      <c r="Z393" s="47">
        <v>0</v>
      </c>
      <c r="AA393" s="47">
        <v>-63.840269999999997</v>
      </c>
      <c r="AB393" s="47">
        <v>0</v>
      </c>
      <c r="AC393" s="47">
        <v>0</v>
      </c>
      <c r="AD393" s="47">
        <v>-191.52081000000001</v>
      </c>
      <c r="AE393" s="47">
        <v>0</v>
      </c>
      <c r="AF393" s="47">
        <v>0</v>
      </c>
      <c r="AG393" s="47">
        <v>-63.840269999999997</v>
      </c>
      <c r="AH393" s="47">
        <v>0</v>
      </c>
      <c r="AI393" s="47">
        <v>0</v>
      </c>
      <c r="AJ393" s="47">
        <v>-63.840269999999997</v>
      </c>
      <c r="AK393" s="47">
        <v>0</v>
      </c>
      <c r="AL393" s="47">
        <v>0</v>
      </c>
      <c r="AM393" s="47">
        <v>-63.840269999999997</v>
      </c>
      <c r="AN393" s="47">
        <v>0</v>
      </c>
      <c r="AO393" s="47">
        <v>0</v>
      </c>
      <c r="AP393" s="47">
        <v>-191.52081000000001</v>
      </c>
      <c r="AQ393" s="47">
        <v>0</v>
      </c>
      <c r="AR393" s="47">
        <v>0</v>
      </c>
      <c r="AS393" s="47">
        <v>-63.840269999999997</v>
      </c>
      <c r="AT393" s="47">
        <v>0</v>
      </c>
      <c r="AU393" s="47">
        <v>0</v>
      </c>
      <c r="AV393" s="47">
        <v>-63.840269999999997</v>
      </c>
      <c r="AW393" s="47">
        <v>0</v>
      </c>
      <c r="AX393" s="47">
        <v>0</v>
      </c>
      <c r="AY393" s="47">
        <v>-63.840269999999997</v>
      </c>
      <c r="AZ393" s="47">
        <v>0</v>
      </c>
      <c r="BA393" s="47">
        <v>0</v>
      </c>
      <c r="BB393" s="47">
        <v>-191.52081000000001</v>
      </c>
      <c r="BC393" s="47">
        <v>0</v>
      </c>
      <c r="BD393" s="47">
        <v>0</v>
      </c>
      <c r="BE393" s="47">
        <v>-766.08324000000005</v>
      </c>
      <c r="BF393" s="48">
        <v>-1</v>
      </c>
      <c r="BG393" s="49">
        <v>0</v>
      </c>
    </row>
    <row r="394" spans="2:59" x14ac:dyDescent="0.25">
      <c r="B394" s="1"/>
      <c r="C394" s="46"/>
      <c r="D394" s="46"/>
      <c r="E394" s="45" t="s">
        <v>338</v>
      </c>
      <c r="F394" s="46" t="s">
        <v>334</v>
      </c>
      <c r="G394" s="47">
        <v>-302.88148999999999</v>
      </c>
      <c r="H394" s="47">
        <v>-267.60899999999998</v>
      </c>
      <c r="I394" s="47">
        <v>-40.56579</v>
      </c>
      <c r="J394" s="47">
        <v>-305.87761</v>
      </c>
      <c r="K394" s="47">
        <v>-268.80223000000001</v>
      </c>
      <c r="L394" s="47">
        <v>-40.56579</v>
      </c>
      <c r="M394" s="47">
        <v>-306.46209000000005</v>
      </c>
      <c r="N394" s="47">
        <v>-270.71883000000003</v>
      </c>
      <c r="O394" s="47">
        <v>-40.56579</v>
      </c>
      <c r="P394" s="47">
        <v>-915.22118999999998</v>
      </c>
      <c r="Q394" s="47">
        <v>-807.13006000000007</v>
      </c>
      <c r="R394" s="47">
        <v>-121.69736999999999</v>
      </c>
      <c r="S394" s="47">
        <v>-310.45123999999998</v>
      </c>
      <c r="T394" s="47">
        <v>-275.64978000000002</v>
      </c>
      <c r="U394" s="47">
        <v>-40.56579</v>
      </c>
      <c r="V394" s="47">
        <v>-312.89515</v>
      </c>
      <c r="W394" s="47">
        <v>-275.32006000000001</v>
      </c>
      <c r="X394" s="47">
        <v>-40.56579</v>
      </c>
      <c r="Y394" s="47">
        <v>-315.43184000000002</v>
      </c>
      <c r="Z394" s="47">
        <v>-266.03946999999999</v>
      </c>
      <c r="AA394" s="47">
        <v>-40.56579</v>
      </c>
      <c r="AB394" s="47">
        <v>-938.77823000000001</v>
      </c>
      <c r="AC394" s="47">
        <v>-817.00931000000003</v>
      </c>
      <c r="AD394" s="47">
        <v>-121.69736999999999</v>
      </c>
      <c r="AE394" s="47">
        <v>-315.94984999999997</v>
      </c>
      <c r="AF394" s="47">
        <v>-267.71166999999997</v>
      </c>
      <c r="AG394" s="47">
        <v>-40.56579</v>
      </c>
      <c r="AH394" s="47">
        <v>-318.09884999999997</v>
      </c>
      <c r="AI394" s="47">
        <v>-273.71466999999996</v>
      </c>
      <c r="AJ394" s="47">
        <v>-40.56579</v>
      </c>
      <c r="AK394" s="47">
        <v>-323.31387999999998</v>
      </c>
      <c r="AL394" s="47">
        <v>-277.85467</v>
      </c>
      <c r="AM394" s="47">
        <v>-40.56579</v>
      </c>
      <c r="AN394" s="47">
        <v>-957.36257999999998</v>
      </c>
      <c r="AO394" s="47">
        <v>-819.28101000000004</v>
      </c>
      <c r="AP394" s="47">
        <v>-121.69736999999999</v>
      </c>
      <c r="AQ394" s="47">
        <v>-327.42097999999999</v>
      </c>
      <c r="AR394" s="47">
        <v>-229.70767000000001</v>
      </c>
      <c r="AS394" s="47">
        <v>-40.56579</v>
      </c>
      <c r="AT394" s="47">
        <v>-325.42354999999998</v>
      </c>
      <c r="AU394" s="47">
        <v>-281.80733000000004</v>
      </c>
      <c r="AV394" s="47">
        <v>-40.56579</v>
      </c>
      <c r="AW394" s="47">
        <v>-328.79494</v>
      </c>
      <c r="AX394" s="47">
        <v>-281.80733000000004</v>
      </c>
      <c r="AY394" s="47">
        <v>-40.56579</v>
      </c>
      <c r="AZ394" s="47">
        <v>-981.63946999999996</v>
      </c>
      <c r="BA394" s="47">
        <v>-793.32232999999997</v>
      </c>
      <c r="BB394" s="47">
        <v>-121.69736999999999</v>
      </c>
      <c r="BC394" s="47">
        <v>-3793.0014700000002</v>
      </c>
      <c r="BD394" s="47">
        <v>-3236.74271</v>
      </c>
      <c r="BE394" s="47">
        <v>-486.78947999999997</v>
      </c>
      <c r="BF394" s="48">
        <v>6.7918723099767897</v>
      </c>
      <c r="BG394" s="49">
        <v>0.1718575771504558</v>
      </c>
    </row>
    <row r="395" spans="2:59" x14ac:dyDescent="0.25">
      <c r="B395" s="1"/>
      <c r="C395" s="46"/>
      <c r="D395" s="46"/>
      <c r="E395" s="45" t="s">
        <v>339</v>
      </c>
      <c r="F395" s="46" t="s">
        <v>334</v>
      </c>
      <c r="G395" s="47">
        <v>0</v>
      </c>
      <c r="H395" s="47">
        <v>0</v>
      </c>
      <c r="I395" s="47">
        <v>-14.044649999999999</v>
      </c>
      <c r="J395" s="47">
        <v>0</v>
      </c>
      <c r="K395" s="47">
        <v>0</v>
      </c>
      <c r="L395" s="47">
        <v>-14.044649999999999</v>
      </c>
      <c r="M395" s="47">
        <v>0</v>
      </c>
      <c r="N395" s="47">
        <v>0</v>
      </c>
      <c r="O395" s="47">
        <v>-14.044649999999999</v>
      </c>
      <c r="P395" s="47">
        <v>0</v>
      </c>
      <c r="Q395" s="47">
        <v>0</v>
      </c>
      <c r="R395" s="47">
        <v>-42.133949999999999</v>
      </c>
      <c r="S395" s="47">
        <v>0</v>
      </c>
      <c r="T395" s="47">
        <v>0</v>
      </c>
      <c r="U395" s="47">
        <v>-14.044649999999999</v>
      </c>
      <c r="V395" s="47">
        <v>0</v>
      </c>
      <c r="W395" s="47">
        <v>0</v>
      </c>
      <c r="X395" s="47">
        <v>-14.044649999999999</v>
      </c>
      <c r="Y395" s="47">
        <v>0</v>
      </c>
      <c r="Z395" s="47">
        <v>0</v>
      </c>
      <c r="AA395" s="47">
        <v>-14.044649999999999</v>
      </c>
      <c r="AB395" s="47">
        <v>0</v>
      </c>
      <c r="AC395" s="47">
        <v>0</v>
      </c>
      <c r="AD395" s="47">
        <v>-42.133949999999999</v>
      </c>
      <c r="AE395" s="47">
        <v>0</v>
      </c>
      <c r="AF395" s="47">
        <v>0</v>
      </c>
      <c r="AG395" s="47">
        <v>-14.044649999999999</v>
      </c>
      <c r="AH395" s="47">
        <v>0</v>
      </c>
      <c r="AI395" s="47">
        <v>0</v>
      </c>
      <c r="AJ395" s="47">
        <v>-14.044649999999999</v>
      </c>
      <c r="AK395" s="47">
        <v>0</v>
      </c>
      <c r="AL395" s="47">
        <v>0</v>
      </c>
      <c r="AM395" s="47">
        <v>-14.044649999999999</v>
      </c>
      <c r="AN395" s="47">
        <v>0</v>
      </c>
      <c r="AO395" s="47">
        <v>0</v>
      </c>
      <c r="AP395" s="47">
        <v>-42.133949999999999</v>
      </c>
      <c r="AQ395" s="47">
        <v>0</v>
      </c>
      <c r="AR395" s="47">
        <v>0</v>
      </c>
      <c r="AS395" s="47">
        <v>-14.044649999999999</v>
      </c>
      <c r="AT395" s="47">
        <v>0</v>
      </c>
      <c r="AU395" s="47">
        <v>0</v>
      </c>
      <c r="AV395" s="47">
        <v>-14.044649999999999</v>
      </c>
      <c r="AW395" s="47">
        <v>0</v>
      </c>
      <c r="AX395" s="47">
        <v>0</v>
      </c>
      <c r="AY395" s="47">
        <v>-14.044649999999999</v>
      </c>
      <c r="AZ395" s="47">
        <v>0</v>
      </c>
      <c r="BA395" s="47">
        <v>0</v>
      </c>
      <c r="BB395" s="47">
        <v>-42.133949999999999</v>
      </c>
      <c r="BC395" s="47">
        <v>0</v>
      </c>
      <c r="BD395" s="47">
        <v>0</v>
      </c>
      <c r="BE395" s="47">
        <v>-168.53579999999999</v>
      </c>
      <c r="BF395" s="48">
        <v>-1</v>
      </c>
      <c r="BG395" s="49">
        <v>0</v>
      </c>
    </row>
    <row r="396" spans="2:59" x14ac:dyDescent="0.25">
      <c r="B396" s="1"/>
      <c r="C396" s="46"/>
      <c r="D396" s="46"/>
      <c r="E396" s="45" t="s">
        <v>340</v>
      </c>
      <c r="F396" s="46" t="s">
        <v>334</v>
      </c>
      <c r="G396" s="47">
        <v>0</v>
      </c>
      <c r="H396" s="47">
        <v>0</v>
      </c>
      <c r="I396" s="47">
        <v>-12.63691</v>
      </c>
      <c r="J396" s="47">
        <v>0</v>
      </c>
      <c r="K396" s="47">
        <v>0</v>
      </c>
      <c r="L396" s="47">
        <v>-12.63691</v>
      </c>
      <c r="M396" s="47">
        <v>0</v>
      </c>
      <c r="N396" s="47">
        <v>0</v>
      </c>
      <c r="O396" s="47">
        <v>-12.63691</v>
      </c>
      <c r="P396" s="47">
        <v>0</v>
      </c>
      <c r="Q396" s="47">
        <v>0</v>
      </c>
      <c r="R396" s="47">
        <v>-37.910730000000001</v>
      </c>
      <c r="S396" s="47">
        <v>0</v>
      </c>
      <c r="T396" s="47">
        <v>0</v>
      </c>
      <c r="U396" s="47">
        <v>-12.63691</v>
      </c>
      <c r="V396" s="47">
        <v>0</v>
      </c>
      <c r="W396" s="47">
        <v>0</v>
      </c>
      <c r="X396" s="47">
        <v>-12.63691</v>
      </c>
      <c r="Y396" s="47">
        <v>0</v>
      </c>
      <c r="Z396" s="47">
        <v>0</v>
      </c>
      <c r="AA396" s="47">
        <v>-12.63691</v>
      </c>
      <c r="AB396" s="47">
        <v>0</v>
      </c>
      <c r="AC396" s="47">
        <v>0</v>
      </c>
      <c r="AD396" s="47">
        <v>-37.910730000000001</v>
      </c>
      <c r="AE396" s="47">
        <v>0</v>
      </c>
      <c r="AF396" s="47">
        <v>0</v>
      </c>
      <c r="AG396" s="47">
        <v>-12.63691</v>
      </c>
      <c r="AH396" s="47">
        <v>0</v>
      </c>
      <c r="AI396" s="47">
        <v>0</v>
      </c>
      <c r="AJ396" s="47">
        <v>-12.63691</v>
      </c>
      <c r="AK396" s="47">
        <v>0</v>
      </c>
      <c r="AL396" s="47">
        <v>0</v>
      </c>
      <c r="AM396" s="47">
        <v>-12.63691</v>
      </c>
      <c r="AN396" s="47">
        <v>0</v>
      </c>
      <c r="AO396" s="47">
        <v>0</v>
      </c>
      <c r="AP396" s="47">
        <v>-37.910730000000001</v>
      </c>
      <c r="AQ396" s="47">
        <v>0</v>
      </c>
      <c r="AR396" s="47">
        <v>0</v>
      </c>
      <c r="AS396" s="47">
        <v>-12.63691</v>
      </c>
      <c r="AT396" s="47">
        <v>0</v>
      </c>
      <c r="AU396" s="47">
        <v>0</v>
      </c>
      <c r="AV396" s="47">
        <v>-12.63691</v>
      </c>
      <c r="AW396" s="47">
        <v>0</v>
      </c>
      <c r="AX396" s="47">
        <v>0</v>
      </c>
      <c r="AY396" s="47">
        <v>-12.63691</v>
      </c>
      <c r="AZ396" s="47">
        <v>0</v>
      </c>
      <c r="BA396" s="47">
        <v>0</v>
      </c>
      <c r="BB396" s="47">
        <v>-37.910730000000001</v>
      </c>
      <c r="BC396" s="47">
        <v>0</v>
      </c>
      <c r="BD396" s="47">
        <v>0</v>
      </c>
      <c r="BE396" s="47">
        <v>-151.64292</v>
      </c>
      <c r="BF396" s="48">
        <v>-1</v>
      </c>
      <c r="BG396" s="49">
        <v>0</v>
      </c>
    </row>
    <row r="397" spans="2:59" hidden="1" x14ac:dyDescent="0.25">
      <c r="B397" s="1"/>
      <c r="C397" s="46"/>
      <c r="D397" s="46"/>
      <c r="E397" s="45"/>
      <c r="BF397" s="48"/>
      <c r="BG397" s="49"/>
    </row>
    <row r="398" spans="2:59" x14ac:dyDescent="0.25">
      <c r="B398" s="1"/>
      <c r="C398" s="46"/>
      <c r="D398" s="46"/>
      <c r="E398" s="45" t="s">
        <v>341</v>
      </c>
      <c r="F398" s="46" t="s">
        <v>342</v>
      </c>
      <c r="G398" s="47">
        <v>-29.336549999999999</v>
      </c>
      <c r="H398" s="47">
        <v>-27.976389999999999</v>
      </c>
      <c r="I398" s="47">
        <v>-29.336549999999999</v>
      </c>
      <c r="J398" s="47">
        <v>-29.336549999999999</v>
      </c>
      <c r="K398" s="47">
        <v>-27.976389999999999</v>
      </c>
      <c r="L398" s="47">
        <v>-29.336549999999999</v>
      </c>
      <c r="M398" s="47">
        <v>-29.336549999999999</v>
      </c>
      <c r="N398" s="47">
        <v>-27.976389999999999</v>
      </c>
      <c r="O398" s="47">
        <v>-29.336549999999999</v>
      </c>
      <c r="P398" s="47">
        <v>-88.009649999999993</v>
      </c>
      <c r="Q398" s="47">
        <v>-83.929169999999999</v>
      </c>
      <c r="R398" s="47">
        <v>-88.009649999999993</v>
      </c>
      <c r="S398" s="47">
        <v>-29.336549999999999</v>
      </c>
      <c r="T398" s="47">
        <v>-27.976389999999999</v>
      </c>
      <c r="U398" s="47">
        <v>-29.336549999999999</v>
      </c>
      <c r="V398" s="47">
        <v>-29.336549999999999</v>
      </c>
      <c r="W398" s="47">
        <v>-27.976389999999999</v>
      </c>
      <c r="X398" s="47">
        <v>-29.336549999999999</v>
      </c>
      <c r="Y398" s="47">
        <v>-263.13407000000001</v>
      </c>
      <c r="Z398" s="47">
        <v>-27.976389999999999</v>
      </c>
      <c r="AA398" s="47">
        <v>-29.336549999999999</v>
      </c>
      <c r="AB398" s="47">
        <v>-321.80716999999999</v>
      </c>
      <c r="AC398" s="47">
        <v>-83.929169999999999</v>
      </c>
      <c r="AD398" s="47">
        <v>-88.009649999999993</v>
      </c>
      <c r="AE398" s="47">
        <v>-29.336549999999999</v>
      </c>
      <c r="AF398" s="47">
        <v>-27.976389999999999</v>
      </c>
      <c r="AG398" s="47">
        <v>-29.336549999999999</v>
      </c>
      <c r="AH398" s="47">
        <v>-29.336549999999999</v>
      </c>
      <c r="AI398" s="47">
        <v>-27.976389999999999</v>
      </c>
      <c r="AJ398" s="47">
        <v>-29.336549999999999</v>
      </c>
      <c r="AK398" s="47">
        <v>-29.336549999999999</v>
      </c>
      <c r="AL398" s="47">
        <v>-27.976389999999999</v>
      </c>
      <c r="AM398" s="47">
        <v>-29.336549999999999</v>
      </c>
      <c r="AN398" s="47">
        <v>-88.009649999999993</v>
      </c>
      <c r="AO398" s="47">
        <v>-83.929169999999999</v>
      </c>
      <c r="AP398" s="47">
        <v>-88.009649999999993</v>
      </c>
      <c r="AQ398" s="47">
        <v>-122.06656</v>
      </c>
      <c r="AR398" s="47">
        <v>-27.976389999999999</v>
      </c>
      <c r="AS398" s="47">
        <v>-29.336549999999999</v>
      </c>
      <c r="AT398" s="47">
        <v>-122.06655000000001</v>
      </c>
      <c r="AU398" s="47">
        <v>-27.976389999999999</v>
      </c>
      <c r="AV398" s="47">
        <v>-29.336549999999999</v>
      </c>
      <c r="AW398" s="47">
        <v>-122.06656</v>
      </c>
      <c r="AX398" s="47">
        <v>-27.976389999999999</v>
      </c>
      <c r="AY398" s="47">
        <v>-29.336549999999999</v>
      </c>
      <c r="AZ398" s="47">
        <v>-366.19966999999997</v>
      </c>
      <c r="BA398" s="47">
        <v>-83.929169999999999</v>
      </c>
      <c r="BB398" s="47">
        <v>-88.009649999999993</v>
      </c>
      <c r="BC398" s="47">
        <v>-864.02614000000005</v>
      </c>
      <c r="BD398" s="47">
        <v>-335.71668</v>
      </c>
      <c r="BE398" s="47">
        <v>-352.03859999999997</v>
      </c>
      <c r="BF398" s="48">
        <v>1.454350574056368</v>
      </c>
      <c r="BG398" s="49">
        <v>1.5736765298644086</v>
      </c>
    </row>
    <row r="399" spans="2:59" x14ac:dyDescent="0.25">
      <c r="B399" s="1"/>
      <c r="C399" s="46"/>
      <c r="D399" s="46"/>
      <c r="E399" s="45" t="s">
        <v>343</v>
      </c>
      <c r="F399" s="46" t="s">
        <v>342</v>
      </c>
      <c r="G399" s="47">
        <v>-54.141129999999997</v>
      </c>
      <c r="H399" s="47">
        <v>-54.19267</v>
      </c>
      <c r="I399" s="47">
        <v>-54.141129999999997</v>
      </c>
      <c r="J399" s="47">
        <v>-54.141129999999997</v>
      </c>
      <c r="K399" s="47">
        <v>-54.19267</v>
      </c>
      <c r="L399" s="47">
        <v>-54.141129999999997</v>
      </c>
      <c r="M399" s="47">
        <v>-54.141129999999997</v>
      </c>
      <c r="N399" s="47">
        <v>-54.19267</v>
      </c>
      <c r="O399" s="47">
        <v>-54.141129999999997</v>
      </c>
      <c r="P399" s="47">
        <v>-162.42339000000001</v>
      </c>
      <c r="Q399" s="47">
        <v>-162.57801000000001</v>
      </c>
      <c r="R399" s="47">
        <v>-162.42339000000001</v>
      </c>
      <c r="S399" s="47">
        <v>-54.141129999999997</v>
      </c>
      <c r="T399" s="47">
        <v>-54.19267</v>
      </c>
      <c r="U399" s="47">
        <v>-54.141129999999997</v>
      </c>
      <c r="V399" s="47">
        <v>-54.141129999999997</v>
      </c>
      <c r="W399" s="47">
        <v>-54.19267</v>
      </c>
      <c r="X399" s="47">
        <v>-54.141129999999997</v>
      </c>
      <c r="Y399" s="47">
        <v>-485.61867000000001</v>
      </c>
      <c r="Z399" s="47">
        <v>-54.19267</v>
      </c>
      <c r="AA399" s="47">
        <v>-54.141129999999997</v>
      </c>
      <c r="AB399" s="47">
        <v>-593.90093000000002</v>
      </c>
      <c r="AC399" s="47">
        <v>-162.57801000000001</v>
      </c>
      <c r="AD399" s="47">
        <v>-162.42339000000001</v>
      </c>
      <c r="AE399" s="47">
        <v>-54.141129999999997</v>
      </c>
      <c r="AF399" s="47">
        <v>-54.19267</v>
      </c>
      <c r="AG399" s="47">
        <v>-54.141129999999997</v>
      </c>
      <c r="AH399" s="47">
        <v>-54.141129999999997</v>
      </c>
      <c r="AI399" s="47">
        <v>-54.19267</v>
      </c>
      <c r="AJ399" s="47">
        <v>-54.141129999999997</v>
      </c>
      <c r="AK399" s="47">
        <v>-54.141129999999997</v>
      </c>
      <c r="AL399" s="47">
        <v>-54.19267</v>
      </c>
      <c r="AM399" s="47">
        <v>-54.141129999999997</v>
      </c>
      <c r="AN399" s="47">
        <v>-162.42339000000001</v>
      </c>
      <c r="AO399" s="47">
        <v>-162.57801000000001</v>
      </c>
      <c r="AP399" s="47">
        <v>-162.42339000000001</v>
      </c>
      <c r="AQ399" s="47">
        <v>-225.27605</v>
      </c>
      <c r="AR399" s="47">
        <v>-54.19267</v>
      </c>
      <c r="AS399" s="47">
        <v>-54.141129999999997</v>
      </c>
      <c r="AT399" s="47">
        <v>-225.27605</v>
      </c>
      <c r="AU399" s="47">
        <v>-54.19267</v>
      </c>
      <c r="AV399" s="47">
        <v>-54.141129999999997</v>
      </c>
      <c r="AW399" s="47">
        <v>-225.27605</v>
      </c>
      <c r="AX399" s="47">
        <v>-54.19267</v>
      </c>
      <c r="AY399" s="47">
        <v>-54.141129999999997</v>
      </c>
      <c r="AZ399" s="47">
        <v>-675.82815000000005</v>
      </c>
      <c r="BA399" s="47">
        <v>-162.57801000000001</v>
      </c>
      <c r="BB399" s="47">
        <v>-162.42339000000001</v>
      </c>
      <c r="BC399" s="47">
        <v>-1594.5758600000001</v>
      </c>
      <c r="BD399" s="47">
        <v>-650.31204000000002</v>
      </c>
      <c r="BE399" s="47">
        <v>-649.69356000000005</v>
      </c>
      <c r="BF399" s="48">
        <v>1.4543507249787115</v>
      </c>
      <c r="BG399" s="49">
        <v>1.4520165119501711</v>
      </c>
    </row>
    <row r="400" spans="2:59" hidden="1" x14ac:dyDescent="0.25">
      <c r="B400" s="1"/>
      <c r="C400" s="46"/>
      <c r="D400" s="46"/>
      <c r="E400" s="45"/>
      <c r="BF400" s="48"/>
      <c r="BG400" s="49"/>
    </row>
    <row r="401" spans="2:59" x14ac:dyDescent="0.25">
      <c r="B401" s="1"/>
      <c r="C401" s="46"/>
      <c r="D401" s="46"/>
      <c r="E401" s="45" t="s">
        <v>344</v>
      </c>
      <c r="F401" s="46" t="s">
        <v>342</v>
      </c>
      <c r="G401" s="47">
        <v>-8.9497499999999999</v>
      </c>
      <c r="H401" s="47">
        <v>-8.4093600000000013</v>
      </c>
      <c r="I401" s="47">
        <v>-8.9497499999999999</v>
      </c>
      <c r="J401" s="47">
        <v>-8.9497499999999999</v>
      </c>
      <c r="K401" s="47">
        <v>-8.4093600000000013</v>
      </c>
      <c r="L401" s="47">
        <v>-8.9497499999999999</v>
      </c>
      <c r="M401" s="47">
        <v>-8.9497499999999999</v>
      </c>
      <c r="N401" s="47">
        <v>-8.4093600000000013</v>
      </c>
      <c r="O401" s="47">
        <v>-8.9497499999999999</v>
      </c>
      <c r="P401" s="47">
        <v>-26.849250000000001</v>
      </c>
      <c r="Q401" s="47">
        <v>-25.228080000000002</v>
      </c>
      <c r="R401" s="47">
        <v>-26.849250000000001</v>
      </c>
      <c r="S401" s="47">
        <v>-8.9497499999999999</v>
      </c>
      <c r="T401" s="47">
        <v>-8.4093600000000013</v>
      </c>
      <c r="U401" s="47">
        <v>-8.9497499999999999</v>
      </c>
      <c r="V401" s="47">
        <v>-8.9497499999999999</v>
      </c>
      <c r="W401" s="47">
        <v>-8.4093600000000013</v>
      </c>
      <c r="X401" s="47">
        <v>-8.9497499999999999</v>
      </c>
      <c r="Y401" s="47">
        <v>-80.274720000000002</v>
      </c>
      <c r="Z401" s="47">
        <v>-8.4093600000000013</v>
      </c>
      <c r="AA401" s="47">
        <v>-8.9497499999999999</v>
      </c>
      <c r="AB401" s="47">
        <v>-98.174220000000005</v>
      </c>
      <c r="AC401" s="47">
        <v>-25.228080000000002</v>
      </c>
      <c r="AD401" s="47">
        <v>-26.849250000000001</v>
      </c>
      <c r="AE401" s="47">
        <v>-8.9497499999999999</v>
      </c>
      <c r="AF401" s="47">
        <v>-8.4093600000000013</v>
      </c>
      <c r="AG401" s="47">
        <v>-8.9497499999999999</v>
      </c>
      <c r="AH401" s="47">
        <v>-8.9497499999999999</v>
      </c>
      <c r="AI401" s="47">
        <v>-8.4093600000000013</v>
      </c>
      <c r="AJ401" s="47">
        <v>-8.9497499999999999</v>
      </c>
      <c r="AK401" s="47">
        <v>-8.9497499999999999</v>
      </c>
      <c r="AL401" s="47">
        <v>-8.4093600000000013</v>
      </c>
      <c r="AM401" s="47">
        <v>-8.9497499999999999</v>
      </c>
      <c r="AN401" s="47">
        <v>-26.849250000000001</v>
      </c>
      <c r="AO401" s="47">
        <v>-25.228080000000002</v>
      </c>
      <c r="AP401" s="47">
        <v>-26.849250000000001</v>
      </c>
      <c r="AQ401" s="47">
        <v>-37.239040000000003</v>
      </c>
      <c r="AR401" s="47">
        <v>-8.4093600000000013</v>
      </c>
      <c r="AS401" s="47">
        <v>-8.9497499999999999</v>
      </c>
      <c r="AT401" s="47">
        <v>-37.239040000000003</v>
      </c>
      <c r="AU401" s="47">
        <v>-8.4093600000000013</v>
      </c>
      <c r="AV401" s="47">
        <v>-8.9497499999999999</v>
      </c>
      <c r="AW401" s="47">
        <v>-37.239040000000003</v>
      </c>
      <c r="AX401" s="47">
        <v>-8.4093600000000013</v>
      </c>
      <c r="AY401" s="47">
        <v>-8.9497499999999999</v>
      </c>
      <c r="AZ401" s="47">
        <v>-111.71711999999999</v>
      </c>
      <c r="BA401" s="47">
        <v>-25.228080000000002</v>
      </c>
      <c r="BB401" s="47">
        <v>-26.849250000000001</v>
      </c>
      <c r="BC401" s="47">
        <v>-263.58984000000004</v>
      </c>
      <c r="BD401" s="47">
        <v>-100.91232000000001</v>
      </c>
      <c r="BE401" s="47">
        <v>-107.39700000000001</v>
      </c>
      <c r="BF401" s="48">
        <v>1.4543501215117742</v>
      </c>
      <c r="BG401" s="49">
        <v>1.6120679813921632</v>
      </c>
    </row>
    <row r="402" spans="2:59" x14ac:dyDescent="0.25">
      <c r="B402" s="1"/>
      <c r="C402" s="46"/>
      <c r="D402" s="46"/>
      <c r="E402" s="45" t="s">
        <v>345</v>
      </c>
      <c r="F402" s="46" t="s">
        <v>342</v>
      </c>
      <c r="G402" s="47">
        <v>-65.733539999999991</v>
      </c>
      <c r="H402" s="47">
        <v>-49.211220000000004</v>
      </c>
      <c r="I402" s="47">
        <v>-69.933539999999994</v>
      </c>
      <c r="J402" s="47">
        <v>-68.433539999999994</v>
      </c>
      <c r="K402" s="47">
        <v>-49.211220000000004</v>
      </c>
      <c r="L402" s="47">
        <v>-69.933539999999994</v>
      </c>
      <c r="M402" s="47">
        <v>-90.633539999999996</v>
      </c>
      <c r="N402" s="47">
        <v>-49.211220000000004</v>
      </c>
      <c r="O402" s="47">
        <v>-69.933539999999994</v>
      </c>
      <c r="P402" s="47">
        <v>-224.80062000000001</v>
      </c>
      <c r="Q402" s="47">
        <v>-147.63365999999999</v>
      </c>
      <c r="R402" s="47">
        <v>-209.80062000000001</v>
      </c>
      <c r="S402" s="47">
        <v>-69.933539999999994</v>
      </c>
      <c r="T402" s="47">
        <v>-49.211220000000004</v>
      </c>
      <c r="U402" s="47">
        <v>-69.933539999999994</v>
      </c>
      <c r="V402" s="47">
        <v>-69.933539999999994</v>
      </c>
      <c r="W402" s="47">
        <v>-49.211220000000004</v>
      </c>
      <c r="X402" s="47">
        <v>-69.933539999999994</v>
      </c>
      <c r="Y402" s="47">
        <v>-627.26860999999997</v>
      </c>
      <c r="Z402" s="47">
        <v>-49.211220000000004</v>
      </c>
      <c r="AA402" s="47">
        <v>-69.933539999999994</v>
      </c>
      <c r="AB402" s="47">
        <v>-767.13568999999995</v>
      </c>
      <c r="AC402" s="47">
        <v>-147.63365999999999</v>
      </c>
      <c r="AD402" s="47">
        <v>-209.80062000000001</v>
      </c>
      <c r="AE402" s="47">
        <v>-69.933539999999994</v>
      </c>
      <c r="AF402" s="47">
        <v>-49.211220000000004</v>
      </c>
      <c r="AG402" s="47">
        <v>-69.933539999999994</v>
      </c>
      <c r="AH402" s="47">
        <v>-69.933539999999994</v>
      </c>
      <c r="AI402" s="47">
        <v>-49.211220000000004</v>
      </c>
      <c r="AJ402" s="47">
        <v>-69.933539999999994</v>
      </c>
      <c r="AK402" s="47">
        <v>-69.933539999999994</v>
      </c>
      <c r="AL402" s="47">
        <v>-45.91122</v>
      </c>
      <c r="AM402" s="47">
        <v>-69.933539999999994</v>
      </c>
      <c r="AN402" s="47">
        <v>-209.80062000000001</v>
      </c>
      <c r="AO402" s="47">
        <v>-144.33366000000001</v>
      </c>
      <c r="AP402" s="47">
        <v>-209.80062000000001</v>
      </c>
      <c r="AQ402" s="47">
        <v>-290.98672999999997</v>
      </c>
      <c r="AR402" s="47">
        <v>-45.91122</v>
      </c>
      <c r="AS402" s="47">
        <v>-69.933539999999994</v>
      </c>
      <c r="AT402" s="47">
        <v>-290.98672999999997</v>
      </c>
      <c r="AU402" s="47">
        <v>-45.011220000000002</v>
      </c>
      <c r="AV402" s="47">
        <v>-69.933539999999994</v>
      </c>
      <c r="AW402" s="47">
        <v>-290.98672999999997</v>
      </c>
      <c r="AX402" s="47">
        <v>-45.011220000000002</v>
      </c>
      <c r="AY402" s="47">
        <v>-69.933539999999994</v>
      </c>
      <c r="AZ402" s="47">
        <v>-872.9601899999999</v>
      </c>
      <c r="BA402" s="47">
        <v>-135.93366</v>
      </c>
      <c r="BB402" s="47">
        <v>-209.80062000000001</v>
      </c>
      <c r="BC402" s="47">
        <v>-2074.6971200000003</v>
      </c>
      <c r="BD402" s="47">
        <v>-575.53463999999997</v>
      </c>
      <c r="BE402" s="47">
        <v>-839.20248000000004</v>
      </c>
      <c r="BF402" s="48">
        <v>1.4722247245980498</v>
      </c>
      <c r="BG402" s="49">
        <v>2.6048171140489482</v>
      </c>
    </row>
    <row r="403" spans="2:59" x14ac:dyDescent="0.25">
      <c r="B403" s="1"/>
      <c r="C403" s="46"/>
      <c r="D403" s="46"/>
      <c r="E403" s="45" t="s">
        <v>346</v>
      </c>
      <c r="F403" s="46" t="s">
        <v>342</v>
      </c>
      <c r="G403" s="47">
        <v>-41.39781</v>
      </c>
      <c r="H403" s="47">
        <v>-253.69475</v>
      </c>
      <c r="I403" s="47">
        <v>-41.397829999999999</v>
      </c>
      <c r="J403" s="47">
        <v>-41.397829999999999</v>
      </c>
      <c r="K403" s="47">
        <v>-253.69475</v>
      </c>
      <c r="L403" s="47">
        <v>-41.397829999999999</v>
      </c>
      <c r="M403" s="47">
        <v>-41.397829999999999</v>
      </c>
      <c r="N403" s="47">
        <v>-253.69475</v>
      </c>
      <c r="O403" s="47">
        <v>-41.397829999999999</v>
      </c>
      <c r="P403" s="47">
        <v>-124.19347</v>
      </c>
      <c r="Q403" s="47">
        <v>-761.08425</v>
      </c>
      <c r="R403" s="47">
        <v>-124.19349000000001</v>
      </c>
      <c r="S403" s="47">
        <v>-41.397829999999999</v>
      </c>
      <c r="T403" s="47">
        <v>-253.69475</v>
      </c>
      <c r="U403" s="47">
        <v>-41.397829999999999</v>
      </c>
      <c r="V403" s="47">
        <v>-41.397829999999999</v>
      </c>
      <c r="W403" s="47">
        <v>-253.69475</v>
      </c>
      <c r="X403" s="47">
        <v>-41.397829999999999</v>
      </c>
      <c r="Y403" s="47">
        <v>-371.31764000000004</v>
      </c>
      <c r="Z403" s="47">
        <v>-871.94574999999998</v>
      </c>
      <c r="AA403" s="47">
        <v>-41.397829999999999</v>
      </c>
      <c r="AB403" s="47">
        <v>-454.11329999999998</v>
      </c>
      <c r="AC403" s="47">
        <v>-1379.3352500000001</v>
      </c>
      <c r="AD403" s="47">
        <v>-124.19349000000001</v>
      </c>
      <c r="AE403" s="47">
        <v>-41.397829999999999</v>
      </c>
      <c r="AF403" s="47">
        <v>-253.69475</v>
      </c>
      <c r="AG403" s="47">
        <v>-41.397829999999999</v>
      </c>
      <c r="AH403" s="47">
        <v>-41.397829999999999</v>
      </c>
      <c r="AI403" s="47">
        <v>-253.69475</v>
      </c>
      <c r="AJ403" s="47">
        <v>-41.397829999999999</v>
      </c>
      <c r="AK403" s="47">
        <v>-41.397820000000003</v>
      </c>
      <c r="AL403" s="47">
        <v>-253.69475</v>
      </c>
      <c r="AM403" s="47">
        <v>-41.397829999999999</v>
      </c>
      <c r="AN403" s="47">
        <v>-124.19347999999999</v>
      </c>
      <c r="AO403" s="47">
        <v>-761.08425</v>
      </c>
      <c r="AP403" s="47">
        <v>-124.19349000000001</v>
      </c>
      <c r="AQ403" s="47">
        <v>-172.25236999999998</v>
      </c>
      <c r="AR403" s="47">
        <v>-253.69475</v>
      </c>
      <c r="AS403" s="47">
        <v>-41.397829999999999</v>
      </c>
      <c r="AT403" s="47">
        <v>-232.25236999999998</v>
      </c>
      <c r="AU403" s="47">
        <v>-253.69475</v>
      </c>
      <c r="AV403" s="47">
        <v>-41.397829999999999</v>
      </c>
      <c r="AW403" s="47">
        <v>-172.25236999999998</v>
      </c>
      <c r="AX403" s="47">
        <v>-513.69475999999997</v>
      </c>
      <c r="AY403" s="47">
        <v>-41.397829999999999</v>
      </c>
      <c r="AZ403" s="47">
        <v>-576.75711000000001</v>
      </c>
      <c r="BA403" s="47">
        <v>-1021.08426</v>
      </c>
      <c r="BB403" s="47">
        <v>-124.19349000000001</v>
      </c>
      <c r="BC403" s="47">
        <v>-1279.2573600000001</v>
      </c>
      <c r="BD403" s="47">
        <v>-3922.5880099999999</v>
      </c>
      <c r="BE403" s="47">
        <v>-496.77396000000005</v>
      </c>
      <c r="BF403" s="48">
        <v>1.5751296625934255</v>
      </c>
      <c r="BG403" s="49">
        <v>-0.67387414718580141</v>
      </c>
    </row>
    <row r="404" spans="2:59" x14ac:dyDescent="0.25">
      <c r="B404" s="1"/>
      <c r="C404" s="46"/>
      <c r="D404" s="46"/>
      <c r="E404" s="45" t="s">
        <v>347</v>
      </c>
      <c r="F404" s="46" t="s">
        <v>342</v>
      </c>
      <c r="G404" s="47">
        <v>-11.70388</v>
      </c>
      <c r="H404" s="47">
        <v>-9.1308899999999991</v>
      </c>
      <c r="I404" s="47">
        <v>-11.70388</v>
      </c>
      <c r="J404" s="47">
        <v>-11.70388</v>
      </c>
      <c r="K404" s="47">
        <v>-9.1308899999999991</v>
      </c>
      <c r="L404" s="47">
        <v>-11.70388</v>
      </c>
      <c r="M404" s="47">
        <v>-11.70388</v>
      </c>
      <c r="N404" s="47">
        <v>-9.1308899999999991</v>
      </c>
      <c r="O404" s="47">
        <v>-11.70388</v>
      </c>
      <c r="P404" s="47">
        <v>-35.111640000000001</v>
      </c>
      <c r="Q404" s="47">
        <v>-27.392669999999999</v>
      </c>
      <c r="R404" s="47">
        <v>-35.111640000000001</v>
      </c>
      <c r="S404" s="47">
        <v>-11.70388</v>
      </c>
      <c r="T404" s="47">
        <v>-9.1308899999999991</v>
      </c>
      <c r="U404" s="47">
        <v>-11.70388</v>
      </c>
      <c r="V404" s="47">
        <v>-11.70388</v>
      </c>
      <c r="W404" s="47">
        <v>-9.1308899999999991</v>
      </c>
      <c r="X404" s="47">
        <v>-11.70388</v>
      </c>
      <c r="Y404" s="47">
        <v>-104.97789</v>
      </c>
      <c r="Z404" s="47">
        <v>-9.1308899999999991</v>
      </c>
      <c r="AA404" s="47">
        <v>-11.70388</v>
      </c>
      <c r="AB404" s="47">
        <v>-128.38565</v>
      </c>
      <c r="AC404" s="47">
        <v>-27.392669999999999</v>
      </c>
      <c r="AD404" s="47">
        <v>-35.111640000000001</v>
      </c>
      <c r="AE404" s="47">
        <v>-11.70388</v>
      </c>
      <c r="AF404" s="47">
        <v>-9.1308899999999991</v>
      </c>
      <c r="AG404" s="47">
        <v>-11.70388</v>
      </c>
      <c r="AH404" s="47">
        <v>-11.70388</v>
      </c>
      <c r="AI404" s="47">
        <v>-9.1308899999999991</v>
      </c>
      <c r="AJ404" s="47">
        <v>-11.70388</v>
      </c>
      <c r="AK404" s="47">
        <v>-11.70388</v>
      </c>
      <c r="AL404" s="47">
        <v>-9.1308899999999991</v>
      </c>
      <c r="AM404" s="47">
        <v>-11.70388</v>
      </c>
      <c r="AN404" s="47">
        <v>-35.111640000000001</v>
      </c>
      <c r="AO404" s="47">
        <v>-27.392669999999999</v>
      </c>
      <c r="AP404" s="47">
        <v>-35.111640000000001</v>
      </c>
      <c r="AQ404" s="47">
        <v>-48.698709999999998</v>
      </c>
      <c r="AR404" s="47">
        <v>-9.1308899999999991</v>
      </c>
      <c r="AS404" s="47">
        <v>-11.70388</v>
      </c>
      <c r="AT404" s="47">
        <v>-48.698709999999998</v>
      </c>
      <c r="AU404" s="47">
        <v>-9.1308899999999991</v>
      </c>
      <c r="AV404" s="47">
        <v>-11.70388</v>
      </c>
      <c r="AW404" s="47">
        <v>-48.698709999999998</v>
      </c>
      <c r="AX404" s="47">
        <v>-9.1308899999999991</v>
      </c>
      <c r="AY404" s="47">
        <v>-11.70388</v>
      </c>
      <c r="AZ404" s="47">
        <v>-146.09613000000002</v>
      </c>
      <c r="BA404" s="47">
        <v>-27.392669999999999</v>
      </c>
      <c r="BB404" s="47">
        <v>-35.111640000000001</v>
      </c>
      <c r="BC404" s="47">
        <v>-344.70506</v>
      </c>
      <c r="BD404" s="47">
        <v>-109.57068</v>
      </c>
      <c r="BE404" s="47">
        <v>-140.44656000000001</v>
      </c>
      <c r="BF404" s="48">
        <v>1.4543503237103135</v>
      </c>
      <c r="BG404" s="49">
        <v>2.1459607624959527</v>
      </c>
    </row>
    <row r="405" spans="2:59" x14ac:dyDescent="0.25">
      <c r="B405" s="1"/>
      <c r="C405" s="46"/>
      <c r="D405" s="46"/>
      <c r="E405" s="45" t="s">
        <v>348</v>
      </c>
      <c r="F405" s="46" t="s">
        <v>342</v>
      </c>
      <c r="G405" s="47">
        <v>-12.197430000000001</v>
      </c>
      <c r="H405" s="47">
        <v>-8.5517099999999999</v>
      </c>
      <c r="I405" s="47">
        <v>-12.197430000000001</v>
      </c>
      <c r="J405" s="47">
        <v>-12.197430000000001</v>
      </c>
      <c r="K405" s="47">
        <v>-8.5517099999999999</v>
      </c>
      <c r="L405" s="47">
        <v>-12.197430000000001</v>
      </c>
      <c r="M405" s="47">
        <v>-12.197430000000001</v>
      </c>
      <c r="N405" s="47">
        <v>-8.5517099999999999</v>
      </c>
      <c r="O405" s="47">
        <v>-12.197430000000001</v>
      </c>
      <c r="P405" s="47">
        <v>-36.592289999999998</v>
      </c>
      <c r="Q405" s="47">
        <v>-25.65513</v>
      </c>
      <c r="R405" s="47">
        <v>-36.592289999999998</v>
      </c>
      <c r="S405" s="47">
        <v>-12.197430000000001</v>
      </c>
      <c r="T405" s="47">
        <v>-8.5517099999999999</v>
      </c>
      <c r="U405" s="47">
        <v>-12.197430000000001</v>
      </c>
      <c r="V405" s="47">
        <v>-12.197430000000001</v>
      </c>
      <c r="W405" s="47">
        <v>-8.5517099999999999</v>
      </c>
      <c r="X405" s="47">
        <v>-12.197430000000001</v>
      </c>
      <c r="Y405" s="47">
        <v>-109.40478999999999</v>
      </c>
      <c r="Z405" s="47">
        <v>-8.5517099999999999</v>
      </c>
      <c r="AA405" s="47">
        <v>-12.197430000000001</v>
      </c>
      <c r="AB405" s="47">
        <v>-133.79964999999999</v>
      </c>
      <c r="AC405" s="47">
        <v>-25.65513</v>
      </c>
      <c r="AD405" s="47">
        <v>-36.592289999999998</v>
      </c>
      <c r="AE405" s="47">
        <v>-12.197430000000001</v>
      </c>
      <c r="AF405" s="47">
        <v>-8.5517099999999999</v>
      </c>
      <c r="AG405" s="47">
        <v>-12.197430000000001</v>
      </c>
      <c r="AH405" s="47">
        <v>-12.197430000000001</v>
      </c>
      <c r="AI405" s="47">
        <v>-8.5517099999999999</v>
      </c>
      <c r="AJ405" s="47">
        <v>-12.197430000000001</v>
      </c>
      <c r="AK405" s="47">
        <v>-12.197430000000001</v>
      </c>
      <c r="AL405" s="47">
        <v>-8.5517099999999999</v>
      </c>
      <c r="AM405" s="47">
        <v>-12.197430000000001</v>
      </c>
      <c r="AN405" s="47">
        <v>-36.592289999999998</v>
      </c>
      <c r="AO405" s="47">
        <v>-25.65513</v>
      </c>
      <c r="AP405" s="47">
        <v>-36.592289999999998</v>
      </c>
      <c r="AQ405" s="47">
        <v>-50.752319999999997</v>
      </c>
      <c r="AR405" s="47">
        <v>-8.5517099999999999</v>
      </c>
      <c r="AS405" s="47">
        <v>-12.197430000000001</v>
      </c>
      <c r="AT405" s="47">
        <v>-50.752319999999997</v>
      </c>
      <c r="AU405" s="47">
        <v>-8.5517099999999999</v>
      </c>
      <c r="AV405" s="47">
        <v>-12.197430000000001</v>
      </c>
      <c r="AW405" s="47">
        <v>-50.752319999999997</v>
      </c>
      <c r="AX405" s="47">
        <v>-8.5517099999999999</v>
      </c>
      <c r="AY405" s="47">
        <v>-12.197430000000001</v>
      </c>
      <c r="AZ405" s="47">
        <v>-152.25695999999999</v>
      </c>
      <c r="BA405" s="47">
        <v>-25.65513</v>
      </c>
      <c r="BB405" s="47">
        <v>-36.592289999999998</v>
      </c>
      <c r="BC405" s="47">
        <v>-359.24119000000002</v>
      </c>
      <c r="BD405" s="47">
        <v>-102.62052</v>
      </c>
      <c r="BE405" s="47">
        <v>-146.36915999999999</v>
      </c>
      <c r="BF405" s="48">
        <v>1.4543502879978272</v>
      </c>
      <c r="BG405" s="49">
        <v>2.500675985660568</v>
      </c>
    </row>
    <row r="406" spans="2:59" x14ac:dyDescent="0.25">
      <c r="B406" s="1"/>
      <c r="C406" s="46"/>
      <c r="D406" s="46"/>
      <c r="E406" s="45" t="s">
        <v>349</v>
      </c>
      <c r="F406" s="46" t="s">
        <v>342</v>
      </c>
      <c r="G406" s="47">
        <v>0.6</v>
      </c>
      <c r="H406" s="47">
        <v>0</v>
      </c>
      <c r="I406" s="47">
        <v>0</v>
      </c>
      <c r="J406" s="47">
        <v>3.6</v>
      </c>
      <c r="K406" s="47">
        <v>0</v>
      </c>
      <c r="L406" s="47">
        <v>0</v>
      </c>
      <c r="M406" s="47">
        <v>-6.3</v>
      </c>
      <c r="N406" s="47">
        <v>0</v>
      </c>
      <c r="O406" s="47">
        <v>0</v>
      </c>
      <c r="P406" s="47">
        <v>-2.1</v>
      </c>
      <c r="Q406" s="47">
        <v>0</v>
      </c>
      <c r="R406" s="47">
        <v>0</v>
      </c>
      <c r="S406" s="47">
        <v>0</v>
      </c>
      <c r="T406" s="47">
        <v>0</v>
      </c>
      <c r="U406" s="47">
        <v>0</v>
      </c>
      <c r="V406" s="47">
        <v>0</v>
      </c>
      <c r="W406" s="47">
        <v>0</v>
      </c>
      <c r="X406" s="47">
        <v>0</v>
      </c>
      <c r="Y406" s="47">
        <v>0</v>
      </c>
      <c r="Z406" s="47">
        <v>0</v>
      </c>
      <c r="AA406" s="47">
        <v>0</v>
      </c>
      <c r="AB406" s="47">
        <v>0</v>
      </c>
      <c r="AC406" s="47">
        <v>0</v>
      </c>
      <c r="AD406" s="47">
        <v>0</v>
      </c>
      <c r="AE406" s="47">
        <v>0</v>
      </c>
      <c r="AF406" s="47">
        <v>0</v>
      </c>
      <c r="AG406" s="47">
        <v>0</v>
      </c>
      <c r="AH406" s="47">
        <v>0</v>
      </c>
      <c r="AI406" s="47">
        <v>0</v>
      </c>
      <c r="AJ406" s="47">
        <v>0</v>
      </c>
      <c r="AK406" s="47">
        <v>0</v>
      </c>
      <c r="AL406" s="47">
        <v>0.3</v>
      </c>
      <c r="AM406" s="47">
        <v>0</v>
      </c>
      <c r="AN406" s="47">
        <v>0</v>
      </c>
      <c r="AO406" s="47">
        <v>0.3</v>
      </c>
      <c r="AP406" s="47">
        <v>0</v>
      </c>
      <c r="AQ406" s="47">
        <v>0</v>
      </c>
      <c r="AR406" s="47">
        <v>0.6</v>
      </c>
      <c r="AS406" s="47">
        <v>0</v>
      </c>
      <c r="AT406" s="47">
        <v>0</v>
      </c>
      <c r="AU406" s="47">
        <v>0.6</v>
      </c>
      <c r="AV406" s="47">
        <v>0</v>
      </c>
      <c r="AW406" s="47">
        <v>0</v>
      </c>
      <c r="AX406" s="47">
        <v>0.6</v>
      </c>
      <c r="AY406" s="47">
        <v>0</v>
      </c>
      <c r="AZ406" s="47">
        <v>0</v>
      </c>
      <c r="BA406" s="47">
        <v>1.8</v>
      </c>
      <c r="BB406" s="47">
        <v>0</v>
      </c>
      <c r="BC406" s="47">
        <v>-2.1</v>
      </c>
      <c r="BD406" s="47">
        <v>2.1</v>
      </c>
      <c r="BE406" s="47">
        <v>0</v>
      </c>
      <c r="BF406" s="48">
        <v>0</v>
      </c>
      <c r="BG406" s="49">
        <v>-2</v>
      </c>
    </row>
    <row r="407" spans="2:59" x14ac:dyDescent="0.25">
      <c r="B407" s="1"/>
      <c r="C407" s="46"/>
      <c r="D407" s="46"/>
      <c r="E407" s="45" t="s">
        <v>350</v>
      </c>
      <c r="F407" s="46" t="s">
        <v>351</v>
      </c>
      <c r="G407" s="47">
        <v>0</v>
      </c>
      <c r="H407" s="47">
        <v>0</v>
      </c>
      <c r="I407" s="47">
        <v>-348.03859999999997</v>
      </c>
      <c r="J407" s="47">
        <v>0</v>
      </c>
      <c r="K407" s="47">
        <v>0</v>
      </c>
      <c r="L407" s="47">
        <v>-348.03859999999997</v>
      </c>
      <c r="M407" s="47">
        <v>0</v>
      </c>
      <c r="N407" s="47">
        <v>0</v>
      </c>
      <c r="O407" s="47">
        <v>-348.03859999999997</v>
      </c>
      <c r="P407" s="47">
        <v>0</v>
      </c>
      <c r="Q407" s="47">
        <v>0</v>
      </c>
      <c r="R407" s="47">
        <v>-1044.1158</v>
      </c>
      <c r="S407" s="47">
        <v>0</v>
      </c>
      <c r="T407" s="47">
        <v>0</v>
      </c>
      <c r="U407" s="47">
        <v>-348.03859999999997</v>
      </c>
      <c r="V407" s="47">
        <v>0</v>
      </c>
      <c r="W407" s="47">
        <v>0</v>
      </c>
      <c r="X407" s="47">
        <v>-348.03859999999997</v>
      </c>
      <c r="Y407" s="47">
        <v>0</v>
      </c>
      <c r="Z407" s="47">
        <v>0</v>
      </c>
      <c r="AA407" s="47">
        <v>-348.03859999999997</v>
      </c>
      <c r="AB407" s="47">
        <v>0</v>
      </c>
      <c r="AC407" s="47">
        <v>0</v>
      </c>
      <c r="AD407" s="47">
        <v>-1044.1158</v>
      </c>
      <c r="AE407" s="47">
        <v>0</v>
      </c>
      <c r="AF407" s="47">
        <v>0</v>
      </c>
      <c r="AG407" s="47">
        <v>-348.03859999999997</v>
      </c>
      <c r="AH407" s="47">
        <v>0</v>
      </c>
      <c r="AI407" s="47">
        <v>0</v>
      </c>
      <c r="AJ407" s="47">
        <v>-348.03859999999997</v>
      </c>
      <c r="AK407" s="47">
        <v>0</v>
      </c>
      <c r="AL407" s="47">
        <v>0</v>
      </c>
      <c r="AM407" s="47">
        <v>-348.03859999999997</v>
      </c>
      <c r="AN407" s="47">
        <v>0</v>
      </c>
      <c r="AO407" s="47">
        <v>0</v>
      </c>
      <c r="AP407" s="47">
        <v>-1044.1158</v>
      </c>
      <c r="AQ407" s="47">
        <v>0</v>
      </c>
      <c r="AR407" s="47">
        <v>0</v>
      </c>
      <c r="AS407" s="47">
        <v>-348.03859999999997</v>
      </c>
      <c r="AT407" s="47">
        <v>0</v>
      </c>
      <c r="AU407" s="47">
        <v>0</v>
      </c>
      <c r="AV407" s="47">
        <v>-348.03859999999997</v>
      </c>
      <c r="AW407" s="47">
        <v>0</v>
      </c>
      <c r="AX407" s="47">
        <v>0</v>
      </c>
      <c r="AY407" s="47">
        <v>-348.03859999999997</v>
      </c>
      <c r="AZ407" s="47">
        <v>0</v>
      </c>
      <c r="BA407" s="47">
        <v>0</v>
      </c>
      <c r="BB407" s="47">
        <v>-1044.1158</v>
      </c>
      <c r="BC407" s="47">
        <v>0</v>
      </c>
      <c r="BD407" s="47">
        <v>0</v>
      </c>
      <c r="BE407" s="47">
        <v>-4176.4632000000001</v>
      </c>
      <c r="BF407" s="48">
        <v>-1</v>
      </c>
      <c r="BG407" s="49">
        <v>0</v>
      </c>
    </row>
    <row r="408" spans="2:59" x14ac:dyDescent="0.25">
      <c r="B408" s="1"/>
      <c r="C408" s="46"/>
      <c r="D408" s="46"/>
      <c r="E408" s="45" t="s">
        <v>352</v>
      </c>
      <c r="F408" s="46" t="s">
        <v>351</v>
      </c>
      <c r="G408" s="47">
        <v>0</v>
      </c>
      <c r="H408" s="47">
        <v>0</v>
      </c>
      <c r="I408" s="47">
        <v>-648.19358</v>
      </c>
      <c r="J408" s="47">
        <v>0</v>
      </c>
      <c r="K408" s="47">
        <v>0</v>
      </c>
      <c r="L408" s="47">
        <v>-648.19358</v>
      </c>
      <c r="M408" s="47">
        <v>0</v>
      </c>
      <c r="N408" s="47">
        <v>0</v>
      </c>
      <c r="O408" s="47">
        <v>-648.19358</v>
      </c>
      <c r="P408" s="47">
        <v>0</v>
      </c>
      <c r="Q408" s="47">
        <v>0</v>
      </c>
      <c r="R408" s="47">
        <v>-1944.5807399999999</v>
      </c>
      <c r="S408" s="47">
        <v>0</v>
      </c>
      <c r="T408" s="47">
        <v>0</v>
      </c>
      <c r="U408" s="47">
        <v>-648.19358</v>
      </c>
      <c r="V408" s="47">
        <v>0</v>
      </c>
      <c r="W408" s="47">
        <v>0</v>
      </c>
      <c r="X408" s="47">
        <v>-648.19358</v>
      </c>
      <c r="Y408" s="47">
        <v>0</v>
      </c>
      <c r="Z408" s="47">
        <v>0</v>
      </c>
      <c r="AA408" s="47">
        <v>-648.19358</v>
      </c>
      <c r="AB408" s="47">
        <v>0</v>
      </c>
      <c r="AC408" s="47">
        <v>0</v>
      </c>
      <c r="AD408" s="47">
        <v>-1944.5807399999999</v>
      </c>
      <c r="AE408" s="47">
        <v>0</v>
      </c>
      <c r="AF408" s="47">
        <v>0</v>
      </c>
      <c r="AG408" s="47">
        <v>-648.19358</v>
      </c>
      <c r="AH408" s="47">
        <v>0</v>
      </c>
      <c r="AI408" s="47">
        <v>0</v>
      </c>
      <c r="AJ408" s="47">
        <v>-648.19358</v>
      </c>
      <c r="AK408" s="47">
        <v>0</v>
      </c>
      <c r="AL408" s="47">
        <v>0</v>
      </c>
      <c r="AM408" s="47">
        <v>-648.19358</v>
      </c>
      <c r="AN408" s="47">
        <v>0</v>
      </c>
      <c r="AO408" s="47">
        <v>0</v>
      </c>
      <c r="AP408" s="47">
        <v>-1944.5807399999999</v>
      </c>
      <c r="AQ408" s="47">
        <v>0</v>
      </c>
      <c r="AR408" s="47">
        <v>0</v>
      </c>
      <c r="AS408" s="47">
        <v>-648.19358</v>
      </c>
      <c r="AT408" s="47">
        <v>0</v>
      </c>
      <c r="AU408" s="47">
        <v>0</v>
      </c>
      <c r="AV408" s="47">
        <v>-648.19358</v>
      </c>
      <c r="AW408" s="47">
        <v>0</v>
      </c>
      <c r="AX408" s="47">
        <v>0</v>
      </c>
      <c r="AY408" s="47">
        <v>-648.19358</v>
      </c>
      <c r="AZ408" s="47">
        <v>0</v>
      </c>
      <c r="BA408" s="47">
        <v>0</v>
      </c>
      <c r="BB408" s="47">
        <v>-1944.5807399999999</v>
      </c>
      <c r="BC408" s="47">
        <v>0</v>
      </c>
      <c r="BD408" s="47">
        <v>0</v>
      </c>
      <c r="BE408" s="47">
        <v>-7778.3229599999995</v>
      </c>
      <c r="BF408" s="48">
        <v>-1</v>
      </c>
      <c r="BG408" s="49">
        <v>0</v>
      </c>
    </row>
    <row r="409" spans="2:59" hidden="1" x14ac:dyDescent="0.25">
      <c r="B409" s="1"/>
      <c r="C409" s="46"/>
      <c r="D409" s="46"/>
      <c r="E409" s="45"/>
      <c r="BF409" s="48"/>
      <c r="BG409" s="49"/>
    </row>
    <row r="410" spans="2:59" x14ac:dyDescent="0.25">
      <c r="B410" s="1"/>
      <c r="C410" s="46"/>
      <c r="D410" s="46"/>
      <c r="E410" s="45" t="s">
        <v>353</v>
      </c>
      <c r="F410" s="46" t="s">
        <v>351</v>
      </c>
      <c r="G410" s="47">
        <v>0</v>
      </c>
      <c r="H410" s="47">
        <v>0</v>
      </c>
      <c r="I410" s="47">
        <v>-106.89696000000001</v>
      </c>
      <c r="J410" s="47">
        <v>0</v>
      </c>
      <c r="K410" s="47">
        <v>0</v>
      </c>
      <c r="L410" s="47">
        <v>-106.89696000000001</v>
      </c>
      <c r="M410" s="47">
        <v>0</v>
      </c>
      <c r="N410" s="47">
        <v>0</v>
      </c>
      <c r="O410" s="47">
        <v>-106.89696000000001</v>
      </c>
      <c r="P410" s="47">
        <v>0</v>
      </c>
      <c r="Q410" s="47">
        <v>0</v>
      </c>
      <c r="R410" s="47">
        <v>-320.69087999999999</v>
      </c>
      <c r="S410" s="47">
        <v>0</v>
      </c>
      <c r="T410" s="47">
        <v>0</v>
      </c>
      <c r="U410" s="47">
        <v>-106.89696000000001</v>
      </c>
      <c r="V410" s="47">
        <v>0</v>
      </c>
      <c r="W410" s="47">
        <v>0</v>
      </c>
      <c r="X410" s="47">
        <v>-106.89696000000001</v>
      </c>
      <c r="Y410" s="47">
        <v>0</v>
      </c>
      <c r="Z410" s="47">
        <v>0</v>
      </c>
      <c r="AA410" s="47">
        <v>-106.89696000000001</v>
      </c>
      <c r="AB410" s="47">
        <v>0</v>
      </c>
      <c r="AC410" s="47">
        <v>0</v>
      </c>
      <c r="AD410" s="47">
        <v>-320.69087999999999</v>
      </c>
      <c r="AE410" s="47">
        <v>0</v>
      </c>
      <c r="AF410" s="47">
        <v>0</v>
      </c>
      <c r="AG410" s="47">
        <v>-106.89696000000001</v>
      </c>
      <c r="AH410" s="47">
        <v>0</v>
      </c>
      <c r="AI410" s="47">
        <v>0</v>
      </c>
      <c r="AJ410" s="47">
        <v>-106.89696000000001</v>
      </c>
      <c r="AK410" s="47">
        <v>0</v>
      </c>
      <c r="AL410" s="47">
        <v>0</v>
      </c>
      <c r="AM410" s="47">
        <v>-106.89696000000001</v>
      </c>
      <c r="AN410" s="47">
        <v>0</v>
      </c>
      <c r="AO410" s="47">
        <v>0</v>
      </c>
      <c r="AP410" s="47">
        <v>-320.69087999999999</v>
      </c>
      <c r="AQ410" s="47">
        <v>0</v>
      </c>
      <c r="AR410" s="47">
        <v>0</v>
      </c>
      <c r="AS410" s="47">
        <v>-106.89696000000001</v>
      </c>
      <c r="AT410" s="47">
        <v>0</v>
      </c>
      <c r="AU410" s="47">
        <v>0</v>
      </c>
      <c r="AV410" s="47">
        <v>-106.89696000000001</v>
      </c>
      <c r="AW410" s="47">
        <v>0</v>
      </c>
      <c r="AX410" s="47">
        <v>0</v>
      </c>
      <c r="AY410" s="47">
        <v>-106.89696000000001</v>
      </c>
      <c r="AZ410" s="47">
        <v>0</v>
      </c>
      <c r="BA410" s="47">
        <v>0</v>
      </c>
      <c r="BB410" s="47">
        <v>-320.69087999999999</v>
      </c>
      <c r="BC410" s="47">
        <v>0</v>
      </c>
      <c r="BD410" s="47">
        <v>0</v>
      </c>
      <c r="BE410" s="47">
        <v>-1282.76352</v>
      </c>
      <c r="BF410" s="48">
        <v>-1</v>
      </c>
      <c r="BG410" s="49">
        <v>0</v>
      </c>
    </row>
    <row r="411" spans="2:59" x14ac:dyDescent="0.25">
      <c r="B411" s="1"/>
      <c r="C411" s="46"/>
      <c r="D411" s="46"/>
      <c r="E411" s="45" t="s">
        <v>354</v>
      </c>
      <c r="F411" s="46" t="s">
        <v>351</v>
      </c>
      <c r="G411" s="47">
        <v>0</v>
      </c>
      <c r="H411" s="47">
        <v>-43.7</v>
      </c>
      <c r="I411" s="47">
        <v>-832.27770999999996</v>
      </c>
      <c r="J411" s="47">
        <v>0</v>
      </c>
      <c r="K411" s="47">
        <v>-42.2</v>
      </c>
      <c r="L411" s="47">
        <v>-832.27770999999996</v>
      </c>
      <c r="M411" s="47">
        <v>0</v>
      </c>
      <c r="N411" s="47">
        <v>-37.700000000000003</v>
      </c>
      <c r="O411" s="47">
        <v>-832.27770999999996</v>
      </c>
      <c r="P411" s="47">
        <v>0</v>
      </c>
      <c r="Q411" s="47">
        <v>-123.6</v>
      </c>
      <c r="R411" s="47">
        <v>-2496.83313</v>
      </c>
      <c r="S411" s="47">
        <v>0</v>
      </c>
      <c r="T411" s="47">
        <v>-36.132730000000002</v>
      </c>
      <c r="U411" s="47">
        <v>-832.27770999999996</v>
      </c>
      <c r="V411" s="47">
        <v>0</v>
      </c>
      <c r="W411" s="47">
        <v>-28.7</v>
      </c>
      <c r="X411" s="47">
        <v>-832.27770999999996</v>
      </c>
      <c r="Y411" s="47">
        <v>0</v>
      </c>
      <c r="Z411" s="47">
        <v>-24.690909999999999</v>
      </c>
      <c r="AA411" s="47">
        <v>-832.27770999999996</v>
      </c>
      <c r="AB411" s="47">
        <v>0</v>
      </c>
      <c r="AC411" s="47">
        <v>-89.52364</v>
      </c>
      <c r="AD411" s="47">
        <v>-2496.83313</v>
      </c>
      <c r="AE411" s="47">
        <v>0</v>
      </c>
      <c r="AF411" s="47">
        <v>-24.7</v>
      </c>
      <c r="AG411" s="47">
        <v>-832.27770999999996</v>
      </c>
      <c r="AH411" s="47">
        <v>0</v>
      </c>
      <c r="AI411" s="47">
        <v>-24.7</v>
      </c>
      <c r="AJ411" s="47">
        <v>-832.27770999999996</v>
      </c>
      <c r="AK411" s="47">
        <v>0</v>
      </c>
      <c r="AL411" s="47">
        <v>-27.3</v>
      </c>
      <c r="AM411" s="47">
        <v>-832.27770999999996</v>
      </c>
      <c r="AN411" s="47">
        <v>0</v>
      </c>
      <c r="AO411" s="47">
        <v>-76.7</v>
      </c>
      <c r="AP411" s="47">
        <v>-2496.83313</v>
      </c>
      <c r="AQ411" s="47">
        <v>0</v>
      </c>
      <c r="AR411" s="47">
        <v>221.32364000000001</v>
      </c>
      <c r="AS411" s="47">
        <v>-832.27770999999996</v>
      </c>
      <c r="AT411" s="47">
        <v>0</v>
      </c>
      <c r="AU411" s="47">
        <v>0</v>
      </c>
      <c r="AV411" s="47">
        <v>-832.27770999999996</v>
      </c>
      <c r="AW411" s="47">
        <v>0</v>
      </c>
      <c r="AX411" s="47">
        <v>0</v>
      </c>
      <c r="AY411" s="47">
        <v>-832.27770999999996</v>
      </c>
      <c r="AZ411" s="47">
        <v>0</v>
      </c>
      <c r="BA411" s="47">
        <v>221.32364000000001</v>
      </c>
      <c r="BB411" s="47">
        <v>-2496.83313</v>
      </c>
      <c r="BC411" s="47">
        <v>0</v>
      </c>
      <c r="BD411" s="47">
        <v>-68.5</v>
      </c>
      <c r="BE411" s="47">
        <v>-9987.3325199999999</v>
      </c>
      <c r="BF411" s="48">
        <v>-1</v>
      </c>
      <c r="BG411" s="49">
        <v>-1</v>
      </c>
    </row>
    <row r="412" spans="2:59" x14ac:dyDescent="0.25">
      <c r="B412" s="1"/>
      <c r="C412" s="46"/>
      <c r="D412" s="46"/>
      <c r="E412" s="45" t="s">
        <v>355</v>
      </c>
      <c r="F412" s="46" t="s">
        <v>351</v>
      </c>
      <c r="G412" s="47">
        <v>-2557.9502699999998</v>
      </c>
      <c r="H412" s="47">
        <v>-2267.2622799999999</v>
      </c>
      <c r="I412" s="47">
        <v>-494.27391</v>
      </c>
      <c r="J412" s="47">
        <v>-2582.2396800000001</v>
      </c>
      <c r="K412" s="47">
        <v>-2342.0253399999997</v>
      </c>
      <c r="L412" s="47">
        <v>-494.27391</v>
      </c>
      <c r="M412" s="47">
        <v>-2608.2821300000001</v>
      </c>
      <c r="N412" s="47">
        <v>-2270.7441600000002</v>
      </c>
      <c r="O412" s="47">
        <v>-494.27391</v>
      </c>
      <c r="P412" s="47">
        <v>-7748.4720800000005</v>
      </c>
      <c r="Q412" s="47">
        <v>-6880.0317800000003</v>
      </c>
      <c r="R412" s="47">
        <v>-1482.8217299999999</v>
      </c>
      <c r="S412" s="47">
        <v>-2689.8361199999999</v>
      </c>
      <c r="T412" s="47">
        <v>-2335.5998500000001</v>
      </c>
      <c r="U412" s="47">
        <v>-494.27391</v>
      </c>
      <c r="V412" s="47">
        <v>-2705.2811499999998</v>
      </c>
      <c r="W412" s="47">
        <v>-2308.5460899999998</v>
      </c>
      <c r="X412" s="47">
        <v>-494.27391</v>
      </c>
      <c r="Y412" s="47">
        <v>-2642.59042</v>
      </c>
      <c r="Z412" s="47">
        <v>-2419.3326200000001</v>
      </c>
      <c r="AA412" s="47">
        <v>-494.27391</v>
      </c>
      <c r="AB412" s="47">
        <v>-8037.7076900000002</v>
      </c>
      <c r="AC412" s="47">
        <v>-7063.4785599999996</v>
      </c>
      <c r="AD412" s="47">
        <v>-1482.8217299999999</v>
      </c>
      <c r="AE412" s="47">
        <v>-2666.7895199999998</v>
      </c>
      <c r="AF412" s="47">
        <v>-2417.2990399999999</v>
      </c>
      <c r="AG412" s="47">
        <v>-494.27391</v>
      </c>
      <c r="AH412" s="47">
        <v>-2660.1386200000002</v>
      </c>
      <c r="AI412" s="47">
        <v>-2446.6493799999998</v>
      </c>
      <c r="AJ412" s="47">
        <v>-494.27391</v>
      </c>
      <c r="AK412" s="47">
        <v>-2726.9811400000003</v>
      </c>
      <c r="AL412" s="47">
        <v>-2411.4148599999999</v>
      </c>
      <c r="AM412" s="47">
        <v>-494.27391</v>
      </c>
      <c r="AN412" s="47">
        <v>-8053.9092799999999</v>
      </c>
      <c r="AO412" s="47">
        <v>-7275.3632800000005</v>
      </c>
      <c r="AP412" s="47">
        <v>-1482.8217299999999</v>
      </c>
      <c r="AQ412" s="47">
        <v>-2709.0429700000004</v>
      </c>
      <c r="AR412" s="47">
        <v>-2407.29979</v>
      </c>
      <c r="AS412" s="47">
        <v>-494.27391</v>
      </c>
      <c r="AT412" s="47">
        <v>-2706.5383299999999</v>
      </c>
      <c r="AU412" s="47">
        <v>-2456.4980099999998</v>
      </c>
      <c r="AV412" s="47">
        <v>-494.27391</v>
      </c>
      <c r="AW412" s="47">
        <v>-2683.5260600000001</v>
      </c>
      <c r="AX412" s="47">
        <v>-2483.3710000000001</v>
      </c>
      <c r="AY412" s="47">
        <v>-494.27391</v>
      </c>
      <c r="AZ412" s="47">
        <v>-8099.10736</v>
      </c>
      <c r="BA412" s="47">
        <v>-7347.1687999999995</v>
      </c>
      <c r="BB412" s="47">
        <v>-1482.8217299999999</v>
      </c>
      <c r="BC412" s="47">
        <v>-31939.19641</v>
      </c>
      <c r="BD412" s="47">
        <v>-28566.042420000002</v>
      </c>
      <c r="BE412" s="47">
        <v>-5931.2869199999996</v>
      </c>
      <c r="BF412" s="48">
        <v>4.3848678778803709</v>
      </c>
      <c r="BG412" s="49">
        <v>0.11808265003619622</v>
      </c>
    </row>
    <row r="413" spans="2:59" x14ac:dyDescent="0.25">
      <c r="B413" s="1"/>
      <c r="C413" s="46"/>
      <c r="D413" s="46"/>
      <c r="E413" s="45" t="s">
        <v>356</v>
      </c>
      <c r="F413" s="46" t="s">
        <v>351</v>
      </c>
      <c r="G413" s="47">
        <v>0</v>
      </c>
      <c r="H413" s="47">
        <v>0</v>
      </c>
      <c r="I413" s="47">
        <v>-140.44654</v>
      </c>
      <c r="J413" s="47">
        <v>0</v>
      </c>
      <c r="K413" s="47">
        <v>0</v>
      </c>
      <c r="L413" s="47">
        <v>-140.44654</v>
      </c>
      <c r="M413" s="47">
        <v>0</v>
      </c>
      <c r="N413" s="47">
        <v>0</v>
      </c>
      <c r="O413" s="47">
        <v>-140.44654</v>
      </c>
      <c r="P413" s="47">
        <v>0</v>
      </c>
      <c r="Q413" s="47">
        <v>0</v>
      </c>
      <c r="R413" s="47">
        <v>-421.33961999999997</v>
      </c>
      <c r="S413" s="47">
        <v>0</v>
      </c>
      <c r="T413" s="47">
        <v>0</v>
      </c>
      <c r="U413" s="47">
        <v>-140.44654</v>
      </c>
      <c r="V413" s="47">
        <v>0</v>
      </c>
      <c r="W413" s="47">
        <v>0</v>
      </c>
      <c r="X413" s="47">
        <v>-140.44654</v>
      </c>
      <c r="Y413" s="47">
        <v>0</v>
      </c>
      <c r="Z413" s="47">
        <v>0</v>
      </c>
      <c r="AA413" s="47">
        <v>-140.44654</v>
      </c>
      <c r="AB413" s="47">
        <v>0</v>
      </c>
      <c r="AC413" s="47">
        <v>0</v>
      </c>
      <c r="AD413" s="47">
        <v>-421.33961999999997</v>
      </c>
      <c r="AE413" s="47">
        <v>0</v>
      </c>
      <c r="AF413" s="47">
        <v>0</v>
      </c>
      <c r="AG413" s="47">
        <v>-140.44654</v>
      </c>
      <c r="AH413" s="47">
        <v>0</v>
      </c>
      <c r="AI413" s="47">
        <v>0</v>
      </c>
      <c r="AJ413" s="47">
        <v>-140.44654</v>
      </c>
      <c r="AK413" s="47">
        <v>0</v>
      </c>
      <c r="AL413" s="47">
        <v>0</v>
      </c>
      <c r="AM413" s="47">
        <v>-140.44654</v>
      </c>
      <c r="AN413" s="47">
        <v>0</v>
      </c>
      <c r="AO413" s="47">
        <v>0</v>
      </c>
      <c r="AP413" s="47">
        <v>-421.33961999999997</v>
      </c>
      <c r="AQ413" s="47">
        <v>0</v>
      </c>
      <c r="AR413" s="47">
        <v>0</v>
      </c>
      <c r="AS413" s="47">
        <v>-140.44654</v>
      </c>
      <c r="AT413" s="47">
        <v>0</v>
      </c>
      <c r="AU413" s="47">
        <v>0</v>
      </c>
      <c r="AV413" s="47">
        <v>-140.44654</v>
      </c>
      <c r="AW413" s="47">
        <v>0</v>
      </c>
      <c r="AX413" s="47">
        <v>0</v>
      </c>
      <c r="AY413" s="47">
        <v>-140.44654</v>
      </c>
      <c r="AZ413" s="47">
        <v>0</v>
      </c>
      <c r="BA413" s="47">
        <v>0</v>
      </c>
      <c r="BB413" s="47">
        <v>-421.33961999999997</v>
      </c>
      <c r="BC413" s="47">
        <v>0</v>
      </c>
      <c r="BD413" s="47">
        <v>0</v>
      </c>
      <c r="BE413" s="47">
        <v>-1685.3584799999999</v>
      </c>
      <c r="BF413" s="48">
        <v>-1</v>
      </c>
      <c r="BG413" s="49">
        <v>0</v>
      </c>
    </row>
    <row r="414" spans="2:59" x14ac:dyDescent="0.25">
      <c r="B414" s="1"/>
      <c r="C414" s="46"/>
      <c r="D414" s="46"/>
      <c r="E414" s="45" t="s">
        <v>357</v>
      </c>
      <c r="F414" s="46" t="s">
        <v>351</v>
      </c>
      <c r="G414" s="47">
        <v>0</v>
      </c>
      <c r="H414" s="47">
        <v>0</v>
      </c>
      <c r="I414" s="47">
        <v>-146.36913000000001</v>
      </c>
      <c r="J414" s="47">
        <v>0</v>
      </c>
      <c r="K414" s="47">
        <v>0</v>
      </c>
      <c r="L414" s="47">
        <v>-146.36913000000001</v>
      </c>
      <c r="M414" s="47">
        <v>0</v>
      </c>
      <c r="N414" s="47">
        <v>0</v>
      </c>
      <c r="O414" s="47">
        <v>-146.36913000000001</v>
      </c>
      <c r="P414" s="47">
        <v>0</v>
      </c>
      <c r="Q414" s="47">
        <v>0</v>
      </c>
      <c r="R414" s="47">
        <v>-439.10739000000001</v>
      </c>
      <c r="S414" s="47">
        <v>0</v>
      </c>
      <c r="T414" s="47">
        <v>0</v>
      </c>
      <c r="U414" s="47">
        <v>-146.36913000000001</v>
      </c>
      <c r="V414" s="47">
        <v>0</v>
      </c>
      <c r="W414" s="47">
        <v>0</v>
      </c>
      <c r="X414" s="47">
        <v>-146.36913000000001</v>
      </c>
      <c r="Y414" s="47">
        <v>0</v>
      </c>
      <c r="Z414" s="47">
        <v>0</v>
      </c>
      <c r="AA414" s="47">
        <v>-146.36913000000001</v>
      </c>
      <c r="AB414" s="47">
        <v>0</v>
      </c>
      <c r="AC414" s="47">
        <v>0</v>
      </c>
      <c r="AD414" s="47">
        <v>-439.10739000000001</v>
      </c>
      <c r="AE414" s="47">
        <v>0</v>
      </c>
      <c r="AF414" s="47">
        <v>0</v>
      </c>
      <c r="AG414" s="47">
        <v>-146.36913000000001</v>
      </c>
      <c r="AH414" s="47">
        <v>0</v>
      </c>
      <c r="AI414" s="47">
        <v>0</v>
      </c>
      <c r="AJ414" s="47">
        <v>-146.36913000000001</v>
      </c>
      <c r="AK414" s="47">
        <v>0</v>
      </c>
      <c r="AL414" s="47">
        <v>0</v>
      </c>
      <c r="AM414" s="47">
        <v>-146.36913000000001</v>
      </c>
      <c r="AN414" s="47">
        <v>0</v>
      </c>
      <c r="AO414" s="47">
        <v>0</v>
      </c>
      <c r="AP414" s="47">
        <v>-439.10739000000001</v>
      </c>
      <c r="AQ414" s="47">
        <v>0</v>
      </c>
      <c r="AR414" s="47">
        <v>0</v>
      </c>
      <c r="AS414" s="47">
        <v>-146.36913000000001</v>
      </c>
      <c r="AT414" s="47">
        <v>0</v>
      </c>
      <c r="AU414" s="47">
        <v>0</v>
      </c>
      <c r="AV414" s="47">
        <v>-146.36913000000001</v>
      </c>
      <c r="AW414" s="47">
        <v>0</v>
      </c>
      <c r="AX414" s="47">
        <v>0</v>
      </c>
      <c r="AY414" s="47">
        <v>-146.36913000000001</v>
      </c>
      <c r="AZ414" s="47">
        <v>0</v>
      </c>
      <c r="BA414" s="47">
        <v>0</v>
      </c>
      <c r="BB414" s="47">
        <v>-439.10739000000001</v>
      </c>
      <c r="BC414" s="47">
        <v>0</v>
      </c>
      <c r="BD414" s="47">
        <v>0</v>
      </c>
      <c r="BE414" s="47">
        <v>-1756.42956</v>
      </c>
      <c r="BF414" s="48">
        <v>-1</v>
      </c>
      <c r="BG414" s="49">
        <v>0</v>
      </c>
    </row>
    <row r="415" spans="2:59" x14ac:dyDescent="0.25">
      <c r="B415" s="1"/>
      <c r="C415" s="46"/>
      <c r="D415" s="46"/>
      <c r="E415" s="45" t="s">
        <v>358</v>
      </c>
      <c r="F415" s="46" t="s">
        <v>351</v>
      </c>
      <c r="G415" s="47">
        <v>0</v>
      </c>
      <c r="H415" s="47">
        <v>-3.2</v>
      </c>
      <c r="I415" s="47">
        <v>0</v>
      </c>
      <c r="J415" s="47">
        <v>0</v>
      </c>
      <c r="K415" s="47">
        <v>0</v>
      </c>
      <c r="L415" s="47">
        <v>0</v>
      </c>
      <c r="M415" s="47">
        <v>0</v>
      </c>
      <c r="N415" s="47">
        <v>0</v>
      </c>
      <c r="O415" s="47">
        <v>0</v>
      </c>
      <c r="P415" s="47">
        <v>0</v>
      </c>
      <c r="Q415" s="47">
        <v>-3.2</v>
      </c>
      <c r="R415" s="47">
        <v>0</v>
      </c>
      <c r="S415" s="47">
        <v>0</v>
      </c>
      <c r="T415" s="47">
        <v>0</v>
      </c>
      <c r="U415" s="47">
        <v>0</v>
      </c>
      <c r="V415" s="47">
        <v>0</v>
      </c>
      <c r="W415" s="47">
        <v>0</v>
      </c>
      <c r="X415" s="47">
        <v>0</v>
      </c>
      <c r="Y415" s="47">
        <v>0</v>
      </c>
      <c r="Z415" s="47">
        <v>0</v>
      </c>
      <c r="AA415" s="47">
        <v>0</v>
      </c>
      <c r="AB415" s="47">
        <v>0</v>
      </c>
      <c r="AC415" s="47">
        <v>0</v>
      </c>
      <c r="AD415" s="47">
        <v>0</v>
      </c>
      <c r="AE415" s="47">
        <v>0</v>
      </c>
      <c r="AF415" s="47">
        <v>0</v>
      </c>
      <c r="AG415" s="47">
        <v>0</v>
      </c>
      <c r="AH415" s="47">
        <v>0</v>
      </c>
      <c r="AI415" s="47">
        <v>0</v>
      </c>
      <c r="AJ415" s="47">
        <v>0</v>
      </c>
      <c r="AK415" s="47">
        <v>0</v>
      </c>
      <c r="AL415" s="47">
        <v>0</v>
      </c>
      <c r="AM415" s="47">
        <v>0</v>
      </c>
      <c r="AN415" s="47">
        <v>0</v>
      </c>
      <c r="AO415" s="47">
        <v>0</v>
      </c>
      <c r="AP415" s="47">
        <v>0</v>
      </c>
      <c r="AQ415" s="47">
        <v>0</v>
      </c>
      <c r="AR415" s="47">
        <v>0</v>
      </c>
      <c r="AS415" s="47">
        <v>0</v>
      </c>
      <c r="AT415" s="47">
        <v>0</v>
      </c>
      <c r="AU415" s="47">
        <v>0</v>
      </c>
      <c r="AV415" s="47">
        <v>0</v>
      </c>
      <c r="AW415" s="47">
        <v>0</v>
      </c>
      <c r="AX415" s="47">
        <v>0</v>
      </c>
      <c r="AY415" s="47">
        <v>0</v>
      </c>
      <c r="AZ415" s="47">
        <v>0</v>
      </c>
      <c r="BA415" s="47">
        <v>0</v>
      </c>
      <c r="BB415" s="47">
        <v>0</v>
      </c>
      <c r="BC415" s="47">
        <v>0</v>
      </c>
      <c r="BD415" s="47">
        <v>-3.2</v>
      </c>
      <c r="BE415" s="47">
        <v>0</v>
      </c>
      <c r="BF415" s="48">
        <v>0</v>
      </c>
      <c r="BG415" s="49">
        <v>-1</v>
      </c>
    </row>
    <row r="416" spans="2:59" hidden="1" x14ac:dyDescent="0.25">
      <c r="B416" s="1"/>
      <c r="C416" s="46"/>
      <c r="D416" s="46"/>
      <c r="E416" s="45"/>
      <c r="BF416" s="48"/>
      <c r="BG416" s="49"/>
    </row>
    <row r="417" spans="2:59" hidden="1" x14ac:dyDescent="0.25">
      <c r="B417" s="1"/>
      <c r="C417" s="46"/>
      <c r="D417" s="46"/>
      <c r="E417" s="45"/>
      <c r="BF417" s="48"/>
      <c r="BG417" s="49"/>
    </row>
    <row r="418" spans="2:59" hidden="1" x14ac:dyDescent="0.25">
      <c r="B418" s="1"/>
      <c r="C418" s="46"/>
      <c r="D418" s="46"/>
      <c r="E418" s="45"/>
      <c r="BF418" s="48"/>
      <c r="BG418" s="49"/>
    </row>
    <row r="419" spans="2:59" hidden="1" x14ac:dyDescent="0.25">
      <c r="B419" s="1"/>
      <c r="C419" s="46"/>
      <c r="D419" s="46"/>
      <c r="E419" s="45"/>
      <c r="BF419" s="48"/>
      <c r="BG419" s="49"/>
    </row>
    <row r="420" spans="2:59" hidden="1" x14ac:dyDescent="0.25">
      <c r="B420" s="1"/>
      <c r="C420" s="46"/>
      <c r="D420" s="46"/>
      <c r="E420" s="45"/>
      <c r="BF420" s="48"/>
      <c r="BG420" s="49"/>
    </row>
    <row r="421" spans="2:59" hidden="1" x14ac:dyDescent="0.25">
      <c r="B421" s="1"/>
      <c r="C421" s="46"/>
      <c r="D421" s="46"/>
      <c r="E421" s="45"/>
      <c r="BF421" s="48"/>
      <c r="BG421" s="49"/>
    </row>
    <row r="422" spans="2:59" hidden="1" x14ac:dyDescent="0.25">
      <c r="B422" s="1"/>
      <c r="C422" s="46"/>
      <c r="D422" s="46"/>
      <c r="E422" s="45"/>
      <c r="BF422" s="48"/>
      <c r="BG422" s="49"/>
    </row>
    <row r="423" spans="2:59" hidden="1" x14ac:dyDescent="0.25">
      <c r="B423" s="1"/>
      <c r="C423" s="46"/>
      <c r="D423" s="46"/>
      <c r="E423" s="45"/>
      <c r="BF423" s="48"/>
      <c r="BG423" s="49"/>
    </row>
    <row r="424" spans="2:59" hidden="1" x14ac:dyDescent="0.25">
      <c r="B424" s="1"/>
      <c r="C424" s="46"/>
      <c r="D424" s="46"/>
      <c r="E424" s="45"/>
      <c r="BF424" s="48"/>
      <c r="BG424" s="49"/>
    </row>
    <row r="425" spans="2:59" hidden="1" x14ac:dyDescent="0.25">
      <c r="B425" s="1"/>
      <c r="C425" s="46"/>
      <c r="D425" s="46"/>
      <c r="E425" s="45"/>
      <c r="BF425" s="48"/>
      <c r="BG425" s="49"/>
    </row>
    <row r="426" spans="2:59" hidden="1" x14ac:dyDescent="0.25">
      <c r="B426" s="1"/>
      <c r="C426" s="46"/>
      <c r="D426" s="46"/>
      <c r="E426" s="45"/>
      <c r="BF426" s="48"/>
      <c r="BG426" s="49"/>
    </row>
    <row r="427" spans="2:59" x14ac:dyDescent="0.25">
      <c r="B427" s="1"/>
      <c r="C427" s="46"/>
      <c r="D427" s="46"/>
      <c r="E427" s="45" t="s">
        <v>359</v>
      </c>
      <c r="F427" s="46" t="s">
        <v>360</v>
      </c>
      <c r="G427" s="47">
        <v>518.97848999999997</v>
      </c>
      <c r="H427" s="47">
        <v>98.714799999999997</v>
      </c>
      <c r="I427" s="47">
        <v>-60.24389</v>
      </c>
      <c r="J427" s="47">
        <v>-24.87848</v>
      </c>
      <c r="K427" s="47">
        <v>-211.50135999999998</v>
      </c>
      <c r="L427" s="47">
        <v>-60.24389</v>
      </c>
      <c r="M427" s="47">
        <v>-90.215310000000002</v>
      </c>
      <c r="N427" s="47">
        <v>-38.629910000000002</v>
      </c>
      <c r="O427" s="47">
        <v>-60.24389</v>
      </c>
      <c r="P427" s="47">
        <v>403.88470000000001</v>
      </c>
      <c r="Q427" s="47">
        <v>-151.41647</v>
      </c>
      <c r="R427" s="47">
        <v>-180.73167000000001</v>
      </c>
      <c r="S427" s="47">
        <v>-80.394649999999999</v>
      </c>
      <c r="T427" s="47">
        <v>-115.14953</v>
      </c>
      <c r="U427" s="47">
        <v>-60.24389</v>
      </c>
      <c r="V427" s="47">
        <v>-93.578679999999991</v>
      </c>
      <c r="W427" s="47">
        <v>-59.684100000000001</v>
      </c>
      <c r="X427" s="47">
        <v>-60.24389</v>
      </c>
      <c r="Y427" s="47">
        <v>-51.918819999999997</v>
      </c>
      <c r="Z427" s="47">
        <v>-41.265689999999999</v>
      </c>
      <c r="AA427" s="47">
        <v>-60.24389</v>
      </c>
      <c r="AB427" s="47">
        <v>-225.89214999999999</v>
      </c>
      <c r="AC427" s="47">
        <v>-216.09932000000001</v>
      </c>
      <c r="AD427" s="47">
        <v>-180.73167000000001</v>
      </c>
      <c r="AE427" s="47">
        <v>-39.203669999999995</v>
      </c>
      <c r="AF427" s="47">
        <v>-50.686390000000003</v>
      </c>
      <c r="AG427" s="47">
        <v>-60.24389</v>
      </c>
      <c r="AH427" s="47">
        <v>-4.5952999999999999</v>
      </c>
      <c r="AI427" s="47">
        <v>-65.30116000000001</v>
      </c>
      <c r="AJ427" s="47">
        <v>-60.24389</v>
      </c>
      <c r="AK427" s="47">
        <v>-97.211389999999994</v>
      </c>
      <c r="AL427" s="47">
        <v>-58.691650000000003</v>
      </c>
      <c r="AM427" s="47">
        <v>-60.24389</v>
      </c>
      <c r="AN427" s="47">
        <v>-141.01035999999999</v>
      </c>
      <c r="AO427" s="47">
        <v>-174.67920000000001</v>
      </c>
      <c r="AP427" s="47">
        <v>-180.73167000000001</v>
      </c>
      <c r="AQ427" s="47">
        <v>-66.220889999999997</v>
      </c>
      <c r="AR427" s="47">
        <v>-16.265809999999998</v>
      </c>
      <c r="AS427" s="47">
        <v>-60.24389</v>
      </c>
      <c r="AT427" s="47">
        <v>78.049869999999999</v>
      </c>
      <c r="AU427" s="47">
        <v>25.667939999999998</v>
      </c>
      <c r="AV427" s="47">
        <v>-60.24389</v>
      </c>
      <c r="AW427" s="47">
        <v>221.5771</v>
      </c>
      <c r="AX427" s="47">
        <v>253.24218999999999</v>
      </c>
      <c r="AY427" s="47">
        <v>-60.24389</v>
      </c>
      <c r="AZ427" s="47">
        <v>233.40607999999997</v>
      </c>
      <c r="BA427" s="47">
        <v>262.64431999999999</v>
      </c>
      <c r="BB427" s="47">
        <v>-180.73167000000001</v>
      </c>
      <c r="BC427" s="47">
        <v>270.38827000000003</v>
      </c>
      <c r="BD427" s="47">
        <v>-279.55066999999997</v>
      </c>
      <c r="BE427" s="47">
        <v>-722.92668000000003</v>
      </c>
      <c r="BF427" s="48">
        <v>-1.3740189392373789</v>
      </c>
      <c r="BG427" s="49">
        <v>-1.9672245464480556</v>
      </c>
    </row>
    <row r="428" spans="2:59" hidden="1" x14ac:dyDescent="0.25">
      <c r="B428" s="1"/>
      <c r="C428" s="46"/>
      <c r="D428" s="46"/>
      <c r="E428" s="45"/>
      <c r="BF428" s="48"/>
      <c r="BG428" s="49"/>
    </row>
    <row r="429" spans="2:59" hidden="1" x14ac:dyDescent="0.25">
      <c r="B429" s="1"/>
      <c r="C429" s="46"/>
      <c r="D429" s="46"/>
      <c r="E429" s="45"/>
      <c r="BF429" s="48"/>
      <c r="BG429" s="49"/>
    </row>
    <row r="430" spans="2:59" hidden="1" x14ac:dyDescent="0.25">
      <c r="B430" s="1"/>
      <c r="C430" s="46"/>
      <c r="D430" s="46"/>
      <c r="E430" s="45"/>
      <c r="BF430" s="48"/>
      <c r="BG430" s="49"/>
    </row>
    <row r="431" spans="2:59" x14ac:dyDescent="0.25">
      <c r="B431" s="1"/>
      <c r="C431" s="46"/>
      <c r="D431" s="46"/>
      <c r="E431" s="45" t="s">
        <v>361</v>
      </c>
      <c r="F431" s="46" t="s">
        <v>362</v>
      </c>
      <c r="G431" s="47">
        <v>4.5</v>
      </c>
      <c r="H431" s="47">
        <v>0</v>
      </c>
      <c r="I431" s="47">
        <v>-14.735950000000001</v>
      </c>
      <c r="J431" s="47">
        <v>4.5</v>
      </c>
      <c r="K431" s="47">
        <v>0</v>
      </c>
      <c r="L431" s="47">
        <v>-14.735950000000001</v>
      </c>
      <c r="M431" s="47">
        <v>-27.3</v>
      </c>
      <c r="N431" s="47">
        <v>0</v>
      </c>
      <c r="O431" s="47">
        <v>-14.735950000000001</v>
      </c>
      <c r="P431" s="47">
        <v>-18.3</v>
      </c>
      <c r="Q431" s="47">
        <v>0</v>
      </c>
      <c r="R431" s="47">
        <v>-44.207850000000001</v>
      </c>
      <c r="S431" s="47">
        <v>0</v>
      </c>
      <c r="T431" s="47">
        <v>0</v>
      </c>
      <c r="U431" s="47">
        <v>-14.735950000000001</v>
      </c>
      <c r="V431" s="47">
        <v>-13.725</v>
      </c>
      <c r="W431" s="47">
        <v>-7.15</v>
      </c>
      <c r="X431" s="47">
        <v>-14.735950000000001</v>
      </c>
      <c r="Y431" s="47">
        <v>0</v>
      </c>
      <c r="Z431" s="47">
        <v>0</v>
      </c>
      <c r="AA431" s="47">
        <v>-14.735950000000001</v>
      </c>
      <c r="AB431" s="47">
        <v>-13.725</v>
      </c>
      <c r="AC431" s="47">
        <v>-7.15</v>
      </c>
      <c r="AD431" s="47">
        <v>-44.207850000000001</v>
      </c>
      <c r="AE431" s="47">
        <v>0</v>
      </c>
      <c r="AF431" s="47">
        <v>-1.835</v>
      </c>
      <c r="AG431" s="47">
        <v>-14.735950000000001</v>
      </c>
      <c r="AH431" s="47">
        <v>0</v>
      </c>
      <c r="AI431" s="47">
        <v>0</v>
      </c>
      <c r="AJ431" s="47">
        <v>-14.735950000000001</v>
      </c>
      <c r="AK431" s="47">
        <v>0</v>
      </c>
      <c r="AL431" s="47">
        <v>3.6</v>
      </c>
      <c r="AM431" s="47">
        <v>-14.735950000000001</v>
      </c>
      <c r="AN431" s="47">
        <v>0</v>
      </c>
      <c r="AO431" s="47">
        <v>1.7649999999999999</v>
      </c>
      <c r="AP431" s="47">
        <v>-44.207850000000001</v>
      </c>
      <c r="AQ431" s="47">
        <v>0</v>
      </c>
      <c r="AR431" s="47">
        <v>2.27</v>
      </c>
      <c r="AS431" s="47">
        <v>-14.735950000000001</v>
      </c>
      <c r="AT431" s="47">
        <v>-2.8833299999999999</v>
      </c>
      <c r="AU431" s="47">
        <v>4.8</v>
      </c>
      <c r="AV431" s="47">
        <v>-14.735950000000001</v>
      </c>
      <c r="AW431" s="47">
        <v>0</v>
      </c>
      <c r="AX431" s="47">
        <v>5.0999999999999996</v>
      </c>
      <c r="AY431" s="47">
        <v>-14.735950000000001</v>
      </c>
      <c r="AZ431" s="47">
        <v>-2.8833299999999999</v>
      </c>
      <c r="BA431" s="47">
        <v>12.17</v>
      </c>
      <c r="BB431" s="47">
        <v>-44.207850000000001</v>
      </c>
      <c r="BC431" s="47">
        <v>-34.908329999999999</v>
      </c>
      <c r="BD431" s="47">
        <v>6.7850000000000001</v>
      </c>
      <c r="BE431" s="47">
        <v>-176.8314</v>
      </c>
      <c r="BF431" s="48">
        <v>-0.80258975498695362</v>
      </c>
      <c r="BG431" s="49">
        <v>-6.1449270449520998</v>
      </c>
    </row>
    <row r="432" spans="2:59" x14ac:dyDescent="0.25">
      <c r="B432" s="1"/>
      <c r="C432" s="46"/>
      <c r="D432" s="46"/>
      <c r="E432" s="45" t="s">
        <v>363</v>
      </c>
      <c r="F432" s="46" t="s">
        <v>362</v>
      </c>
      <c r="G432" s="47">
        <v>0</v>
      </c>
      <c r="H432" s="47">
        <v>0</v>
      </c>
      <c r="I432" s="47">
        <v>-23.961659999999998</v>
      </c>
      <c r="J432" s="47">
        <v>0</v>
      </c>
      <c r="K432" s="47">
        <v>0</v>
      </c>
      <c r="L432" s="47">
        <v>-23.961659999999998</v>
      </c>
      <c r="M432" s="47">
        <v>0</v>
      </c>
      <c r="N432" s="47">
        <v>0</v>
      </c>
      <c r="O432" s="47">
        <v>-23.961659999999998</v>
      </c>
      <c r="P432" s="47">
        <v>0</v>
      </c>
      <c r="Q432" s="47">
        <v>0</v>
      </c>
      <c r="R432" s="47">
        <v>-71.884979999999999</v>
      </c>
      <c r="S432" s="47">
        <v>0</v>
      </c>
      <c r="T432" s="47">
        <v>0</v>
      </c>
      <c r="U432" s="47">
        <v>-23.961659999999998</v>
      </c>
      <c r="V432" s="47">
        <v>-13.775</v>
      </c>
      <c r="W432" s="47">
        <v>-14.3</v>
      </c>
      <c r="X432" s="47">
        <v>-23.961659999999998</v>
      </c>
      <c r="Y432" s="47">
        <v>0</v>
      </c>
      <c r="Z432" s="47">
        <v>0</v>
      </c>
      <c r="AA432" s="47">
        <v>-23.961659999999998</v>
      </c>
      <c r="AB432" s="47">
        <v>-13.775</v>
      </c>
      <c r="AC432" s="47">
        <v>-14.3</v>
      </c>
      <c r="AD432" s="47">
        <v>-71.884979999999999</v>
      </c>
      <c r="AE432" s="47">
        <v>0</v>
      </c>
      <c r="AF432" s="47">
        <v>0</v>
      </c>
      <c r="AG432" s="47">
        <v>-23.961659999999998</v>
      </c>
      <c r="AH432" s="47">
        <v>0</v>
      </c>
      <c r="AI432" s="47">
        <v>0</v>
      </c>
      <c r="AJ432" s="47">
        <v>-23.961659999999998</v>
      </c>
      <c r="AK432" s="47">
        <v>0</v>
      </c>
      <c r="AL432" s="47">
        <v>0</v>
      </c>
      <c r="AM432" s="47">
        <v>-23.961659999999998</v>
      </c>
      <c r="AN432" s="47">
        <v>0</v>
      </c>
      <c r="AO432" s="47">
        <v>0</v>
      </c>
      <c r="AP432" s="47">
        <v>-71.884979999999999</v>
      </c>
      <c r="AQ432" s="47">
        <v>0</v>
      </c>
      <c r="AR432" s="47">
        <v>0</v>
      </c>
      <c r="AS432" s="47">
        <v>-23.961659999999998</v>
      </c>
      <c r="AT432" s="47">
        <v>-1.22583</v>
      </c>
      <c r="AU432" s="47">
        <v>0</v>
      </c>
      <c r="AV432" s="47">
        <v>-23.961659999999998</v>
      </c>
      <c r="AW432" s="47">
        <v>-3.5750000000000002</v>
      </c>
      <c r="AX432" s="47">
        <v>0</v>
      </c>
      <c r="AY432" s="47">
        <v>-23.961659999999998</v>
      </c>
      <c r="AZ432" s="47">
        <v>-4.8008299999999995</v>
      </c>
      <c r="BA432" s="47">
        <v>0</v>
      </c>
      <c r="BB432" s="47">
        <v>-71.884979999999999</v>
      </c>
      <c r="BC432" s="47">
        <v>-18.575830000000003</v>
      </c>
      <c r="BD432" s="47">
        <v>-14.3</v>
      </c>
      <c r="BE432" s="47">
        <v>-287.53992</v>
      </c>
      <c r="BF432" s="48">
        <v>-0.93539738760447588</v>
      </c>
      <c r="BG432" s="49">
        <v>0.299009090909091</v>
      </c>
    </row>
    <row r="433" spans="2:59" hidden="1" x14ac:dyDescent="0.25">
      <c r="B433" s="1"/>
      <c r="C433" s="46"/>
      <c r="D433" s="46"/>
      <c r="E433" s="45"/>
      <c r="BF433" s="48"/>
      <c r="BG433" s="49"/>
    </row>
    <row r="434" spans="2:59" x14ac:dyDescent="0.25">
      <c r="B434" s="1"/>
      <c r="C434" s="46"/>
      <c r="D434" s="46"/>
      <c r="E434" s="45" t="s">
        <v>364</v>
      </c>
      <c r="F434" s="46" t="s">
        <v>362</v>
      </c>
      <c r="G434" s="47">
        <v>0.6</v>
      </c>
      <c r="H434" s="47">
        <v>-9.1199999999999992</v>
      </c>
      <c r="I434" s="47">
        <v>-3.8895900000000001</v>
      </c>
      <c r="J434" s="47">
        <v>0.9</v>
      </c>
      <c r="K434" s="47">
        <v>0</v>
      </c>
      <c r="L434" s="47">
        <v>-3.8895900000000001</v>
      </c>
      <c r="M434" s="47">
        <v>-3.9</v>
      </c>
      <c r="N434" s="47">
        <v>-8.8800000000000008</v>
      </c>
      <c r="O434" s="47">
        <v>-3.8895900000000001</v>
      </c>
      <c r="P434" s="47">
        <v>-2.4</v>
      </c>
      <c r="Q434" s="47">
        <v>-18</v>
      </c>
      <c r="R434" s="47">
        <v>-11.66877</v>
      </c>
      <c r="S434" s="47">
        <v>0</v>
      </c>
      <c r="T434" s="47">
        <v>-26.88</v>
      </c>
      <c r="U434" s="47">
        <v>-3.8895900000000001</v>
      </c>
      <c r="V434" s="47">
        <v>-7.15</v>
      </c>
      <c r="W434" s="47">
        <v>-15.035</v>
      </c>
      <c r="X434" s="47">
        <v>-3.8895900000000001</v>
      </c>
      <c r="Y434" s="47">
        <v>0</v>
      </c>
      <c r="Z434" s="47">
        <v>0</v>
      </c>
      <c r="AA434" s="47">
        <v>-3.8895900000000001</v>
      </c>
      <c r="AB434" s="47">
        <v>-7.15</v>
      </c>
      <c r="AC434" s="47">
        <v>-41.914999999999999</v>
      </c>
      <c r="AD434" s="47">
        <v>-11.66877</v>
      </c>
      <c r="AE434" s="47">
        <v>0</v>
      </c>
      <c r="AF434" s="47">
        <v>0</v>
      </c>
      <c r="AG434" s="47">
        <v>-3.8895900000000001</v>
      </c>
      <c r="AH434" s="47">
        <v>0</v>
      </c>
      <c r="AI434" s="47">
        <v>0</v>
      </c>
      <c r="AJ434" s="47">
        <v>-3.8895900000000001</v>
      </c>
      <c r="AK434" s="47">
        <v>0</v>
      </c>
      <c r="AL434" s="47">
        <v>0.6</v>
      </c>
      <c r="AM434" s="47">
        <v>-3.8895900000000001</v>
      </c>
      <c r="AN434" s="47">
        <v>0</v>
      </c>
      <c r="AO434" s="47">
        <v>0.6</v>
      </c>
      <c r="AP434" s="47">
        <v>-11.66877</v>
      </c>
      <c r="AQ434" s="47">
        <v>0</v>
      </c>
      <c r="AR434" s="47">
        <v>0.6</v>
      </c>
      <c r="AS434" s="47">
        <v>-3.8895900000000001</v>
      </c>
      <c r="AT434" s="47">
        <v>-1.19167</v>
      </c>
      <c r="AU434" s="47">
        <v>0.6</v>
      </c>
      <c r="AV434" s="47">
        <v>-3.8895900000000001</v>
      </c>
      <c r="AW434" s="47">
        <v>0</v>
      </c>
      <c r="AX434" s="47">
        <v>0.6</v>
      </c>
      <c r="AY434" s="47">
        <v>-3.8895900000000001</v>
      </c>
      <c r="AZ434" s="47">
        <v>-1.19167</v>
      </c>
      <c r="BA434" s="47">
        <v>1.8</v>
      </c>
      <c r="BB434" s="47">
        <v>-11.66877</v>
      </c>
      <c r="BC434" s="47">
        <v>-10.741670000000001</v>
      </c>
      <c r="BD434" s="47">
        <v>-57.515000000000001</v>
      </c>
      <c r="BE434" s="47">
        <v>-46.675080000000001</v>
      </c>
      <c r="BF434" s="48">
        <v>-0.76986284758376411</v>
      </c>
      <c r="BG434" s="49">
        <v>-0.81323706859080236</v>
      </c>
    </row>
    <row r="435" spans="2:59" x14ac:dyDescent="0.25">
      <c r="B435" s="1"/>
      <c r="C435" s="46"/>
      <c r="D435" s="46"/>
      <c r="E435" s="45" t="s">
        <v>365</v>
      </c>
      <c r="F435" s="46" t="s">
        <v>362</v>
      </c>
      <c r="G435" s="47">
        <v>6.3</v>
      </c>
      <c r="H435" s="47">
        <v>0</v>
      </c>
      <c r="I435" s="47">
        <v>-28.067900000000002</v>
      </c>
      <c r="J435" s="47">
        <v>9.6</v>
      </c>
      <c r="K435" s="47">
        <v>0</v>
      </c>
      <c r="L435" s="47">
        <v>-28.067900000000002</v>
      </c>
      <c r="M435" s="47">
        <v>-37.200000000000003</v>
      </c>
      <c r="N435" s="47">
        <v>0</v>
      </c>
      <c r="O435" s="47">
        <v>-28.067900000000002</v>
      </c>
      <c r="P435" s="47">
        <v>-21.3</v>
      </c>
      <c r="Q435" s="47">
        <v>0</v>
      </c>
      <c r="R435" s="47">
        <v>-84.203699999999998</v>
      </c>
      <c r="S435" s="47">
        <v>0</v>
      </c>
      <c r="T435" s="47">
        <v>0</v>
      </c>
      <c r="U435" s="47">
        <v>-28.067900000000002</v>
      </c>
      <c r="V435" s="47">
        <v>-17.760000000000002</v>
      </c>
      <c r="W435" s="47">
        <v>-6.7549999999999999</v>
      </c>
      <c r="X435" s="47">
        <v>-28.067900000000002</v>
      </c>
      <c r="Y435" s="47">
        <v>0</v>
      </c>
      <c r="Z435" s="47">
        <v>0</v>
      </c>
      <c r="AA435" s="47">
        <v>-28.067900000000002</v>
      </c>
      <c r="AB435" s="47">
        <v>-17.760000000000002</v>
      </c>
      <c r="AC435" s="47">
        <v>-6.7549999999999999</v>
      </c>
      <c r="AD435" s="47">
        <v>-84.203699999999998</v>
      </c>
      <c r="AE435" s="47">
        <v>0</v>
      </c>
      <c r="AF435" s="47">
        <v>0</v>
      </c>
      <c r="AG435" s="47">
        <v>-28.067900000000002</v>
      </c>
      <c r="AH435" s="47">
        <v>0</v>
      </c>
      <c r="AI435" s="47">
        <v>0</v>
      </c>
      <c r="AJ435" s="47">
        <v>-28.067900000000002</v>
      </c>
      <c r="AK435" s="47">
        <v>0</v>
      </c>
      <c r="AL435" s="47">
        <v>4.8</v>
      </c>
      <c r="AM435" s="47">
        <v>-28.067900000000002</v>
      </c>
      <c r="AN435" s="47">
        <v>0</v>
      </c>
      <c r="AO435" s="47">
        <v>4.8</v>
      </c>
      <c r="AP435" s="47">
        <v>-84.203699999999998</v>
      </c>
      <c r="AQ435" s="47">
        <v>0</v>
      </c>
      <c r="AR435" s="47">
        <v>5.0999999999999996</v>
      </c>
      <c r="AS435" s="47">
        <v>-28.067900000000002</v>
      </c>
      <c r="AT435" s="47">
        <v>-7.8216700000000001</v>
      </c>
      <c r="AU435" s="47">
        <v>5</v>
      </c>
      <c r="AV435" s="47">
        <v>-28.067900000000002</v>
      </c>
      <c r="AW435" s="47">
        <v>-40.000769999999996</v>
      </c>
      <c r="AX435" s="47">
        <v>-54.28</v>
      </c>
      <c r="AY435" s="47">
        <v>-28.067900000000002</v>
      </c>
      <c r="AZ435" s="47">
        <v>-47.82244</v>
      </c>
      <c r="BA435" s="47">
        <v>-44.18</v>
      </c>
      <c r="BB435" s="47">
        <v>-84.203699999999998</v>
      </c>
      <c r="BC435" s="47">
        <v>-86.882440000000003</v>
      </c>
      <c r="BD435" s="47">
        <v>-46.134999999999998</v>
      </c>
      <c r="BE435" s="47">
        <v>-336.81479999999999</v>
      </c>
      <c r="BF435" s="48">
        <v>-0.74204684592244763</v>
      </c>
      <c r="BG435" s="49">
        <v>0.88322184892164324</v>
      </c>
    </row>
    <row r="436" spans="2:59" x14ac:dyDescent="0.25">
      <c r="B436" s="1"/>
      <c r="C436" s="46"/>
      <c r="D436" s="46"/>
      <c r="E436" s="45" t="s">
        <v>366</v>
      </c>
      <c r="F436" s="46" t="s">
        <v>362</v>
      </c>
      <c r="G436" s="47">
        <v>-20.84545</v>
      </c>
      <c r="H436" s="47">
        <v>-1.1892100000000001</v>
      </c>
      <c r="I436" s="47">
        <v>-17.89978</v>
      </c>
      <c r="J436" s="47">
        <v>-9.7080000000000002</v>
      </c>
      <c r="K436" s="47">
        <v>-1.2492099999999999</v>
      </c>
      <c r="L436" s="47">
        <v>-17.89978</v>
      </c>
      <c r="M436" s="47">
        <v>-12.906000000000001</v>
      </c>
      <c r="N436" s="47">
        <v>-1.4892100000000001</v>
      </c>
      <c r="O436" s="47">
        <v>-17.89978</v>
      </c>
      <c r="P436" s="47">
        <v>-43.459449999999997</v>
      </c>
      <c r="Q436" s="47">
        <v>-3.9276300000000002</v>
      </c>
      <c r="R436" s="47">
        <v>-53.699339999999999</v>
      </c>
      <c r="S436" s="47">
        <v>-10.506</v>
      </c>
      <c r="T436" s="47">
        <v>-1.7650399999999999</v>
      </c>
      <c r="U436" s="47">
        <v>-17.89978</v>
      </c>
      <c r="V436" s="47">
        <v>-21.332999999999998</v>
      </c>
      <c r="W436" s="47">
        <v>-61.507989999999999</v>
      </c>
      <c r="X436" s="47">
        <v>-17.89978</v>
      </c>
      <c r="Y436" s="47">
        <v>-10.71</v>
      </c>
      <c r="Z436" s="47">
        <v>3.20201</v>
      </c>
      <c r="AA436" s="47">
        <v>-17.89978</v>
      </c>
      <c r="AB436" s="47">
        <v>-42.548999999999999</v>
      </c>
      <c r="AC436" s="47">
        <v>-60.071019999999997</v>
      </c>
      <c r="AD436" s="47">
        <v>-53.699339999999999</v>
      </c>
      <c r="AE436" s="47">
        <v>-10.608000000000001</v>
      </c>
      <c r="AF436" s="47">
        <v>-1.7379899999999999</v>
      </c>
      <c r="AG436" s="47">
        <v>-17.89978</v>
      </c>
      <c r="AH436" s="47">
        <v>-10.818</v>
      </c>
      <c r="AI436" s="47">
        <v>-5.46</v>
      </c>
      <c r="AJ436" s="47">
        <v>-17.89978</v>
      </c>
      <c r="AK436" s="47">
        <v>-11.016</v>
      </c>
      <c r="AL436" s="47">
        <v>-5.22</v>
      </c>
      <c r="AM436" s="47">
        <v>-17.89978</v>
      </c>
      <c r="AN436" s="47">
        <v>-32.442</v>
      </c>
      <c r="AO436" s="47">
        <v>-12.41799</v>
      </c>
      <c r="AP436" s="47">
        <v>-53.699339999999999</v>
      </c>
      <c r="AQ436" s="47">
        <v>-11.016</v>
      </c>
      <c r="AR436" s="47">
        <v>-8.9920000000000009</v>
      </c>
      <c r="AS436" s="47">
        <v>-17.89978</v>
      </c>
      <c r="AT436" s="47">
        <v>-12.701499999999999</v>
      </c>
      <c r="AU436" s="47">
        <v>-8.9920000000000009</v>
      </c>
      <c r="AV436" s="47">
        <v>-17.89978</v>
      </c>
      <c r="AW436" s="47">
        <v>-14.693</v>
      </c>
      <c r="AX436" s="47">
        <v>-8.9920000000000009</v>
      </c>
      <c r="AY436" s="47">
        <v>-17.89978</v>
      </c>
      <c r="AZ436" s="47">
        <v>-38.410499999999999</v>
      </c>
      <c r="BA436" s="47">
        <v>-26.975999999999999</v>
      </c>
      <c r="BB436" s="47">
        <v>-53.699339999999999</v>
      </c>
      <c r="BC436" s="47">
        <v>-156.86095</v>
      </c>
      <c r="BD436" s="47">
        <v>-103.39264</v>
      </c>
      <c r="BE436" s="47">
        <v>-214.79736</v>
      </c>
      <c r="BF436" s="48">
        <v>-0.2697258942102454</v>
      </c>
      <c r="BG436" s="49">
        <v>0.51713845395571689</v>
      </c>
    </row>
    <row r="437" spans="2:59" x14ac:dyDescent="0.25">
      <c r="B437" s="1"/>
      <c r="C437" s="46"/>
      <c r="D437" s="46"/>
      <c r="E437" s="45" t="s">
        <v>367</v>
      </c>
      <c r="F437" s="46" t="s">
        <v>362</v>
      </c>
      <c r="G437" s="47">
        <v>0</v>
      </c>
      <c r="H437" s="47">
        <v>0</v>
      </c>
      <c r="I437" s="47">
        <v>-6.0692200000000005</v>
      </c>
      <c r="J437" s="47">
        <v>0</v>
      </c>
      <c r="K437" s="47">
        <v>0</v>
      </c>
      <c r="L437" s="47">
        <v>-6.0692200000000005</v>
      </c>
      <c r="M437" s="47">
        <v>0</v>
      </c>
      <c r="N437" s="47">
        <v>0</v>
      </c>
      <c r="O437" s="47">
        <v>-6.0692200000000005</v>
      </c>
      <c r="P437" s="47">
        <v>0</v>
      </c>
      <c r="Q437" s="47">
        <v>0</v>
      </c>
      <c r="R437" s="47">
        <v>-18.207660000000001</v>
      </c>
      <c r="S437" s="47">
        <v>0</v>
      </c>
      <c r="T437" s="47">
        <v>0</v>
      </c>
      <c r="U437" s="47">
        <v>-6.0692200000000005</v>
      </c>
      <c r="V437" s="47">
        <v>-10.725</v>
      </c>
      <c r="W437" s="47">
        <v>-3.5750000000000002</v>
      </c>
      <c r="X437" s="47">
        <v>-6.0692200000000005</v>
      </c>
      <c r="Y437" s="47">
        <v>0</v>
      </c>
      <c r="Z437" s="47">
        <v>0</v>
      </c>
      <c r="AA437" s="47">
        <v>-6.0692200000000005</v>
      </c>
      <c r="AB437" s="47">
        <v>-10.725</v>
      </c>
      <c r="AC437" s="47">
        <v>-3.5750000000000002</v>
      </c>
      <c r="AD437" s="47">
        <v>-18.207660000000001</v>
      </c>
      <c r="AE437" s="47">
        <v>0</v>
      </c>
      <c r="AF437" s="47">
        <v>0</v>
      </c>
      <c r="AG437" s="47">
        <v>-6.0692200000000005</v>
      </c>
      <c r="AH437" s="47">
        <v>0</v>
      </c>
      <c r="AI437" s="47">
        <v>0</v>
      </c>
      <c r="AJ437" s="47">
        <v>-6.0692200000000005</v>
      </c>
      <c r="AK437" s="47">
        <v>0</v>
      </c>
      <c r="AL437" s="47">
        <v>-2.5299999999999998</v>
      </c>
      <c r="AM437" s="47">
        <v>-6.0692200000000005</v>
      </c>
      <c r="AN437" s="47">
        <v>0</v>
      </c>
      <c r="AO437" s="47">
        <v>-2.5299999999999998</v>
      </c>
      <c r="AP437" s="47">
        <v>-18.207660000000001</v>
      </c>
      <c r="AQ437" s="47">
        <v>0</v>
      </c>
      <c r="AR437" s="47">
        <v>0</v>
      </c>
      <c r="AS437" s="47">
        <v>-6.0692200000000005</v>
      </c>
      <c r="AT437" s="47">
        <v>-1.19167</v>
      </c>
      <c r="AU437" s="47">
        <v>0</v>
      </c>
      <c r="AV437" s="47">
        <v>-6.0692200000000005</v>
      </c>
      <c r="AW437" s="47">
        <v>0</v>
      </c>
      <c r="AX437" s="47">
        <v>0</v>
      </c>
      <c r="AY437" s="47">
        <v>-6.0692200000000005</v>
      </c>
      <c r="AZ437" s="47">
        <v>-1.19167</v>
      </c>
      <c r="BA437" s="47">
        <v>0</v>
      </c>
      <c r="BB437" s="47">
        <v>-18.207660000000001</v>
      </c>
      <c r="BC437" s="47">
        <v>-11.91667</v>
      </c>
      <c r="BD437" s="47">
        <v>-6.1050000000000004</v>
      </c>
      <c r="BE437" s="47">
        <v>-72.830640000000002</v>
      </c>
      <c r="BF437" s="48">
        <v>-0.83637834296114932</v>
      </c>
      <c r="BG437" s="49">
        <v>0.95195249795249781</v>
      </c>
    </row>
    <row r="438" spans="2:59" x14ac:dyDescent="0.25">
      <c r="B438" s="1"/>
      <c r="C438" s="46"/>
      <c r="D438" s="46"/>
      <c r="E438" s="45" t="s">
        <v>368</v>
      </c>
      <c r="F438" s="46" t="s">
        <v>362</v>
      </c>
      <c r="G438" s="47">
        <v>0</v>
      </c>
      <c r="H438" s="47">
        <v>0</v>
      </c>
      <c r="I438" s="47">
        <v>-5.1183800000000002</v>
      </c>
      <c r="J438" s="47">
        <v>0</v>
      </c>
      <c r="K438" s="47">
        <v>0</v>
      </c>
      <c r="L438" s="47">
        <v>-5.1183800000000002</v>
      </c>
      <c r="M438" s="47">
        <v>0</v>
      </c>
      <c r="N438" s="47">
        <v>0</v>
      </c>
      <c r="O438" s="47">
        <v>-5.1183800000000002</v>
      </c>
      <c r="P438" s="47">
        <v>0</v>
      </c>
      <c r="Q438" s="47">
        <v>0</v>
      </c>
      <c r="R438" s="47">
        <v>-15.355139999999999</v>
      </c>
      <c r="S438" s="47">
        <v>0</v>
      </c>
      <c r="T438" s="47">
        <v>0</v>
      </c>
      <c r="U438" s="47">
        <v>-5.1183800000000002</v>
      </c>
      <c r="V438" s="47">
        <v>-7.0350000000000001</v>
      </c>
      <c r="W438" s="47">
        <v>0</v>
      </c>
      <c r="X438" s="47">
        <v>-5.1183800000000002</v>
      </c>
      <c r="Y438" s="47">
        <v>0</v>
      </c>
      <c r="Z438" s="47">
        <v>0</v>
      </c>
      <c r="AA438" s="47">
        <v>-5.1183800000000002</v>
      </c>
      <c r="AB438" s="47">
        <v>-7.0350000000000001</v>
      </c>
      <c r="AC438" s="47">
        <v>0</v>
      </c>
      <c r="AD438" s="47">
        <v>-15.355139999999999</v>
      </c>
      <c r="AE438" s="47">
        <v>0</v>
      </c>
      <c r="AF438" s="47">
        <v>0</v>
      </c>
      <c r="AG438" s="47">
        <v>-5.1183800000000002</v>
      </c>
      <c r="AH438" s="47">
        <v>0</v>
      </c>
      <c r="AI438" s="47">
        <v>0</v>
      </c>
      <c r="AJ438" s="47">
        <v>-5.1183800000000002</v>
      </c>
      <c r="AK438" s="47">
        <v>0</v>
      </c>
      <c r="AL438" s="47">
        <v>0</v>
      </c>
      <c r="AM438" s="47">
        <v>-5.1183800000000002</v>
      </c>
      <c r="AN438" s="47">
        <v>0</v>
      </c>
      <c r="AO438" s="47">
        <v>0</v>
      </c>
      <c r="AP438" s="47">
        <v>-15.355139999999999</v>
      </c>
      <c r="AQ438" s="47">
        <v>0</v>
      </c>
      <c r="AR438" s="47">
        <v>0</v>
      </c>
      <c r="AS438" s="47">
        <v>-5.1183800000000002</v>
      </c>
      <c r="AT438" s="47">
        <v>-0.63</v>
      </c>
      <c r="AU438" s="47">
        <v>0</v>
      </c>
      <c r="AV438" s="47">
        <v>-5.1183800000000002</v>
      </c>
      <c r="AW438" s="47">
        <v>0</v>
      </c>
      <c r="AX438" s="47">
        <v>0</v>
      </c>
      <c r="AY438" s="47">
        <v>-5.1183800000000002</v>
      </c>
      <c r="AZ438" s="47">
        <v>-0.63</v>
      </c>
      <c r="BA438" s="47">
        <v>0</v>
      </c>
      <c r="BB438" s="47">
        <v>-15.355139999999999</v>
      </c>
      <c r="BC438" s="47">
        <v>-7.665</v>
      </c>
      <c r="BD438" s="47">
        <v>0</v>
      </c>
      <c r="BE438" s="47">
        <v>-61.420559999999995</v>
      </c>
      <c r="BF438" s="48">
        <v>-0.87520465459774377</v>
      </c>
      <c r="BG438" s="49">
        <v>0</v>
      </c>
    </row>
    <row r="439" spans="2:59" x14ac:dyDescent="0.25">
      <c r="B439" s="1"/>
      <c r="C439" s="46"/>
      <c r="D439" s="46"/>
      <c r="E439" s="45" t="s">
        <v>369</v>
      </c>
      <c r="F439" s="46" t="s">
        <v>362</v>
      </c>
      <c r="G439" s="47">
        <v>0</v>
      </c>
      <c r="H439" s="47">
        <v>0</v>
      </c>
      <c r="I439" s="47">
        <v>0</v>
      </c>
      <c r="J439" s="47">
        <v>0</v>
      </c>
      <c r="K439" s="47">
        <v>0</v>
      </c>
      <c r="L439" s="47">
        <v>0</v>
      </c>
      <c r="M439" s="47">
        <v>0</v>
      </c>
      <c r="N439" s="47">
        <v>0</v>
      </c>
      <c r="O439" s="47">
        <v>0</v>
      </c>
      <c r="P439" s="47">
        <v>0</v>
      </c>
      <c r="Q439" s="47">
        <v>0</v>
      </c>
      <c r="R439" s="47">
        <v>0</v>
      </c>
      <c r="S439" s="47">
        <v>0</v>
      </c>
      <c r="T439" s="47">
        <v>0</v>
      </c>
      <c r="U439" s="47">
        <v>0</v>
      </c>
      <c r="V439" s="47">
        <v>0</v>
      </c>
      <c r="W439" s="47">
        <v>0</v>
      </c>
      <c r="X439" s="47">
        <v>0</v>
      </c>
      <c r="Y439" s="47">
        <v>0</v>
      </c>
      <c r="Z439" s="47">
        <v>0</v>
      </c>
      <c r="AA439" s="47">
        <v>0</v>
      </c>
      <c r="AB439" s="47">
        <v>0</v>
      </c>
      <c r="AC439" s="47">
        <v>0</v>
      </c>
      <c r="AD439" s="47">
        <v>0</v>
      </c>
      <c r="AE439" s="47">
        <v>0</v>
      </c>
      <c r="AF439" s="47">
        <v>0</v>
      </c>
      <c r="AG439" s="47">
        <v>0</v>
      </c>
      <c r="AH439" s="47">
        <v>0</v>
      </c>
      <c r="AI439" s="47">
        <v>0</v>
      </c>
      <c r="AJ439" s="47">
        <v>0</v>
      </c>
      <c r="AK439" s="47">
        <v>0</v>
      </c>
      <c r="AL439" s="47">
        <v>0</v>
      </c>
      <c r="AM439" s="47">
        <v>0</v>
      </c>
      <c r="AN439" s="47">
        <v>0</v>
      </c>
      <c r="AO439" s="47">
        <v>0</v>
      </c>
      <c r="AP439" s="47">
        <v>0</v>
      </c>
      <c r="AQ439" s="47">
        <v>0</v>
      </c>
      <c r="AR439" s="47">
        <v>0</v>
      </c>
      <c r="AS439" s="47">
        <v>0</v>
      </c>
      <c r="AT439" s="47">
        <v>-1.22583</v>
      </c>
      <c r="AU439" s="47">
        <v>0</v>
      </c>
      <c r="AV439" s="47">
        <v>0</v>
      </c>
      <c r="AW439" s="47">
        <v>0</v>
      </c>
      <c r="AX439" s="47">
        <v>0</v>
      </c>
      <c r="AY439" s="47">
        <v>0</v>
      </c>
      <c r="AZ439" s="47">
        <v>-1.22583</v>
      </c>
      <c r="BA439" s="47">
        <v>0</v>
      </c>
      <c r="BB439" s="47">
        <v>0</v>
      </c>
      <c r="BC439" s="47">
        <v>-1.22583</v>
      </c>
      <c r="BD439" s="47">
        <v>0</v>
      </c>
      <c r="BE439" s="47">
        <v>0</v>
      </c>
      <c r="BF439" s="48">
        <v>0</v>
      </c>
      <c r="BG439" s="49">
        <v>0</v>
      </c>
    </row>
    <row r="440" spans="2:59" hidden="1" x14ac:dyDescent="0.25">
      <c r="B440" s="1"/>
      <c r="C440" s="46"/>
      <c r="D440" s="46"/>
      <c r="E440" s="45"/>
      <c r="BF440" s="48"/>
      <c r="BG440" s="49"/>
    </row>
    <row r="441" spans="2:59" hidden="1" x14ac:dyDescent="0.25">
      <c r="B441" s="1"/>
      <c r="C441" s="46"/>
      <c r="D441" s="46"/>
      <c r="E441" s="45"/>
      <c r="BF441" s="48"/>
      <c r="BG441" s="49"/>
    </row>
    <row r="442" spans="2:59" x14ac:dyDescent="0.25">
      <c r="B442" s="1"/>
      <c r="C442" s="46"/>
      <c r="D442" s="46"/>
      <c r="E442" s="45" t="s">
        <v>370</v>
      </c>
      <c r="F442" s="46" t="s">
        <v>371</v>
      </c>
      <c r="G442" s="47">
        <v>0</v>
      </c>
      <c r="H442" s="47">
        <v>0</v>
      </c>
      <c r="I442" s="47">
        <v>-8.0892499999999998</v>
      </c>
      <c r="J442" s="47">
        <v>0</v>
      </c>
      <c r="K442" s="47">
        <v>0</v>
      </c>
      <c r="L442" s="47">
        <v>-8.0892499999999998</v>
      </c>
      <c r="M442" s="47">
        <v>0</v>
      </c>
      <c r="N442" s="47">
        <v>0</v>
      </c>
      <c r="O442" s="47">
        <v>-8.0892499999999998</v>
      </c>
      <c r="P442" s="47">
        <v>0</v>
      </c>
      <c r="Q442" s="47">
        <v>0</v>
      </c>
      <c r="R442" s="47">
        <v>-24.267749999999999</v>
      </c>
      <c r="S442" s="47">
        <v>0</v>
      </c>
      <c r="T442" s="47">
        <v>0</v>
      </c>
      <c r="U442" s="47">
        <v>-8.0892499999999998</v>
      </c>
      <c r="V442" s="47">
        <v>0</v>
      </c>
      <c r="W442" s="47">
        <v>0</v>
      </c>
      <c r="X442" s="47">
        <v>-8.0892499999999998</v>
      </c>
      <c r="Y442" s="47">
        <v>0</v>
      </c>
      <c r="Z442" s="47">
        <v>0</v>
      </c>
      <c r="AA442" s="47">
        <v>-8.0892499999999998</v>
      </c>
      <c r="AB442" s="47">
        <v>0</v>
      </c>
      <c r="AC442" s="47">
        <v>0</v>
      </c>
      <c r="AD442" s="47">
        <v>-24.267749999999999</v>
      </c>
      <c r="AE442" s="47">
        <v>0</v>
      </c>
      <c r="AF442" s="47">
        <v>0</v>
      </c>
      <c r="AG442" s="47">
        <v>-8.0892499999999998</v>
      </c>
      <c r="AH442" s="47">
        <v>0</v>
      </c>
      <c r="AI442" s="47">
        <v>0</v>
      </c>
      <c r="AJ442" s="47">
        <v>-8.0892499999999998</v>
      </c>
      <c r="AK442" s="47">
        <v>0</v>
      </c>
      <c r="AL442" s="47">
        <v>0</v>
      </c>
      <c r="AM442" s="47">
        <v>-8.0892499999999998</v>
      </c>
      <c r="AN442" s="47">
        <v>0</v>
      </c>
      <c r="AO442" s="47">
        <v>0</v>
      </c>
      <c r="AP442" s="47">
        <v>-24.267749999999999</v>
      </c>
      <c r="AQ442" s="47">
        <v>0</v>
      </c>
      <c r="AR442" s="47">
        <v>0</v>
      </c>
      <c r="AS442" s="47">
        <v>-8.0892499999999998</v>
      </c>
      <c r="AT442" s="47">
        <v>0</v>
      </c>
      <c r="AU442" s="47">
        <v>0</v>
      </c>
      <c r="AV442" s="47">
        <v>-8.0892499999999998</v>
      </c>
      <c r="AW442" s="47">
        <v>-1.4325300000000001</v>
      </c>
      <c r="AX442" s="47">
        <v>0</v>
      </c>
      <c r="AY442" s="47">
        <v>-8.0892499999999998</v>
      </c>
      <c r="AZ442" s="47">
        <v>-1.4325300000000001</v>
      </c>
      <c r="BA442" s="47">
        <v>0</v>
      </c>
      <c r="BB442" s="47">
        <v>-24.267749999999999</v>
      </c>
      <c r="BC442" s="47">
        <v>-1.4325300000000001</v>
      </c>
      <c r="BD442" s="47">
        <v>0</v>
      </c>
      <c r="BE442" s="47">
        <v>-97.070999999999998</v>
      </c>
      <c r="BF442" s="48">
        <v>-0.98524245140155142</v>
      </c>
      <c r="BG442" s="49">
        <v>0</v>
      </c>
    </row>
    <row r="443" spans="2:59" x14ac:dyDescent="0.25">
      <c r="B443" s="1"/>
      <c r="C443" s="46"/>
      <c r="D443" s="46"/>
      <c r="E443" s="45" t="s">
        <v>372</v>
      </c>
      <c r="F443" s="46" t="s">
        <v>371</v>
      </c>
      <c r="G443" s="47">
        <v>0</v>
      </c>
      <c r="H443" s="47">
        <v>0</v>
      </c>
      <c r="I443" s="47">
        <v>-3.83175</v>
      </c>
      <c r="J443" s="47">
        <v>0</v>
      </c>
      <c r="K443" s="47">
        <v>0</v>
      </c>
      <c r="L443" s="47">
        <v>-3.83175</v>
      </c>
      <c r="M443" s="47">
        <v>0</v>
      </c>
      <c r="N443" s="47">
        <v>0</v>
      </c>
      <c r="O443" s="47">
        <v>-3.83175</v>
      </c>
      <c r="P443" s="47">
        <v>0</v>
      </c>
      <c r="Q443" s="47">
        <v>0</v>
      </c>
      <c r="R443" s="47">
        <v>-11.49525</v>
      </c>
      <c r="S443" s="47">
        <v>0</v>
      </c>
      <c r="T443" s="47">
        <v>0</v>
      </c>
      <c r="U443" s="47">
        <v>-3.83175</v>
      </c>
      <c r="V443" s="47">
        <v>0</v>
      </c>
      <c r="W443" s="47">
        <v>0</v>
      </c>
      <c r="X443" s="47">
        <v>-3.83175</v>
      </c>
      <c r="Y443" s="47">
        <v>0</v>
      </c>
      <c r="Z443" s="47">
        <v>0</v>
      </c>
      <c r="AA443" s="47">
        <v>-3.83175</v>
      </c>
      <c r="AB443" s="47">
        <v>0</v>
      </c>
      <c r="AC443" s="47">
        <v>0</v>
      </c>
      <c r="AD443" s="47">
        <v>-11.49525</v>
      </c>
      <c r="AE443" s="47">
        <v>0</v>
      </c>
      <c r="AF443" s="47">
        <v>0</v>
      </c>
      <c r="AG443" s="47">
        <v>-3.83175</v>
      </c>
      <c r="AH443" s="47">
        <v>0</v>
      </c>
      <c r="AI443" s="47">
        <v>0</v>
      </c>
      <c r="AJ443" s="47">
        <v>-3.83175</v>
      </c>
      <c r="AK443" s="47">
        <v>0</v>
      </c>
      <c r="AL443" s="47">
        <v>0</v>
      </c>
      <c r="AM443" s="47">
        <v>-3.83175</v>
      </c>
      <c r="AN443" s="47">
        <v>0</v>
      </c>
      <c r="AO443" s="47">
        <v>0</v>
      </c>
      <c r="AP443" s="47">
        <v>-11.49525</v>
      </c>
      <c r="AQ443" s="47">
        <v>0</v>
      </c>
      <c r="AR443" s="47">
        <v>0</v>
      </c>
      <c r="AS443" s="47">
        <v>-3.83175</v>
      </c>
      <c r="AT443" s="47">
        <v>0</v>
      </c>
      <c r="AU443" s="47">
        <v>0</v>
      </c>
      <c r="AV443" s="47">
        <v>-3.83175</v>
      </c>
      <c r="AW443" s="47">
        <v>0</v>
      </c>
      <c r="AX443" s="47">
        <v>0</v>
      </c>
      <c r="AY443" s="47">
        <v>-3.83175</v>
      </c>
      <c r="AZ443" s="47">
        <v>0</v>
      </c>
      <c r="BA443" s="47">
        <v>0</v>
      </c>
      <c r="BB443" s="47">
        <v>-11.49525</v>
      </c>
      <c r="BC443" s="47">
        <v>0</v>
      </c>
      <c r="BD443" s="47">
        <v>0</v>
      </c>
      <c r="BE443" s="47">
        <v>-45.981000000000002</v>
      </c>
      <c r="BF443" s="48">
        <v>-1</v>
      </c>
      <c r="BG443" s="49">
        <v>0</v>
      </c>
    </row>
    <row r="444" spans="2:59" x14ac:dyDescent="0.25">
      <c r="B444" s="1"/>
      <c r="C444" s="46"/>
      <c r="D444" s="46"/>
      <c r="E444" s="45" t="s">
        <v>373</v>
      </c>
      <c r="F444" s="46" t="s">
        <v>371</v>
      </c>
      <c r="G444" s="47">
        <v>0</v>
      </c>
      <c r="H444" s="47">
        <v>0</v>
      </c>
      <c r="I444" s="47">
        <v>-1.7030000000000001</v>
      </c>
      <c r="J444" s="47">
        <v>0</v>
      </c>
      <c r="K444" s="47">
        <v>0</v>
      </c>
      <c r="L444" s="47">
        <v>-1.7030000000000001</v>
      </c>
      <c r="M444" s="47">
        <v>0</v>
      </c>
      <c r="N444" s="47">
        <v>0</v>
      </c>
      <c r="O444" s="47">
        <v>-1.7030000000000001</v>
      </c>
      <c r="P444" s="47">
        <v>0</v>
      </c>
      <c r="Q444" s="47">
        <v>0</v>
      </c>
      <c r="R444" s="47">
        <v>-5.109</v>
      </c>
      <c r="S444" s="47">
        <v>0</v>
      </c>
      <c r="T444" s="47">
        <v>0</v>
      </c>
      <c r="U444" s="47">
        <v>-1.7030000000000001</v>
      </c>
      <c r="V444" s="47">
        <v>0</v>
      </c>
      <c r="W444" s="47">
        <v>0</v>
      </c>
      <c r="X444" s="47">
        <v>-1.7030000000000001</v>
      </c>
      <c r="Y444" s="47">
        <v>0</v>
      </c>
      <c r="Z444" s="47">
        <v>0</v>
      </c>
      <c r="AA444" s="47">
        <v>-1.7030000000000001</v>
      </c>
      <c r="AB444" s="47">
        <v>0</v>
      </c>
      <c r="AC444" s="47">
        <v>0</v>
      </c>
      <c r="AD444" s="47">
        <v>-5.109</v>
      </c>
      <c r="AE444" s="47">
        <v>0</v>
      </c>
      <c r="AF444" s="47">
        <v>0</v>
      </c>
      <c r="AG444" s="47">
        <v>-1.7030000000000001</v>
      </c>
      <c r="AH444" s="47">
        <v>0</v>
      </c>
      <c r="AI444" s="47">
        <v>0</v>
      </c>
      <c r="AJ444" s="47">
        <v>-1.7030000000000001</v>
      </c>
      <c r="AK444" s="47">
        <v>-2.31467</v>
      </c>
      <c r="AL444" s="47">
        <v>0</v>
      </c>
      <c r="AM444" s="47">
        <v>-1.7030000000000001</v>
      </c>
      <c r="AN444" s="47">
        <v>-2.31467</v>
      </c>
      <c r="AO444" s="47">
        <v>0</v>
      </c>
      <c r="AP444" s="47">
        <v>-5.109</v>
      </c>
      <c r="AQ444" s="47">
        <v>0</v>
      </c>
      <c r="AR444" s="47">
        <v>0</v>
      </c>
      <c r="AS444" s="47">
        <v>-1.7030000000000001</v>
      </c>
      <c r="AT444" s="47">
        <v>0</v>
      </c>
      <c r="AU444" s="47">
        <v>0</v>
      </c>
      <c r="AV444" s="47">
        <v>-1.7030000000000001</v>
      </c>
      <c r="AW444" s="47">
        <v>-5.7150499999999997</v>
      </c>
      <c r="AX444" s="47">
        <v>0</v>
      </c>
      <c r="AY444" s="47">
        <v>-1.7030000000000001</v>
      </c>
      <c r="AZ444" s="47">
        <v>-5.7150499999999997</v>
      </c>
      <c r="BA444" s="47">
        <v>0</v>
      </c>
      <c r="BB444" s="47">
        <v>-5.109</v>
      </c>
      <c r="BC444" s="47">
        <v>-8.0297200000000011</v>
      </c>
      <c r="BD444" s="47">
        <v>0</v>
      </c>
      <c r="BE444" s="47">
        <v>-20.436</v>
      </c>
      <c r="BF444" s="48">
        <v>-0.60707966333920527</v>
      </c>
      <c r="BG444" s="49">
        <v>0</v>
      </c>
    </row>
    <row r="445" spans="2:59" x14ac:dyDescent="0.25">
      <c r="B445" s="1"/>
      <c r="C445" s="46"/>
      <c r="D445" s="46"/>
      <c r="E445" s="45" t="s">
        <v>374</v>
      </c>
      <c r="F445" s="46" t="s">
        <v>371</v>
      </c>
      <c r="G445" s="47">
        <v>0</v>
      </c>
      <c r="H445" s="47">
        <v>0</v>
      </c>
      <c r="I445" s="47">
        <v>-14.4755</v>
      </c>
      <c r="J445" s="47">
        <v>0</v>
      </c>
      <c r="K445" s="47">
        <v>0</v>
      </c>
      <c r="L445" s="47">
        <v>-14.4755</v>
      </c>
      <c r="M445" s="47">
        <v>0</v>
      </c>
      <c r="N445" s="47">
        <v>0</v>
      </c>
      <c r="O445" s="47">
        <v>-14.4755</v>
      </c>
      <c r="P445" s="47">
        <v>0</v>
      </c>
      <c r="Q445" s="47">
        <v>0</v>
      </c>
      <c r="R445" s="47">
        <v>-43.426499999999997</v>
      </c>
      <c r="S445" s="47">
        <v>0</v>
      </c>
      <c r="T445" s="47">
        <v>0</v>
      </c>
      <c r="U445" s="47">
        <v>-14.4755</v>
      </c>
      <c r="V445" s="47">
        <v>-33.125999999999998</v>
      </c>
      <c r="W445" s="47">
        <v>0</v>
      </c>
      <c r="X445" s="47">
        <v>-14.4755</v>
      </c>
      <c r="Y445" s="47">
        <v>5.7249999999999996</v>
      </c>
      <c r="Z445" s="47">
        <v>0</v>
      </c>
      <c r="AA445" s="47">
        <v>-14.4755</v>
      </c>
      <c r="AB445" s="47">
        <v>-27.401</v>
      </c>
      <c r="AC445" s="47">
        <v>0</v>
      </c>
      <c r="AD445" s="47">
        <v>-43.426499999999997</v>
      </c>
      <c r="AE445" s="47">
        <v>-82.2</v>
      </c>
      <c r="AF445" s="47">
        <v>0</v>
      </c>
      <c r="AG445" s="47">
        <v>-14.4755</v>
      </c>
      <c r="AH445" s="47">
        <v>0</v>
      </c>
      <c r="AI445" s="47">
        <v>0</v>
      </c>
      <c r="AJ445" s="47">
        <v>-14.4755</v>
      </c>
      <c r="AK445" s="47">
        <v>24.951000000000001</v>
      </c>
      <c r="AL445" s="47">
        <v>0</v>
      </c>
      <c r="AM445" s="47">
        <v>-14.4755</v>
      </c>
      <c r="AN445" s="47">
        <v>-57.249000000000002</v>
      </c>
      <c r="AO445" s="47">
        <v>0</v>
      </c>
      <c r="AP445" s="47">
        <v>-43.426499999999997</v>
      </c>
      <c r="AQ445" s="47">
        <v>-0.89073000000000002</v>
      </c>
      <c r="AR445" s="47">
        <v>0</v>
      </c>
      <c r="AS445" s="47">
        <v>-14.4755</v>
      </c>
      <c r="AT445" s="47">
        <v>0</v>
      </c>
      <c r="AU445" s="47">
        <v>0</v>
      </c>
      <c r="AV445" s="47">
        <v>-14.4755</v>
      </c>
      <c r="AW445" s="47">
        <v>-104.57447000000001</v>
      </c>
      <c r="AX445" s="47">
        <v>0</v>
      </c>
      <c r="AY445" s="47">
        <v>-14.4755</v>
      </c>
      <c r="AZ445" s="47">
        <v>-105.4652</v>
      </c>
      <c r="BA445" s="47">
        <v>0</v>
      </c>
      <c r="BB445" s="47">
        <v>-43.426499999999997</v>
      </c>
      <c r="BC445" s="47">
        <v>-190.11520000000002</v>
      </c>
      <c r="BD445" s="47">
        <v>0</v>
      </c>
      <c r="BE445" s="47">
        <v>-173.70599999999999</v>
      </c>
      <c r="BF445" s="48">
        <v>9.4465361012285198E-2</v>
      </c>
      <c r="BG445" s="49">
        <v>0</v>
      </c>
    </row>
    <row r="446" spans="2:59" x14ac:dyDescent="0.25">
      <c r="B446" s="1"/>
      <c r="C446" s="46"/>
      <c r="D446" s="46"/>
      <c r="E446" s="45" t="s">
        <v>375</v>
      </c>
      <c r="F446" s="46" t="s">
        <v>371</v>
      </c>
      <c r="G446" s="47">
        <v>0</v>
      </c>
      <c r="H446" s="47">
        <v>0</v>
      </c>
      <c r="I446" s="47">
        <v>-8.5150000000000006</v>
      </c>
      <c r="J446" s="47">
        <v>0</v>
      </c>
      <c r="K446" s="47">
        <v>0</v>
      </c>
      <c r="L446" s="47">
        <v>-8.5150000000000006</v>
      </c>
      <c r="M446" s="47">
        <v>0</v>
      </c>
      <c r="N446" s="47">
        <v>0</v>
      </c>
      <c r="O446" s="47">
        <v>-8.5150000000000006</v>
      </c>
      <c r="P446" s="47">
        <v>0</v>
      </c>
      <c r="Q446" s="47">
        <v>0</v>
      </c>
      <c r="R446" s="47">
        <v>-25.545000000000002</v>
      </c>
      <c r="S446" s="47">
        <v>0</v>
      </c>
      <c r="T446" s="47">
        <v>0</v>
      </c>
      <c r="U446" s="47">
        <v>-8.5150000000000006</v>
      </c>
      <c r="V446" s="47">
        <v>0</v>
      </c>
      <c r="W446" s="47">
        <v>0</v>
      </c>
      <c r="X446" s="47">
        <v>-8.5150000000000006</v>
      </c>
      <c r="Y446" s="47">
        <v>0</v>
      </c>
      <c r="Z446" s="47">
        <v>0</v>
      </c>
      <c r="AA446" s="47">
        <v>-8.5150000000000006</v>
      </c>
      <c r="AB446" s="47">
        <v>0</v>
      </c>
      <c r="AC446" s="47">
        <v>0</v>
      </c>
      <c r="AD446" s="47">
        <v>-25.545000000000002</v>
      </c>
      <c r="AE446" s="47">
        <v>-23.56</v>
      </c>
      <c r="AF446" s="47">
        <v>0</v>
      </c>
      <c r="AG446" s="47">
        <v>-8.5150000000000006</v>
      </c>
      <c r="AH446" s="47">
        <v>0</v>
      </c>
      <c r="AI446" s="47">
        <v>0</v>
      </c>
      <c r="AJ446" s="47">
        <v>-8.5150000000000006</v>
      </c>
      <c r="AK446" s="47">
        <v>-112.15312</v>
      </c>
      <c r="AL446" s="47">
        <v>0</v>
      </c>
      <c r="AM446" s="47">
        <v>-8.5150000000000006</v>
      </c>
      <c r="AN446" s="47">
        <v>-135.71312</v>
      </c>
      <c r="AO446" s="47">
        <v>0</v>
      </c>
      <c r="AP446" s="47">
        <v>-25.545000000000002</v>
      </c>
      <c r="AQ446" s="47">
        <v>0</v>
      </c>
      <c r="AR446" s="47">
        <v>0</v>
      </c>
      <c r="AS446" s="47">
        <v>-8.5150000000000006</v>
      </c>
      <c r="AT446" s="47">
        <v>0</v>
      </c>
      <c r="AU446" s="47">
        <v>0</v>
      </c>
      <c r="AV446" s="47">
        <v>-8.5150000000000006</v>
      </c>
      <c r="AW446" s="47">
        <v>-26.645160000000001</v>
      </c>
      <c r="AX446" s="47">
        <v>0</v>
      </c>
      <c r="AY446" s="47">
        <v>-8.5150000000000006</v>
      </c>
      <c r="AZ446" s="47">
        <v>-26.645160000000001</v>
      </c>
      <c r="BA446" s="47">
        <v>0</v>
      </c>
      <c r="BB446" s="47">
        <v>-25.545000000000002</v>
      </c>
      <c r="BC446" s="47">
        <v>-162.35828000000001</v>
      </c>
      <c r="BD446" s="47">
        <v>0</v>
      </c>
      <c r="BE446" s="47">
        <v>-102.18</v>
      </c>
      <c r="BF446" s="48">
        <v>0.58894382462321393</v>
      </c>
      <c r="BG446" s="49">
        <v>0</v>
      </c>
    </row>
    <row r="447" spans="2:59" x14ac:dyDescent="0.25">
      <c r="B447" s="1"/>
      <c r="C447" s="46"/>
      <c r="D447" s="46"/>
      <c r="E447" s="45" t="s">
        <v>376</v>
      </c>
      <c r="F447" s="46" t="s">
        <v>371</v>
      </c>
      <c r="G447" s="47">
        <v>0</v>
      </c>
      <c r="H447" s="47">
        <v>0</v>
      </c>
      <c r="I447" s="47">
        <v>-2.1287500000000001</v>
      </c>
      <c r="J447" s="47">
        <v>0</v>
      </c>
      <c r="K447" s="47">
        <v>0</v>
      </c>
      <c r="L447" s="47">
        <v>-2.1287500000000001</v>
      </c>
      <c r="M447" s="47">
        <v>0</v>
      </c>
      <c r="N447" s="47">
        <v>0</v>
      </c>
      <c r="O447" s="47">
        <v>-2.1287500000000001</v>
      </c>
      <c r="P447" s="47">
        <v>0</v>
      </c>
      <c r="Q447" s="47">
        <v>0</v>
      </c>
      <c r="R447" s="47">
        <v>-6.3862500000000004</v>
      </c>
      <c r="S447" s="47">
        <v>0</v>
      </c>
      <c r="T447" s="47">
        <v>0</v>
      </c>
      <c r="U447" s="47">
        <v>-2.1287500000000001</v>
      </c>
      <c r="V447" s="47">
        <v>0</v>
      </c>
      <c r="W447" s="47">
        <v>0</v>
      </c>
      <c r="X447" s="47">
        <v>-2.1287500000000001</v>
      </c>
      <c r="Y447" s="47">
        <v>0</v>
      </c>
      <c r="Z447" s="47">
        <v>0</v>
      </c>
      <c r="AA447" s="47">
        <v>-2.1287500000000001</v>
      </c>
      <c r="AB447" s="47">
        <v>0</v>
      </c>
      <c r="AC447" s="47">
        <v>0</v>
      </c>
      <c r="AD447" s="47">
        <v>-6.3862500000000004</v>
      </c>
      <c r="AE447" s="47">
        <v>0</v>
      </c>
      <c r="AF447" s="47">
        <v>0</v>
      </c>
      <c r="AG447" s="47">
        <v>-2.1287500000000001</v>
      </c>
      <c r="AH447" s="47">
        <v>0</v>
      </c>
      <c r="AI447" s="47">
        <v>0</v>
      </c>
      <c r="AJ447" s="47">
        <v>-2.1287500000000001</v>
      </c>
      <c r="AK447" s="47">
        <v>0</v>
      </c>
      <c r="AL447" s="47">
        <v>0</v>
      </c>
      <c r="AM447" s="47">
        <v>-2.1287500000000001</v>
      </c>
      <c r="AN447" s="47">
        <v>0</v>
      </c>
      <c r="AO447" s="47">
        <v>0</v>
      </c>
      <c r="AP447" s="47">
        <v>-6.3862500000000004</v>
      </c>
      <c r="AQ447" s="47">
        <v>0</v>
      </c>
      <c r="AR447" s="47">
        <v>0</v>
      </c>
      <c r="AS447" s="47">
        <v>-2.1287500000000001</v>
      </c>
      <c r="AT447" s="47">
        <v>0</v>
      </c>
      <c r="AU447" s="47">
        <v>0</v>
      </c>
      <c r="AV447" s="47">
        <v>-2.1287500000000001</v>
      </c>
      <c r="AW447" s="47">
        <v>0</v>
      </c>
      <c r="AX447" s="47">
        <v>0</v>
      </c>
      <c r="AY447" s="47">
        <v>-2.1287500000000001</v>
      </c>
      <c r="AZ447" s="47">
        <v>0</v>
      </c>
      <c r="BA447" s="47">
        <v>0</v>
      </c>
      <c r="BB447" s="47">
        <v>-6.3862500000000004</v>
      </c>
      <c r="BC447" s="47">
        <v>0</v>
      </c>
      <c r="BD447" s="47">
        <v>0</v>
      </c>
      <c r="BE447" s="47">
        <v>-25.545000000000002</v>
      </c>
      <c r="BF447" s="48">
        <v>-1</v>
      </c>
      <c r="BG447" s="49">
        <v>0</v>
      </c>
    </row>
    <row r="448" spans="2:59" x14ac:dyDescent="0.25">
      <c r="B448" s="1"/>
      <c r="C448" s="46"/>
      <c r="D448" s="46"/>
      <c r="E448" s="45" t="s">
        <v>377</v>
      </c>
      <c r="F448" s="46" t="s">
        <v>371</v>
      </c>
      <c r="G448" s="47">
        <v>0</v>
      </c>
      <c r="H448" s="47">
        <v>0</v>
      </c>
      <c r="I448" s="47">
        <v>-1.7030000000000001</v>
      </c>
      <c r="J448" s="47">
        <v>0</v>
      </c>
      <c r="K448" s="47">
        <v>0</v>
      </c>
      <c r="L448" s="47">
        <v>-1.7030000000000001</v>
      </c>
      <c r="M448" s="47">
        <v>0</v>
      </c>
      <c r="N448" s="47">
        <v>0</v>
      </c>
      <c r="O448" s="47">
        <v>-1.7030000000000001</v>
      </c>
      <c r="P448" s="47">
        <v>0</v>
      </c>
      <c r="Q448" s="47">
        <v>0</v>
      </c>
      <c r="R448" s="47">
        <v>-5.109</v>
      </c>
      <c r="S448" s="47">
        <v>0</v>
      </c>
      <c r="T448" s="47">
        <v>0</v>
      </c>
      <c r="U448" s="47">
        <v>-1.7030000000000001</v>
      </c>
      <c r="V448" s="47">
        <v>0</v>
      </c>
      <c r="W448" s="47">
        <v>0</v>
      </c>
      <c r="X448" s="47">
        <v>-1.7030000000000001</v>
      </c>
      <c r="Y448" s="47">
        <v>0</v>
      </c>
      <c r="Z448" s="47">
        <v>0</v>
      </c>
      <c r="AA448" s="47">
        <v>-1.7030000000000001</v>
      </c>
      <c r="AB448" s="47">
        <v>0</v>
      </c>
      <c r="AC448" s="47">
        <v>0</v>
      </c>
      <c r="AD448" s="47">
        <v>-5.109</v>
      </c>
      <c r="AE448" s="47">
        <v>0</v>
      </c>
      <c r="AF448" s="47">
        <v>0</v>
      </c>
      <c r="AG448" s="47">
        <v>-1.7030000000000001</v>
      </c>
      <c r="AH448" s="47">
        <v>0</v>
      </c>
      <c r="AI448" s="47">
        <v>0</v>
      </c>
      <c r="AJ448" s="47">
        <v>-1.7030000000000001</v>
      </c>
      <c r="AK448" s="47">
        <v>0</v>
      </c>
      <c r="AL448" s="47">
        <v>0</v>
      </c>
      <c r="AM448" s="47">
        <v>-1.7030000000000001</v>
      </c>
      <c r="AN448" s="47">
        <v>0</v>
      </c>
      <c r="AO448" s="47">
        <v>0</v>
      </c>
      <c r="AP448" s="47">
        <v>-5.109</v>
      </c>
      <c r="AQ448" s="47">
        <v>0</v>
      </c>
      <c r="AR448" s="47">
        <v>0</v>
      </c>
      <c r="AS448" s="47">
        <v>-1.7030000000000001</v>
      </c>
      <c r="AT448" s="47">
        <v>0</v>
      </c>
      <c r="AU448" s="47">
        <v>0</v>
      </c>
      <c r="AV448" s="47">
        <v>-1.7030000000000001</v>
      </c>
      <c r="AW448" s="47">
        <v>0</v>
      </c>
      <c r="AX448" s="47">
        <v>0</v>
      </c>
      <c r="AY448" s="47">
        <v>-1.7030000000000001</v>
      </c>
      <c r="AZ448" s="47">
        <v>0</v>
      </c>
      <c r="BA448" s="47">
        <v>0</v>
      </c>
      <c r="BB448" s="47">
        <v>-5.109</v>
      </c>
      <c r="BC448" s="47">
        <v>0</v>
      </c>
      <c r="BD448" s="47">
        <v>0</v>
      </c>
      <c r="BE448" s="47">
        <v>-20.436</v>
      </c>
      <c r="BF448" s="48">
        <v>-1</v>
      </c>
      <c r="BG448" s="49">
        <v>0</v>
      </c>
    </row>
    <row r="449" spans="2:59" hidden="1" x14ac:dyDescent="0.25">
      <c r="B449" s="1"/>
      <c r="C449" s="46"/>
      <c r="D449" s="46"/>
      <c r="E449" s="45"/>
      <c r="BF449" s="48"/>
      <c r="BG449" s="49"/>
    </row>
    <row r="450" spans="2:59" hidden="1" x14ac:dyDescent="0.25">
      <c r="B450" s="1"/>
      <c r="C450" s="46"/>
      <c r="D450" s="46"/>
      <c r="E450" s="45"/>
      <c r="BF450" s="48"/>
      <c r="BG450" s="49"/>
    </row>
    <row r="451" spans="2:59" hidden="1" x14ac:dyDescent="0.25">
      <c r="B451" s="1"/>
      <c r="C451" s="46"/>
      <c r="D451" s="46"/>
      <c r="E451" s="45"/>
      <c r="BF451" s="48"/>
      <c r="BG451" s="49"/>
    </row>
    <row r="452" spans="2:59" hidden="1" x14ac:dyDescent="0.25">
      <c r="B452" s="1"/>
      <c r="C452" s="46"/>
      <c r="D452" s="46"/>
      <c r="E452" s="45"/>
      <c r="BF452" s="48"/>
      <c r="BG452" s="49"/>
    </row>
    <row r="453" spans="2:59" hidden="1" x14ac:dyDescent="0.25">
      <c r="B453" s="1"/>
      <c r="C453" s="46"/>
      <c r="D453" s="46"/>
      <c r="E453" s="45"/>
      <c r="BF453" s="48"/>
      <c r="BG453" s="49"/>
    </row>
    <row r="454" spans="2:59" hidden="1" x14ac:dyDescent="0.25">
      <c r="B454" s="1"/>
      <c r="C454" s="46"/>
      <c r="D454" s="46"/>
      <c r="E454" s="45"/>
      <c r="BF454" s="48"/>
      <c r="BG454" s="49"/>
    </row>
    <row r="455" spans="2:59" hidden="1" x14ac:dyDescent="0.25">
      <c r="B455" s="1"/>
      <c r="C455" s="46"/>
      <c r="D455" s="46"/>
      <c r="E455" s="45"/>
      <c r="BF455" s="48"/>
      <c r="BG455" s="49"/>
    </row>
    <row r="456" spans="2:59" hidden="1" x14ac:dyDescent="0.25">
      <c r="B456" s="1"/>
      <c r="C456" s="46"/>
      <c r="D456" s="46"/>
      <c r="E456" s="45"/>
      <c r="BF456" s="48"/>
      <c r="BG456" s="49"/>
    </row>
    <row r="457" spans="2:59" hidden="1" x14ac:dyDescent="0.25">
      <c r="B457" s="1"/>
      <c r="C457" s="46"/>
      <c r="D457" s="46"/>
      <c r="E457" s="45"/>
      <c r="BF457" s="48"/>
      <c r="BG457" s="49"/>
    </row>
    <row r="458" spans="2:59" x14ac:dyDescent="0.25">
      <c r="B458" s="1"/>
      <c r="C458" s="46"/>
      <c r="D458" s="46"/>
      <c r="E458" s="45" t="s">
        <v>378</v>
      </c>
      <c r="F458" s="46" t="s">
        <v>379</v>
      </c>
      <c r="G458" s="47">
        <v>0</v>
      </c>
      <c r="H458" s="47">
        <v>0</v>
      </c>
      <c r="I458" s="47">
        <v>0</v>
      </c>
      <c r="J458" s="47">
        <v>0</v>
      </c>
      <c r="K458" s="47">
        <v>0</v>
      </c>
      <c r="L458" s="47">
        <v>0</v>
      </c>
      <c r="M458" s="47">
        <v>0</v>
      </c>
      <c r="N458" s="47">
        <v>0</v>
      </c>
      <c r="O458" s="47">
        <v>0</v>
      </c>
      <c r="P458" s="47">
        <v>0</v>
      </c>
      <c r="Q458" s="47">
        <v>0</v>
      </c>
      <c r="R458" s="47">
        <v>0</v>
      </c>
      <c r="S458" s="47">
        <v>0</v>
      </c>
      <c r="T458" s="47">
        <v>0</v>
      </c>
      <c r="U458" s="47">
        <v>0</v>
      </c>
      <c r="V458" s="47">
        <v>-10.050000000000001</v>
      </c>
      <c r="W458" s="47">
        <v>0</v>
      </c>
      <c r="X458" s="47">
        <v>0</v>
      </c>
      <c r="Y458" s="47">
        <v>-21.88</v>
      </c>
      <c r="Z458" s="47">
        <v>0</v>
      </c>
      <c r="AA458" s="47">
        <v>0</v>
      </c>
      <c r="AB458" s="47">
        <v>-31.93</v>
      </c>
      <c r="AC458" s="47">
        <v>0</v>
      </c>
      <c r="AD458" s="47">
        <v>0</v>
      </c>
      <c r="AE458" s="47">
        <v>0</v>
      </c>
      <c r="AF458" s="47">
        <v>-1.8</v>
      </c>
      <c r="AG458" s="47">
        <v>0</v>
      </c>
      <c r="AH458" s="47">
        <v>-41.67</v>
      </c>
      <c r="AI458" s="47">
        <v>0</v>
      </c>
      <c r="AJ458" s="47">
        <v>0</v>
      </c>
      <c r="AK458" s="47">
        <v>0</v>
      </c>
      <c r="AL458" s="47">
        <v>-49.65</v>
      </c>
      <c r="AM458" s="47">
        <v>0</v>
      </c>
      <c r="AN458" s="47">
        <v>-41.67</v>
      </c>
      <c r="AO458" s="47">
        <v>-51.45</v>
      </c>
      <c r="AP458" s="47">
        <v>0</v>
      </c>
      <c r="AQ458" s="47">
        <v>0</v>
      </c>
      <c r="AR458" s="47">
        <v>-18</v>
      </c>
      <c r="AS458" s="47">
        <v>0</v>
      </c>
      <c r="AT458" s="47">
        <v>-23</v>
      </c>
      <c r="AU458" s="47">
        <v>0</v>
      </c>
      <c r="AV458" s="47">
        <v>0</v>
      </c>
      <c r="AW458" s="47">
        <v>0</v>
      </c>
      <c r="AX458" s="47">
        <v>0</v>
      </c>
      <c r="AY458" s="47">
        <v>0</v>
      </c>
      <c r="AZ458" s="47">
        <v>-23</v>
      </c>
      <c r="BA458" s="47">
        <v>-18</v>
      </c>
      <c r="BB458" s="47">
        <v>0</v>
      </c>
      <c r="BC458" s="47">
        <v>-96.6</v>
      </c>
      <c r="BD458" s="47">
        <v>-69.45</v>
      </c>
      <c r="BE458" s="47">
        <v>0</v>
      </c>
      <c r="BF458" s="48">
        <v>0</v>
      </c>
      <c r="BG458" s="49">
        <v>0.39092872570194381</v>
      </c>
    </row>
    <row r="459" spans="2:59" x14ac:dyDescent="0.25">
      <c r="B459" s="1"/>
      <c r="C459" s="46"/>
      <c r="D459" s="46"/>
      <c r="E459" s="45" t="s">
        <v>380</v>
      </c>
      <c r="F459" s="46" t="s">
        <v>381</v>
      </c>
      <c r="G459" s="47">
        <v>0</v>
      </c>
      <c r="H459" s="47">
        <v>0</v>
      </c>
      <c r="I459" s="47">
        <v>-6.3749399999999996</v>
      </c>
      <c r="J459" s="47">
        <v>0</v>
      </c>
      <c r="K459" s="47">
        <v>0</v>
      </c>
      <c r="L459" s="47">
        <v>-6.3749399999999996</v>
      </c>
      <c r="M459" s="47">
        <v>0</v>
      </c>
      <c r="N459" s="47">
        <v>0</v>
      </c>
      <c r="O459" s="47">
        <v>-6.3749399999999996</v>
      </c>
      <c r="P459" s="47">
        <v>0</v>
      </c>
      <c r="Q459" s="47">
        <v>0</v>
      </c>
      <c r="R459" s="47">
        <v>-19.12482</v>
      </c>
      <c r="S459" s="47">
        <v>0</v>
      </c>
      <c r="T459" s="47">
        <v>0</v>
      </c>
      <c r="U459" s="47">
        <v>-6.3749399999999996</v>
      </c>
      <c r="V459" s="47">
        <v>0</v>
      </c>
      <c r="W459" s="47">
        <v>0</v>
      </c>
      <c r="X459" s="47">
        <v>-6.3749399999999996</v>
      </c>
      <c r="Y459" s="47">
        <v>0</v>
      </c>
      <c r="Z459" s="47">
        <v>0</v>
      </c>
      <c r="AA459" s="47">
        <v>-6.3749399999999996</v>
      </c>
      <c r="AB459" s="47">
        <v>0</v>
      </c>
      <c r="AC459" s="47">
        <v>0</v>
      </c>
      <c r="AD459" s="47">
        <v>-19.12482</v>
      </c>
      <c r="AE459" s="47">
        <v>0</v>
      </c>
      <c r="AF459" s="47">
        <v>0</v>
      </c>
      <c r="AG459" s="47">
        <v>-6.3749399999999996</v>
      </c>
      <c r="AH459" s="47">
        <v>0</v>
      </c>
      <c r="AI459" s="47">
        <v>0</v>
      </c>
      <c r="AJ459" s="47">
        <v>-6.3749399999999996</v>
      </c>
      <c r="AK459" s="47">
        <v>0</v>
      </c>
      <c r="AL459" s="47">
        <v>0</v>
      </c>
      <c r="AM459" s="47">
        <v>-6.3749399999999996</v>
      </c>
      <c r="AN459" s="47">
        <v>0</v>
      </c>
      <c r="AO459" s="47">
        <v>0</v>
      </c>
      <c r="AP459" s="47">
        <v>-19.12482</v>
      </c>
      <c r="AQ459" s="47">
        <v>0</v>
      </c>
      <c r="AR459" s="47">
        <v>0</v>
      </c>
      <c r="AS459" s="47">
        <v>-6.3749399999999996</v>
      </c>
      <c r="AT459" s="47">
        <v>0</v>
      </c>
      <c r="AU459" s="47">
        <v>0</v>
      </c>
      <c r="AV459" s="47">
        <v>-6.3749399999999996</v>
      </c>
      <c r="AW459" s="47">
        <v>0</v>
      </c>
      <c r="AX459" s="47">
        <v>0</v>
      </c>
      <c r="AY459" s="47">
        <v>-6.3749399999999996</v>
      </c>
      <c r="AZ459" s="47">
        <v>0</v>
      </c>
      <c r="BA459" s="47">
        <v>0</v>
      </c>
      <c r="BB459" s="47">
        <v>-19.12482</v>
      </c>
      <c r="BC459" s="47">
        <v>0</v>
      </c>
      <c r="BD459" s="47">
        <v>0</v>
      </c>
      <c r="BE459" s="47">
        <v>-76.499279999999999</v>
      </c>
      <c r="BF459" s="48">
        <v>-1</v>
      </c>
      <c r="BG459" s="49">
        <v>0</v>
      </c>
    </row>
    <row r="460" spans="2:59" x14ac:dyDescent="0.25">
      <c r="B460" s="1"/>
      <c r="C460" s="46"/>
      <c r="D460" s="46"/>
      <c r="E460" s="45" t="s">
        <v>382</v>
      </c>
      <c r="F460" s="46" t="s">
        <v>381</v>
      </c>
      <c r="G460" s="47">
        <v>0</v>
      </c>
      <c r="H460" s="47">
        <v>0</v>
      </c>
      <c r="I460" s="47">
        <v>-1.59</v>
      </c>
      <c r="J460" s="47">
        <v>0</v>
      </c>
      <c r="K460" s="47">
        <v>0</v>
      </c>
      <c r="L460" s="47">
        <v>-1.59</v>
      </c>
      <c r="M460" s="47">
        <v>0</v>
      </c>
      <c r="N460" s="47">
        <v>0</v>
      </c>
      <c r="O460" s="47">
        <v>-1.59</v>
      </c>
      <c r="P460" s="47">
        <v>0</v>
      </c>
      <c r="Q460" s="47">
        <v>0</v>
      </c>
      <c r="R460" s="47">
        <v>-4.7699999999999996</v>
      </c>
      <c r="S460" s="47">
        <v>0</v>
      </c>
      <c r="T460" s="47">
        <v>0</v>
      </c>
      <c r="U460" s="47">
        <v>-1.59</v>
      </c>
      <c r="V460" s="47">
        <v>0</v>
      </c>
      <c r="W460" s="47">
        <v>0</v>
      </c>
      <c r="X460" s="47">
        <v>-1.59</v>
      </c>
      <c r="Y460" s="47">
        <v>0</v>
      </c>
      <c r="Z460" s="47">
        <v>0</v>
      </c>
      <c r="AA460" s="47">
        <v>-1.59</v>
      </c>
      <c r="AB460" s="47">
        <v>0</v>
      </c>
      <c r="AC460" s="47">
        <v>0</v>
      </c>
      <c r="AD460" s="47">
        <v>-4.7699999999999996</v>
      </c>
      <c r="AE460" s="47">
        <v>0</v>
      </c>
      <c r="AF460" s="47">
        <v>0</v>
      </c>
      <c r="AG460" s="47">
        <v>-1.59</v>
      </c>
      <c r="AH460" s="47">
        <v>0</v>
      </c>
      <c r="AI460" s="47">
        <v>0</v>
      </c>
      <c r="AJ460" s="47">
        <v>-1.59</v>
      </c>
      <c r="AK460" s="47">
        <v>0</v>
      </c>
      <c r="AL460" s="47">
        <v>0</v>
      </c>
      <c r="AM460" s="47">
        <v>-1.59</v>
      </c>
      <c r="AN460" s="47">
        <v>0</v>
      </c>
      <c r="AO460" s="47">
        <v>0</v>
      </c>
      <c r="AP460" s="47">
        <v>-4.7699999999999996</v>
      </c>
      <c r="AQ460" s="47">
        <v>0</v>
      </c>
      <c r="AR460" s="47">
        <v>0</v>
      </c>
      <c r="AS460" s="47">
        <v>-1.59</v>
      </c>
      <c r="AT460" s="47">
        <v>0</v>
      </c>
      <c r="AU460" s="47">
        <v>0</v>
      </c>
      <c r="AV460" s="47">
        <v>-1.59</v>
      </c>
      <c r="AW460" s="47">
        <v>0</v>
      </c>
      <c r="AX460" s="47">
        <v>0</v>
      </c>
      <c r="AY460" s="47">
        <v>-1.59</v>
      </c>
      <c r="AZ460" s="47">
        <v>0</v>
      </c>
      <c r="BA460" s="47">
        <v>0</v>
      </c>
      <c r="BB460" s="47">
        <v>-4.7699999999999996</v>
      </c>
      <c r="BC460" s="47">
        <v>0</v>
      </c>
      <c r="BD460" s="47">
        <v>0</v>
      </c>
      <c r="BE460" s="47">
        <v>-19.079999999999998</v>
      </c>
      <c r="BF460" s="48">
        <v>-1</v>
      </c>
      <c r="BG460" s="49">
        <v>0</v>
      </c>
    </row>
    <row r="461" spans="2:59" x14ac:dyDescent="0.25">
      <c r="B461" s="1"/>
      <c r="C461" s="46"/>
      <c r="D461" s="46"/>
      <c r="E461" s="45" t="s">
        <v>383</v>
      </c>
      <c r="F461" s="46" t="s">
        <v>381</v>
      </c>
      <c r="G461" s="47">
        <v>0</v>
      </c>
      <c r="H461" s="47">
        <v>-4.4200699999999999</v>
      </c>
      <c r="I461" s="47">
        <v>-2.67544</v>
      </c>
      <c r="J461" s="47">
        <v>0</v>
      </c>
      <c r="K461" s="47">
        <v>-5.2199799999999996</v>
      </c>
      <c r="L461" s="47">
        <v>-2.67544</v>
      </c>
      <c r="M461" s="47">
        <v>0</v>
      </c>
      <c r="N461" s="47">
        <v>-8.3028899999999997</v>
      </c>
      <c r="O461" s="47">
        <v>-2.67544</v>
      </c>
      <c r="P461" s="47">
        <v>0</v>
      </c>
      <c r="Q461" s="47">
        <v>-17.94294</v>
      </c>
      <c r="R461" s="47">
        <v>-8.0263200000000001</v>
      </c>
      <c r="S461" s="47">
        <v>0</v>
      </c>
      <c r="T461" s="47">
        <v>-3.87547</v>
      </c>
      <c r="U461" s="47">
        <v>-2.67544</v>
      </c>
      <c r="V461" s="47">
        <v>0</v>
      </c>
      <c r="W461" s="47">
        <v>-5.5363500000000005</v>
      </c>
      <c r="X461" s="47">
        <v>-2.67544</v>
      </c>
      <c r="Y461" s="47">
        <v>0</v>
      </c>
      <c r="Z461" s="47">
        <v>-7.9881800000000007</v>
      </c>
      <c r="AA461" s="47">
        <v>-2.67544</v>
      </c>
      <c r="AB461" s="47">
        <v>0</v>
      </c>
      <c r="AC461" s="47">
        <v>-17.399999999999999</v>
      </c>
      <c r="AD461" s="47">
        <v>-8.0263200000000001</v>
      </c>
      <c r="AE461" s="47">
        <v>0</v>
      </c>
      <c r="AF461" s="47">
        <v>0</v>
      </c>
      <c r="AG461" s="47">
        <v>-2.67544</v>
      </c>
      <c r="AH461" s="47">
        <v>0</v>
      </c>
      <c r="AI461" s="47">
        <v>0</v>
      </c>
      <c r="AJ461" s="47">
        <v>-2.67544</v>
      </c>
      <c r="AK461" s="47">
        <v>0</v>
      </c>
      <c r="AL461" s="47">
        <v>0</v>
      </c>
      <c r="AM461" s="47">
        <v>-2.67544</v>
      </c>
      <c r="AN461" s="47">
        <v>0</v>
      </c>
      <c r="AO461" s="47">
        <v>0</v>
      </c>
      <c r="AP461" s="47">
        <v>-8.0263200000000001</v>
      </c>
      <c r="AQ461" s="47">
        <v>0</v>
      </c>
      <c r="AR461" s="47">
        <v>0</v>
      </c>
      <c r="AS461" s="47">
        <v>-2.67544</v>
      </c>
      <c r="AT461" s="47">
        <v>0</v>
      </c>
      <c r="AU461" s="47">
        <v>0</v>
      </c>
      <c r="AV461" s="47">
        <v>-2.67544</v>
      </c>
      <c r="AW461" s="47">
        <v>0</v>
      </c>
      <c r="AX461" s="47">
        <v>0</v>
      </c>
      <c r="AY461" s="47">
        <v>-2.67544</v>
      </c>
      <c r="AZ461" s="47">
        <v>0</v>
      </c>
      <c r="BA461" s="47">
        <v>0</v>
      </c>
      <c r="BB461" s="47">
        <v>-8.0263200000000001</v>
      </c>
      <c r="BC461" s="47">
        <v>0</v>
      </c>
      <c r="BD461" s="47">
        <v>-35.342940000000006</v>
      </c>
      <c r="BE461" s="47">
        <v>-32.10528</v>
      </c>
      <c r="BF461" s="48">
        <v>-1</v>
      </c>
      <c r="BG461" s="49">
        <v>-1</v>
      </c>
    </row>
    <row r="462" spans="2:59" x14ac:dyDescent="0.25">
      <c r="B462" s="1"/>
      <c r="C462" s="46"/>
      <c r="D462" s="46"/>
      <c r="E462" s="45" t="s">
        <v>384</v>
      </c>
      <c r="F462" s="46" t="s">
        <v>381</v>
      </c>
      <c r="G462" s="47">
        <v>0</v>
      </c>
      <c r="H462" s="47">
        <v>0</v>
      </c>
      <c r="I462" s="47">
        <v>-32.987339999999996</v>
      </c>
      <c r="J462" s="47">
        <v>0</v>
      </c>
      <c r="K462" s="47">
        <v>0</v>
      </c>
      <c r="L462" s="47">
        <v>-32.987339999999996</v>
      </c>
      <c r="M462" s="47">
        <v>0</v>
      </c>
      <c r="N462" s="47">
        <v>0</v>
      </c>
      <c r="O462" s="47">
        <v>-32.987339999999996</v>
      </c>
      <c r="P462" s="47">
        <v>0</v>
      </c>
      <c r="Q462" s="47">
        <v>0</v>
      </c>
      <c r="R462" s="47">
        <v>-98.96202000000001</v>
      </c>
      <c r="S462" s="47">
        <v>0</v>
      </c>
      <c r="T462" s="47">
        <v>0</v>
      </c>
      <c r="U462" s="47">
        <v>-32.987339999999996</v>
      </c>
      <c r="V462" s="47">
        <v>0</v>
      </c>
      <c r="W462" s="47">
        <v>0</v>
      </c>
      <c r="X462" s="47">
        <v>-32.987339999999996</v>
      </c>
      <c r="Y462" s="47">
        <v>0</v>
      </c>
      <c r="Z462" s="47">
        <v>-1.91727</v>
      </c>
      <c r="AA462" s="47">
        <v>-32.987339999999996</v>
      </c>
      <c r="AB462" s="47">
        <v>0</v>
      </c>
      <c r="AC462" s="47">
        <v>-1.91727</v>
      </c>
      <c r="AD462" s="47">
        <v>-98.96202000000001</v>
      </c>
      <c r="AE462" s="47">
        <v>0</v>
      </c>
      <c r="AF462" s="47">
        <v>0</v>
      </c>
      <c r="AG462" s="47">
        <v>-32.987339999999996</v>
      </c>
      <c r="AH462" s="47">
        <v>0</v>
      </c>
      <c r="AI462" s="47">
        <v>0</v>
      </c>
      <c r="AJ462" s="47">
        <v>-32.987339999999996</v>
      </c>
      <c r="AK462" s="47">
        <v>0</v>
      </c>
      <c r="AL462" s="47">
        <v>0</v>
      </c>
      <c r="AM462" s="47">
        <v>-32.987339999999996</v>
      </c>
      <c r="AN462" s="47">
        <v>0</v>
      </c>
      <c r="AO462" s="47">
        <v>0</v>
      </c>
      <c r="AP462" s="47">
        <v>-98.96202000000001</v>
      </c>
      <c r="AQ462" s="47">
        <v>0</v>
      </c>
      <c r="AR462" s="47">
        <v>0</v>
      </c>
      <c r="AS462" s="47">
        <v>-32.987339999999996</v>
      </c>
      <c r="AT462" s="47">
        <v>0</v>
      </c>
      <c r="AU462" s="47">
        <v>0</v>
      </c>
      <c r="AV462" s="47">
        <v>-32.987339999999996</v>
      </c>
      <c r="AW462" s="47">
        <v>0</v>
      </c>
      <c r="AX462" s="47">
        <v>0</v>
      </c>
      <c r="AY462" s="47">
        <v>-32.987339999999996</v>
      </c>
      <c r="AZ462" s="47">
        <v>0</v>
      </c>
      <c r="BA462" s="47">
        <v>0</v>
      </c>
      <c r="BB462" s="47">
        <v>-98.96202000000001</v>
      </c>
      <c r="BC462" s="47">
        <v>0</v>
      </c>
      <c r="BD462" s="47">
        <v>-1.91727</v>
      </c>
      <c r="BE462" s="47">
        <v>-395.84808000000004</v>
      </c>
      <c r="BF462" s="48">
        <v>-1</v>
      </c>
      <c r="BG462" s="49">
        <v>-1</v>
      </c>
    </row>
    <row r="463" spans="2:59" x14ac:dyDescent="0.25">
      <c r="B463" s="1"/>
      <c r="C463" s="46"/>
      <c r="D463" s="46"/>
      <c r="E463" s="45" t="s">
        <v>385</v>
      </c>
      <c r="F463" s="46" t="s">
        <v>381</v>
      </c>
      <c r="G463" s="47">
        <v>0</v>
      </c>
      <c r="H463" s="47">
        <v>0</v>
      </c>
      <c r="I463" s="47">
        <v>-11.401969999999999</v>
      </c>
      <c r="J463" s="47">
        <v>0</v>
      </c>
      <c r="K463" s="47">
        <v>0</v>
      </c>
      <c r="L463" s="47">
        <v>-11.401969999999999</v>
      </c>
      <c r="M463" s="47">
        <v>0</v>
      </c>
      <c r="N463" s="47">
        <v>0</v>
      </c>
      <c r="O463" s="47">
        <v>-11.401969999999999</v>
      </c>
      <c r="P463" s="47">
        <v>0</v>
      </c>
      <c r="Q463" s="47">
        <v>0</v>
      </c>
      <c r="R463" s="47">
        <v>-34.205910000000003</v>
      </c>
      <c r="S463" s="47">
        <v>0</v>
      </c>
      <c r="T463" s="47">
        <v>0</v>
      </c>
      <c r="U463" s="47">
        <v>-11.401969999999999</v>
      </c>
      <c r="V463" s="47">
        <v>0</v>
      </c>
      <c r="W463" s="47">
        <v>0</v>
      </c>
      <c r="X463" s="47">
        <v>-11.401969999999999</v>
      </c>
      <c r="Y463" s="47">
        <v>0</v>
      </c>
      <c r="Z463" s="47">
        <v>0</v>
      </c>
      <c r="AA463" s="47">
        <v>-11.401969999999999</v>
      </c>
      <c r="AB463" s="47">
        <v>0</v>
      </c>
      <c r="AC463" s="47">
        <v>0</v>
      </c>
      <c r="AD463" s="47">
        <v>-34.205910000000003</v>
      </c>
      <c r="AE463" s="47">
        <v>0</v>
      </c>
      <c r="AF463" s="47">
        <v>0</v>
      </c>
      <c r="AG463" s="47">
        <v>-11.401969999999999</v>
      </c>
      <c r="AH463" s="47">
        <v>0</v>
      </c>
      <c r="AI463" s="47">
        <v>0</v>
      </c>
      <c r="AJ463" s="47">
        <v>-11.401969999999999</v>
      </c>
      <c r="AK463" s="47">
        <v>0</v>
      </c>
      <c r="AL463" s="47">
        <v>0</v>
      </c>
      <c r="AM463" s="47">
        <v>-11.401969999999999</v>
      </c>
      <c r="AN463" s="47">
        <v>0</v>
      </c>
      <c r="AO463" s="47">
        <v>0</v>
      </c>
      <c r="AP463" s="47">
        <v>-34.205910000000003</v>
      </c>
      <c r="AQ463" s="47">
        <v>0</v>
      </c>
      <c r="AR463" s="47">
        <v>0</v>
      </c>
      <c r="AS463" s="47">
        <v>-11.401969999999999</v>
      </c>
      <c r="AT463" s="47">
        <v>0</v>
      </c>
      <c r="AU463" s="47">
        <v>0</v>
      </c>
      <c r="AV463" s="47">
        <v>-11.401969999999999</v>
      </c>
      <c r="AW463" s="47">
        <v>0</v>
      </c>
      <c r="AX463" s="47">
        <v>0</v>
      </c>
      <c r="AY463" s="47">
        <v>-11.401969999999999</v>
      </c>
      <c r="AZ463" s="47">
        <v>0</v>
      </c>
      <c r="BA463" s="47">
        <v>0</v>
      </c>
      <c r="BB463" s="47">
        <v>-34.205910000000003</v>
      </c>
      <c r="BC463" s="47">
        <v>0</v>
      </c>
      <c r="BD463" s="47">
        <v>0</v>
      </c>
      <c r="BE463" s="47">
        <v>-136.82364000000001</v>
      </c>
      <c r="BF463" s="48">
        <v>-1</v>
      </c>
      <c r="BG463" s="49">
        <v>0</v>
      </c>
    </row>
    <row r="464" spans="2:59" x14ac:dyDescent="0.25">
      <c r="B464" s="1"/>
      <c r="C464" s="46"/>
      <c r="D464" s="46"/>
      <c r="E464" s="45" t="s">
        <v>386</v>
      </c>
      <c r="F464" s="46" t="s">
        <v>381</v>
      </c>
      <c r="G464" s="47">
        <v>0</v>
      </c>
      <c r="H464" s="47">
        <v>0</v>
      </c>
      <c r="I464" s="47">
        <v>-2</v>
      </c>
      <c r="J464" s="47">
        <v>0</v>
      </c>
      <c r="K464" s="47">
        <v>0</v>
      </c>
      <c r="L464" s="47">
        <v>-2</v>
      </c>
      <c r="M464" s="47">
        <v>0</v>
      </c>
      <c r="N464" s="47">
        <v>0</v>
      </c>
      <c r="O464" s="47">
        <v>-2</v>
      </c>
      <c r="P464" s="47">
        <v>0</v>
      </c>
      <c r="Q464" s="47">
        <v>0</v>
      </c>
      <c r="R464" s="47">
        <v>-6</v>
      </c>
      <c r="S464" s="47">
        <v>0</v>
      </c>
      <c r="T464" s="47">
        <v>0</v>
      </c>
      <c r="U464" s="47">
        <v>-2</v>
      </c>
      <c r="V464" s="47">
        <v>0</v>
      </c>
      <c r="W464" s="47">
        <v>0</v>
      </c>
      <c r="X464" s="47">
        <v>-2</v>
      </c>
      <c r="Y464" s="47">
        <v>0</v>
      </c>
      <c r="Z464" s="47">
        <v>0</v>
      </c>
      <c r="AA464" s="47">
        <v>-2</v>
      </c>
      <c r="AB464" s="47">
        <v>0</v>
      </c>
      <c r="AC464" s="47">
        <v>0</v>
      </c>
      <c r="AD464" s="47">
        <v>-6</v>
      </c>
      <c r="AE464" s="47">
        <v>0</v>
      </c>
      <c r="AF464" s="47">
        <v>0</v>
      </c>
      <c r="AG464" s="47">
        <v>-2</v>
      </c>
      <c r="AH464" s="47">
        <v>0</v>
      </c>
      <c r="AI464" s="47">
        <v>0</v>
      </c>
      <c r="AJ464" s="47">
        <v>-2</v>
      </c>
      <c r="AK464" s="47">
        <v>0</v>
      </c>
      <c r="AL464" s="47">
        <v>0</v>
      </c>
      <c r="AM464" s="47">
        <v>-2</v>
      </c>
      <c r="AN464" s="47">
        <v>0</v>
      </c>
      <c r="AO464" s="47">
        <v>0</v>
      </c>
      <c r="AP464" s="47">
        <v>-6</v>
      </c>
      <c r="AQ464" s="47">
        <v>0</v>
      </c>
      <c r="AR464" s="47">
        <v>0</v>
      </c>
      <c r="AS464" s="47">
        <v>-2</v>
      </c>
      <c r="AT464" s="47">
        <v>0</v>
      </c>
      <c r="AU464" s="47">
        <v>0</v>
      </c>
      <c r="AV464" s="47">
        <v>-2</v>
      </c>
      <c r="AW464" s="47">
        <v>0</v>
      </c>
      <c r="AX464" s="47">
        <v>0</v>
      </c>
      <c r="AY464" s="47">
        <v>-2</v>
      </c>
      <c r="AZ464" s="47">
        <v>0</v>
      </c>
      <c r="BA464" s="47">
        <v>0</v>
      </c>
      <c r="BB464" s="47">
        <v>-6</v>
      </c>
      <c r="BC464" s="47">
        <v>0</v>
      </c>
      <c r="BD464" s="47">
        <v>0</v>
      </c>
      <c r="BE464" s="47">
        <v>-24</v>
      </c>
      <c r="BF464" s="48">
        <v>-1</v>
      </c>
      <c r="BG464" s="49">
        <v>0</v>
      </c>
    </row>
    <row r="465" spans="2:59" x14ac:dyDescent="0.25">
      <c r="B465" s="1"/>
      <c r="C465" s="46"/>
      <c r="D465" s="46"/>
      <c r="E465" s="45" t="s">
        <v>387</v>
      </c>
      <c r="F465" s="46" t="s">
        <v>381</v>
      </c>
      <c r="G465" s="47">
        <v>0</v>
      </c>
      <c r="H465" s="47">
        <v>0</v>
      </c>
      <c r="I465" s="47">
        <v>-20.47363</v>
      </c>
      <c r="J465" s="47">
        <v>0</v>
      </c>
      <c r="K465" s="47">
        <v>0</v>
      </c>
      <c r="L465" s="47">
        <v>-20.47363</v>
      </c>
      <c r="M465" s="47">
        <v>0</v>
      </c>
      <c r="N465" s="47">
        <v>0</v>
      </c>
      <c r="O465" s="47">
        <v>-20.47363</v>
      </c>
      <c r="P465" s="47">
        <v>0</v>
      </c>
      <c r="Q465" s="47">
        <v>0</v>
      </c>
      <c r="R465" s="47">
        <v>-61.42089</v>
      </c>
      <c r="S465" s="47">
        <v>0</v>
      </c>
      <c r="T465" s="47">
        <v>0</v>
      </c>
      <c r="U465" s="47">
        <v>-20.47363</v>
      </c>
      <c r="V465" s="47">
        <v>0</v>
      </c>
      <c r="W465" s="47">
        <v>0</v>
      </c>
      <c r="X465" s="47">
        <v>-20.47363</v>
      </c>
      <c r="Y465" s="47">
        <v>0</v>
      </c>
      <c r="Z465" s="47">
        <v>0</v>
      </c>
      <c r="AA465" s="47">
        <v>-20.47363</v>
      </c>
      <c r="AB465" s="47">
        <v>0</v>
      </c>
      <c r="AC465" s="47">
        <v>0</v>
      </c>
      <c r="AD465" s="47">
        <v>-61.42089</v>
      </c>
      <c r="AE465" s="47">
        <v>0</v>
      </c>
      <c r="AF465" s="47">
        <v>0</v>
      </c>
      <c r="AG465" s="47">
        <v>-20.47363</v>
      </c>
      <c r="AH465" s="47">
        <v>0</v>
      </c>
      <c r="AI465" s="47">
        <v>0</v>
      </c>
      <c r="AJ465" s="47">
        <v>-20.47363</v>
      </c>
      <c r="AK465" s="47">
        <v>0</v>
      </c>
      <c r="AL465" s="47">
        <v>0</v>
      </c>
      <c r="AM465" s="47">
        <v>-20.47363</v>
      </c>
      <c r="AN465" s="47">
        <v>0</v>
      </c>
      <c r="AO465" s="47">
        <v>0</v>
      </c>
      <c r="AP465" s="47">
        <v>-61.42089</v>
      </c>
      <c r="AQ465" s="47">
        <v>0</v>
      </c>
      <c r="AR465" s="47">
        <v>0</v>
      </c>
      <c r="AS465" s="47">
        <v>-20.47363</v>
      </c>
      <c r="AT465" s="47">
        <v>0</v>
      </c>
      <c r="AU465" s="47">
        <v>0</v>
      </c>
      <c r="AV465" s="47">
        <v>-20.47363</v>
      </c>
      <c r="AW465" s="47">
        <v>0</v>
      </c>
      <c r="AX465" s="47">
        <v>0</v>
      </c>
      <c r="AY465" s="47">
        <v>-20.47363</v>
      </c>
      <c r="AZ465" s="47">
        <v>0</v>
      </c>
      <c r="BA465" s="47">
        <v>0</v>
      </c>
      <c r="BB465" s="47">
        <v>-61.42089</v>
      </c>
      <c r="BC465" s="47">
        <v>0</v>
      </c>
      <c r="BD465" s="47">
        <v>0</v>
      </c>
      <c r="BE465" s="47">
        <v>-245.68356</v>
      </c>
      <c r="BF465" s="48">
        <v>-1</v>
      </c>
      <c r="BG465" s="49">
        <v>0</v>
      </c>
    </row>
    <row r="466" spans="2:59" hidden="1" x14ac:dyDescent="0.25">
      <c r="B466" s="1"/>
      <c r="C466" s="46"/>
      <c r="D466" s="46"/>
      <c r="E466" s="45"/>
      <c r="BF466" s="48"/>
      <c r="BG466" s="49"/>
    </row>
    <row r="467" spans="2:59" hidden="1" x14ac:dyDescent="0.25">
      <c r="B467" s="1"/>
      <c r="C467" s="46"/>
      <c r="D467" s="46"/>
      <c r="E467" s="45"/>
      <c r="BF467" s="48"/>
      <c r="BG467" s="49"/>
    </row>
    <row r="468" spans="2:59" x14ac:dyDescent="0.25">
      <c r="B468" s="1"/>
      <c r="C468" s="46"/>
      <c r="D468" s="46"/>
      <c r="E468" s="45" t="s">
        <v>388</v>
      </c>
      <c r="F468" s="46" t="s">
        <v>389</v>
      </c>
      <c r="G468" s="47">
        <v>0</v>
      </c>
      <c r="H468" s="47">
        <v>0</v>
      </c>
      <c r="I468" s="47">
        <v>0</v>
      </c>
      <c r="J468" s="47">
        <v>0</v>
      </c>
      <c r="K468" s="47">
        <v>0</v>
      </c>
      <c r="L468" s="47">
        <v>0</v>
      </c>
      <c r="M468" s="47">
        <v>0</v>
      </c>
      <c r="N468" s="47">
        <v>0</v>
      </c>
      <c r="O468" s="47">
        <v>0</v>
      </c>
      <c r="P468" s="47">
        <v>0</v>
      </c>
      <c r="Q468" s="47">
        <v>0</v>
      </c>
      <c r="R468" s="47">
        <v>0</v>
      </c>
      <c r="S468" s="47">
        <v>0</v>
      </c>
      <c r="T468" s="47">
        <v>0</v>
      </c>
      <c r="U468" s="47">
        <v>0</v>
      </c>
      <c r="V468" s="47">
        <v>0</v>
      </c>
      <c r="W468" s="47">
        <v>0</v>
      </c>
      <c r="X468" s="47">
        <v>0</v>
      </c>
      <c r="Y468" s="47">
        <v>0</v>
      </c>
      <c r="Z468" s="47">
        <v>0</v>
      </c>
      <c r="AA468" s="47">
        <v>0</v>
      </c>
      <c r="AB468" s="47">
        <v>0</v>
      </c>
      <c r="AC468" s="47">
        <v>0</v>
      </c>
      <c r="AD468" s="47">
        <v>0</v>
      </c>
      <c r="AE468" s="47">
        <v>0</v>
      </c>
      <c r="AF468" s="47">
        <v>-0.96</v>
      </c>
      <c r="AG468" s="47">
        <v>0</v>
      </c>
      <c r="AH468" s="47">
        <v>0</v>
      </c>
      <c r="AI468" s="47">
        <v>0</v>
      </c>
      <c r="AJ468" s="47">
        <v>0</v>
      </c>
      <c r="AK468" s="47">
        <v>0</v>
      </c>
      <c r="AL468" s="47">
        <v>-0.96</v>
      </c>
      <c r="AM468" s="47">
        <v>0</v>
      </c>
      <c r="AN468" s="47">
        <v>0</v>
      </c>
      <c r="AO468" s="47">
        <v>-1.92</v>
      </c>
      <c r="AP468" s="47">
        <v>0</v>
      </c>
      <c r="AQ468" s="47">
        <v>0</v>
      </c>
      <c r="AR468" s="47">
        <v>-0.96</v>
      </c>
      <c r="AS468" s="47">
        <v>0</v>
      </c>
      <c r="AT468" s="47">
        <v>0</v>
      </c>
      <c r="AU468" s="47">
        <v>-0.96</v>
      </c>
      <c r="AV468" s="47">
        <v>0</v>
      </c>
      <c r="AW468" s="47">
        <v>0</v>
      </c>
      <c r="AX468" s="47">
        <v>0</v>
      </c>
      <c r="AY468" s="47">
        <v>0</v>
      </c>
      <c r="AZ468" s="47">
        <v>0</v>
      </c>
      <c r="BA468" s="47">
        <v>-1.92</v>
      </c>
      <c r="BB468" s="47">
        <v>0</v>
      </c>
      <c r="BC468" s="47">
        <v>0</v>
      </c>
      <c r="BD468" s="47">
        <v>-3.84</v>
      </c>
      <c r="BE468" s="47">
        <v>0</v>
      </c>
      <c r="BF468" s="48">
        <v>0</v>
      </c>
      <c r="BG468" s="49">
        <v>-1</v>
      </c>
    </row>
    <row r="469" spans="2:59" hidden="1" x14ac:dyDescent="0.25">
      <c r="B469" s="1"/>
      <c r="C469" s="46"/>
      <c r="D469" s="46"/>
      <c r="E469" s="45"/>
      <c r="BF469" s="48"/>
      <c r="BG469" s="49"/>
    </row>
    <row r="470" spans="2:59" x14ac:dyDescent="0.25">
      <c r="B470" s="1"/>
      <c r="C470" s="46"/>
      <c r="D470" s="46"/>
      <c r="E470" s="45" t="s">
        <v>390</v>
      </c>
      <c r="F470" s="46" t="s">
        <v>389</v>
      </c>
      <c r="G470" s="47">
        <v>0</v>
      </c>
      <c r="H470" s="47">
        <v>0</v>
      </c>
      <c r="I470" s="47">
        <v>0</v>
      </c>
      <c r="J470" s="47">
        <v>0</v>
      </c>
      <c r="K470" s="47">
        <v>0</v>
      </c>
      <c r="L470" s="47">
        <v>0</v>
      </c>
      <c r="M470" s="47">
        <v>0</v>
      </c>
      <c r="N470" s="47">
        <v>0</v>
      </c>
      <c r="O470" s="47">
        <v>0</v>
      </c>
      <c r="P470" s="47">
        <v>0</v>
      </c>
      <c r="Q470" s="47">
        <v>0</v>
      </c>
      <c r="R470" s="47">
        <v>0</v>
      </c>
      <c r="S470" s="47">
        <v>0</v>
      </c>
      <c r="T470" s="47">
        <v>0</v>
      </c>
      <c r="U470" s="47">
        <v>0</v>
      </c>
      <c r="V470" s="47">
        <v>0</v>
      </c>
      <c r="W470" s="47">
        <v>0</v>
      </c>
      <c r="X470" s="47">
        <v>0</v>
      </c>
      <c r="Y470" s="47">
        <v>0</v>
      </c>
      <c r="Z470" s="47">
        <v>0</v>
      </c>
      <c r="AA470" s="47">
        <v>0</v>
      </c>
      <c r="AB470" s="47">
        <v>0</v>
      </c>
      <c r="AC470" s="47">
        <v>0</v>
      </c>
      <c r="AD470" s="47">
        <v>0</v>
      </c>
      <c r="AE470" s="47">
        <v>0</v>
      </c>
      <c r="AF470" s="47">
        <v>-1.1200000000000001</v>
      </c>
      <c r="AG470" s="47">
        <v>0</v>
      </c>
      <c r="AH470" s="47">
        <v>0</v>
      </c>
      <c r="AI470" s="47">
        <v>0</v>
      </c>
      <c r="AJ470" s="47">
        <v>0</v>
      </c>
      <c r="AK470" s="47">
        <v>0</v>
      </c>
      <c r="AL470" s="47">
        <v>-1.28</v>
      </c>
      <c r="AM470" s="47">
        <v>0</v>
      </c>
      <c r="AN470" s="47">
        <v>0</v>
      </c>
      <c r="AO470" s="47">
        <v>-2.4</v>
      </c>
      <c r="AP470" s="47">
        <v>0</v>
      </c>
      <c r="AQ470" s="47">
        <v>0</v>
      </c>
      <c r="AR470" s="47">
        <v>-1.28</v>
      </c>
      <c r="AS470" s="47">
        <v>0</v>
      </c>
      <c r="AT470" s="47">
        <v>0</v>
      </c>
      <c r="AU470" s="47">
        <v>-1.28</v>
      </c>
      <c r="AV470" s="47">
        <v>0</v>
      </c>
      <c r="AW470" s="47">
        <v>0</v>
      </c>
      <c r="AX470" s="47">
        <v>0</v>
      </c>
      <c r="AY470" s="47">
        <v>0</v>
      </c>
      <c r="AZ470" s="47">
        <v>0</v>
      </c>
      <c r="BA470" s="47">
        <v>-2.56</v>
      </c>
      <c r="BB470" s="47">
        <v>0</v>
      </c>
      <c r="BC470" s="47">
        <v>0</v>
      </c>
      <c r="BD470" s="47">
        <v>-4.96</v>
      </c>
      <c r="BE470" s="47">
        <v>0</v>
      </c>
      <c r="BF470" s="48">
        <v>0</v>
      </c>
      <c r="BG470" s="49">
        <v>-1</v>
      </c>
    </row>
    <row r="471" spans="2:59" hidden="1" x14ac:dyDescent="0.25">
      <c r="B471" s="1"/>
      <c r="C471" s="46"/>
      <c r="D471" s="46"/>
      <c r="E471" s="45"/>
      <c r="BF471" s="48"/>
      <c r="BG471" s="49"/>
    </row>
    <row r="472" spans="2:59" hidden="1" x14ac:dyDescent="0.25">
      <c r="B472" s="1"/>
      <c r="C472" s="46"/>
      <c r="D472" s="46"/>
      <c r="E472" s="45"/>
      <c r="BF472" s="48"/>
      <c r="BG472" s="49"/>
    </row>
    <row r="473" spans="2:59" hidden="1" x14ac:dyDescent="0.25">
      <c r="B473" s="1"/>
      <c r="C473" s="46"/>
      <c r="D473" s="46"/>
      <c r="E473" s="45"/>
      <c r="BF473" s="48"/>
      <c r="BG473" s="49"/>
    </row>
    <row r="474" spans="2:59" hidden="1" x14ac:dyDescent="0.25">
      <c r="B474" s="1"/>
      <c r="C474" s="46"/>
      <c r="D474" s="46"/>
      <c r="E474" s="45"/>
      <c r="BF474" s="48"/>
      <c r="BG474" s="49"/>
    </row>
    <row r="475" spans="2:59" hidden="1" x14ac:dyDescent="0.25">
      <c r="B475" s="1"/>
      <c r="C475" s="46"/>
      <c r="D475" s="46"/>
      <c r="E475" s="45"/>
      <c r="BF475" s="48"/>
      <c r="BG475" s="49"/>
    </row>
    <row r="476" spans="2:59" hidden="1" x14ac:dyDescent="0.25">
      <c r="B476" s="1"/>
      <c r="C476" s="46"/>
      <c r="D476" s="46"/>
      <c r="E476" s="45"/>
      <c r="BF476" s="48"/>
      <c r="BG476" s="49"/>
    </row>
    <row r="477" spans="2:59" hidden="1" x14ac:dyDescent="0.25">
      <c r="B477" s="1"/>
      <c r="C477" s="46"/>
      <c r="D477" s="46"/>
      <c r="E477" s="45"/>
      <c r="BF477" s="48"/>
      <c r="BG477" s="49"/>
    </row>
    <row r="478" spans="2:59" x14ac:dyDescent="0.25">
      <c r="B478" s="1"/>
      <c r="C478" s="46"/>
      <c r="D478" s="46"/>
      <c r="E478" s="45" t="s">
        <v>391</v>
      </c>
      <c r="F478" s="46" t="s">
        <v>392</v>
      </c>
      <c r="G478" s="47">
        <v>0</v>
      </c>
      <c r="H478" s="47">
        <v>-66.75</v>
      </c>
      <c r="I478" s="47">
        <v>0</v>
      </c>
      <c r="J478" s="47">
        <v>0</v>
      </c>
      <c r="K478" s="47">
        <v>-68.5</v>
      </c>
      <c r="L478" s="47">
        <v>0</v>
      </c>
      <c r="M478" s="47">
        <v>0</v>
      </c>
      <c r="N478" s="47">
        <v>-64.5</v>
      </c>
      <c r="O478" s="47">
        <v>0</v>
      </c>
      <c r="P478" s="47">
        <v>0</v>
      </c>
      <c r="Q478" s="47">
        <v>-199.75</v>
      </c>
      <c r="R478" s="47">
        <v>0</v>
      </c>
      <c r="S478" s="47">
        <v>0</v>
      </c>
      <c r="T478" s="47">
        <v>-61.5</v>
      </c>
      <c r="U478" s="47">
        <v>0</v>
      </c>
      <c r="V478" s="47">
        <v>0</v>
      </c>
      <c r="W478" s="47">
        <v>-69.5</v>
      </c>
      <c r="X478" s="47">
        <v>0</v>
      </c>
      <c r="Y478" s="47">
        <v>0</v>
      </c>
      <c r="Z478" s="47">
        <v>-71.5</v>
      </c>
      <c r="AA478" s="47">
        <v>0</v>
      </c>
      <c r="AB478" s="47">
        <v>0</v>
      </c>
      <c r="AC478" s="47">
        <v>-202.5</v>
      </c>
      <c r="AD478" s="47">
        <v>0</v>
      </c>
      <c r="AE478" s="47">
        <v>0</v>
      </c>
      <c r="AF478" s="47">
        <v>0</v>
      </c>
      <c r="AG478" s="47">
        <v>0</v>
      </c>
      <c r="AH478" s="47">
        <v>0</v>
      </c>
      <c r="AI478" s="47">
        <v>0</v>
      </c>
      <c r="AJ478" s="47">
        <v>0</v>
      </c>
      <c r="AK478" s="47">
        <v>0</v>
      </c>
      <c r="AL478" s="47">
        <v>0</v>
      </c>
      <c r="AM478" s="47">
        <v>0</v>
      </c>
      <c r="AN478" s="47">
        <v>0</v>
      </c>
      <c r="AO478" s="47">
        <v>0</v>
      </c>
      <c r="AP478" s="47">
        <v>0</v>
      </c>
      <c r="AQ478" s="47">
        <v>0</v>
      </c>
      <c r="AR478" s="47">
        <v>0</v>
      </c>
      <c r="AS478" s="47">
        <v>0</v>
      </c>
      <c r="AT478" s="47">
        <v>0</v>
      </c>
      <c r="AU478" s="47">
        <v>0</v>
      </c>
      <c r="AV478" s="47">
        <v>0</v>
      </c>
      <c r="AW478" s="47">
        <v>0</v>
      </c>
      <c r="AX478" s="47">
        <v>0</v>
      </c>
      <c r="AY478" s="47">
        <v>0</v>
      </c>
      <c r="AZ478" s="47">
        <v>0</v>
      </c>
      <c r="BA478" s="47">
        <v>0</v>
      </c>
      <c r="BB478" s="47">
        <v>0</v>
      </c>
      <c r="BC478" s="47">
        <v>0</v>
      </c>
      <c r="BD478" s="47">
        <v>-402.25</v>
      </c>
      <c r="BE478" s="47">
        <v>0</v>
      </c>
      <c r="BF478" s="48">
        <v>0</v>
      </c>
      <c r="BG478" s="49">
        <v>-1</v>
      </c>
    </row>
    <row r="479" spans="2:59" x14ac:dyDescent="0.25">
      <c r="B479" s="1"/>
      <c r="C479" s="46"/>
      <c r="D479" s="46"/>
      <c r="E479" s="45" t="s">
        <v>393</v>
      </c>
      <c r="F479" s="46" t="s">
        <v>394</v>
      </c>
      <c r="G479" s="47">
        <v>-95.65</v>
      </c>
      <c r="H479" s="47">
        <v>0</v>
      </c>
      <c r="I479" s="47">
        <v>-88.98733</v>
      </c>
      <c r="J479" s="47">
        <v>-129.78169</v>
      </c>
      <c r="K479" s="47">
        <v>0</v>
      </c>
      <c r="L479" s="47">
        <v>-205.58732999999998</v>
      </c>
      <c r="M479" s="47">
        <v>-178.81725</v>
      </c>
      <c r="N479" s="47">
        <v>0</v>
      </c>
      <c r="O479" s="47">
        <v>-360.98733000000004</v>
      </c>
      <c r="P479" s="47">
        <v>-404.24894</v>
      </c>
      <c r="Q479" s="47">
        <v>0</v>
      </c>
      <c r="R479" s="47">
        <v>-655.56199000000004</v>
      </c>
      <c r="S479" s="47">
        <v>-75.79925999999999</v>
      </c>
      <c r="T479" s="47">
        <v>0</v>
      </c>
      <c r="U479" s="47">
        <v>-88.98733</v>
      </c>
      <c r="V479" s="47">
        <v>-434.38299999999998</v>
      </c>
      <c r="W479" s="47">
        <v>0</v>
      </c>
      <c r="X479" s="47">
        <v>-88.98733</v>
      </c>
      <c r="Y479" s="47">
        <v>-82.340320000000006</v>
      </c>
      <c r="Z479" s="47">
        <v>0</v>
      </c>
      <c r="AA479" s="47">
        <v>-88.98733</v>
      </c>
      <c r="AB479" s="47">
        <v>-592.52257999999995</v>
      </c>
      <c r="AC479" s="47">
        <v>0</v>
      </c>
      <c r="AD479" s="47">
        <v>-266.96199000000001</v>
      </c>
      <c r="AE479" s="47">
        <v>-141.45578</v>
      </c>
      <c r="AF479" s="47">
        <v>-170.1225</v>
      </c>
      <c r="AG479" s="47">
        <v>-88.98733</v>
      </c>
      <c r="AH479" s="47">
        <v>-131.29295000000002</v>
      </c>
      <c r="AI479" s="47">
        <v>-327.27035999999998</v>
      </c>
      <c r="AJ479" s="47">
        <v>-88.98733</v>
      </c>
      <c r="AK479" s="47">
        <v>-19.58728</v>
      </c>
      <c r="AL479" s="47">
        <v>-338.06020000000001</v>
      </c>
      <c r="AM479" s="47">
        <v>-88.98733</v>
      </c>
      <c r="AN479" s="47">
        <v>-292.33600999999999</v>
      </c>
      <c r="AO479" s="47">
        <v>-835.45306000000005</v>
      </c>
      <c r="AP479" s="47">
        <v>-266.96199000000001</v>
      </c>
      <c r="AQ479" s="47">
        <v>38.571629999999999</v>
      </c>
      <c r="AR479" s="47">
        <v>-109.58261999999999</v>
      </c>
      <c r="AS479" s="47">
        <v>-88.98733</v>
      </c>
      <c r="AT479" s="47">
        <v>-240.17057</v>
      </c>
      <c r="AU479" s="47">
        <v>-127.15032000000001</v>
      </c>
      <c r="AV479" s="47">
        <v>-88.98733</v>
      </c>
      <c r="AW479" s="47">
        <v>-102.26960000000001</v>
      </c>
      <c r="AX479" s="47">
        <v>-295.81006000000002</v>
      </c>
      <c r="AY479" s="47">
        <v>-88.98733</v>
      </c>
      <c r="AZ479" s="47">
        <v>-303.86854</v>
      </c>
      <c r="BA479" s="47">
        <v>-532.54300000000001</v>
      </c>
      <c r="BB479" s="47">
        <v>-266.96199000000001</v>
      </c>
      <c r="BC479" s="47">
        <v>-1592.9760700000002</v>
      </c>
      <c r="BD479" s="47">
        <v>-1367.9960599999999</v>
      </c>
      <c r="BE479" s="47">
        <v>-1456.44796</v>
      </c>
      <c r="BF479" s="48">
        <v>9.3740465673761708E-2</v>
      </c>
      <c r="BG479" s="49">
        <v>0.1644595453001525</v>
      </c>
    </row>
    <row r="480" spans="2:59" x14ac:dyDescent="0.25">
      <c r="B480" s="1"/>
      <c r="C480" s="46"/>
      <c r="D480" s="46"/>
      <c r="E480" s="45" t="s">
        <v>395</v>
      </c>
      <c r="F480" s="46" t="s">
        <v>396</v>
      </c>
      <c r="G480" s="47">
        <v>0</v>
      </c>
      <c r="H480" s="47">
        <v>0</v>
      </c>
      <c r="I480" s="47">
        <v>-1.8081400000000001</v>
      </c>
      <c r="J480" s="47">
        <v>0</v>
      </c>
      <c r="K480" s="47">
        <v>0</v>
      </c>
      <c r="L480" s="47">
        <v>-1.8081400000000001</v>
      </c>
      <c r="M480" s="47">
        <v>0</v>
      </c>
      <c r="N480" s="47">
        <v>0</v>
      </c>
      <c r="O480" s="47">
        <v>-1.8081400000000001</v>
      </c>
      <c r="P480" s="47">
        <v>0</v>
      </c>
      <c r="Q480" s="47">
        <v>0</v>
      </c>
      <c r="R480" s="47">
        <v>-5.4244200000000005</v>
      </c>
      <c r="S480" s="47">
        <v>0</v>
      </c>
      <c r="T480" s="47">
        <v>0</v>
      </c>
      <c r="U480" s="47">
        <v>-1.8081400000000001</v>
      </c>
      <c r="V480" s="47">
        <v>0</v>
      </c>
      <c r="W480" s="47">
        <v>1.5799799999999999</v>
      </c>
      <c r="X480" s="47">
        <v>-1.8081400000000001</v>
      </c>
      <c r="Y480" s="47">
        <v>0</v>
      </c>
      <c r="Z480" s="47">
        <v>0</v>
      </c>
      <c r="AA480" s="47">
        <v>-1.8081400000000001</v>
      </c>
      <c r="AB480" s="47">
        <v>0</v>
      </c>
      <c r="AC480" s="47">
        <v>1.5799799999999999</v>
      </c>
      <c r="AD480" s="47">
        <v>-5.4244200000000005</v>
      </c>
      <c r="AE480" s="47">
        <v>0</v>
      </c>
      <c r="AF480" s="47">
        <v>0</v>
      </c>
      <c r="AG480" s="47">
        <v>-1.8081400000000001</v>
      </c>
      <c r="AH480" s="47">
        <v>0</v>
      </c>
      <c r="AI480" s="47">
        <v>0</v>
      </c>
      <c r="AJ480" s="47">
        <v>-1.8081400000000001</v>
      </c>
      <c r="AK480" s="47">
        <v>0</v>
      </c>
      <c r="AL480" s="47">
        <v>0</v>
      </c>
      <c r="AM480" s="47">
        <v>-1.8081400000000001</v>
      </c>
      <c r="AN480" s="47">
        <v>0</v>
      </c>
      <c r="AO480" s="47">
        <v>0</v>
      </c>
      <c r="AP480" s="47">
        <v>-5.4244200000000005</v>
      </c>
      <c r="AQ480" s="47">
        <v>0</v>
      </c>
      <c r="AR480" s="47">
        <v>0</v>
      </c>
      <c r="AS480" s="47">
        <v>-1.8081400000000001</v>
      </c>
      <c r="AT480" s="47">
        <v>0</v>
      </c>
      <c r="AU480" s="47">
        <v>0</v>
      </c>
      <c r="AV480" s="47">
        <v>-1.8081400000000001</v>
      </c>
      <c r="AW480" s="47">
        <v>0</v>
      </c>
      <c r="AX480" s="47">
        <v>0</v>
      </c>
      <c r="AY480" s="47">
        <v>-1.8081400000000001</v>
      </c>
      <c r="AZ480" s="47">
        <v>0</v>
      </c>
      <c r="BA480" s="47">
        <v>0</v>
      </c>
      <c r="BB480" s="47">
        <v>-5.4244200000000005</v>
      </c>
      <c r="BC480" s="47">
        <v>0</v>
      </c>
      <c r="BD480" s="47">
        <v>1.5799799999999999</v>
      </c>
      <c r="BE480" s="47">
        <v>-21.697680000000002</v>
      </c>
      <c r="BF480" s="48">
        <v>-1</v>
      </c>
      <c r="BG480" s="49">
        <v>-1</v>
      </c>
    </row>
    <row r="481" spans="2:59" x14ac:dyDescent="0.25">
      <c r="B481" s="1"/>
      <c r="C481" s="46"/>
      <c r="D481" s="46"/>
      <c r="E481" s="45" t="s">
        <v>397</v>
      </c>
      <c r="F481" s="46" t="s">
        <v>394</v>
      </c>
      <c r="G481" s="47">
        <v>0</v>
      </c>
      <c r="H481" s="47">
        <v>0</v>
      </c>
      <c r="I481" s="47">
        <v>0</v>
      </c>
      <c r="J481" s="47">
        <v>0</v>
      </c>
      <c r="K481" s="47">
        <v>0</v>
      </c>
      <c r="L481" s="47">
        <v>0</v>
      </c>
      <c r="M481" s="47">
        <v>0</v>
      </c>
      <c r="N481" s="47">
        <v>0</v>
      </c>
      <c r="O481" s="47">
        <v>0</v>
      </c>
      <c r="P481" s="47">
        <v>0</v>
      </c>
      <c r="Q481" s="47">
        <v>0</v>
      </c>
      <c r="R481" s="47">
        <v>0</v>
      </c>
      <c r="S481" s="47">
        <v>-7.25</v>
      </c>
      <c r="T481" s="47">
        <v>0</v>
      </c>
      <c r="U481" s="47">
        <v>0</v>
      </c>
      <c r="V481" s="47">
        <v>0</v>
      </c>
      <c r="W481" s="47">
        <v>0</v>
      </c>
      <c r="X481" s="47">
        <v>0</v>
      </c>
      <c r="Y481" s="47">
        <v>0</v>
      </c>
      <c r="Z481" s="47">
        <v>0</v>
      </c>
      <c r="AA481" s="47">
        <v>0</v>
      </c>
      <c r="AB481" s="47">
        <v>-7.25</v>
      </c>
      <c r="AC481" s="47">
        <v>0</v>
      </c>
      <c r="AD481" s="47">
        <v>0</v>
      </c>
      <c r="AE481" s="47">
        <v>0</v>
      </c>
      <c r="AF481" s="47">
        <v>0</v>
      </c>
      <c r="AG481" s="47">
        <v>0</v>
      </c>
      <c r="AH481" s="47">
        <v>0</v>
      </c>
      <c r="AI481" s="47">
        <v>0</v>
      </c>
      <c r="AJ481" s="47">
        <v>0</v>
      </c>
      <c r="AK481" s="47">
        <v>0</v>
      </c>
      <c r="AL481" s="47">
        <v>0</v>
      </c>
      <c r="AM481" s="47">
        <v>0</v>
      </c>
      <c r="AN481" s="47">
        <v>0</v>
      </c>
      <c r="AO481" s="47">
        <v>0</v>
      </c>
      <c r="AP481" s="47">
        <v>0</v>
      </c>
      <c r="AQ481" s="47">
        <v>0</v>
      </c>
      <c r="AR481" s="47">
        <v>0</v>
      </c>
      <c r="AS481" s="47">
        <v>0</v>
      </c>
      <c r="AT481" s="47">
        <v>0</v>
      </c>
      <c r="AU481" s="47">
        <v>0</v>
      </c>
      <c r="AV481" s="47">
        <v>0</v>
      </c>
      <c r="AW481" s="47">
        <v>7.25</v>
      </c>
      <c r="AX481" s="47">
        <v>0</v>
      </c>
      <c r="AY481" s="47">
        <v>0</v>
      </c>
      <c r="AZ481" s="47">
        <v>7.25</v>
      </c>
      <c r="BA481" s="47">
        <v>0</v>
      </c>
      <c r="BB481" s="47">
        <v>0</v>
      </c>
      <c r="BC481" s="47">
        <v>0</v>
      </c>
      <c r="BD481" s="47">
        <v>0</v>
      </c>
      <c r="BE481" s="47">
        <v>0</v>
      </c>
      <c r="BF481" s="48">
        <v>0</v>
      </c>
      <c r="BG481" s="49">
        <v>0</v>
      </c>
    </row>
    <row r="482" spans="2:59" x14ac:dyDescent="0.25">
      <c r="B482" s="1"/>
      <c r="C482" s="46"/>
      <c r="D482" s="46"/>
      <c r="E482" s="45" t="s">
        <v>398</v>
      </c>
      <c r="F482" s="46" t="s">
        <v>399</v>
      </c>
      <c r="G482" s="47">
        <v>0</v>
      </c>
      <c r="H482" s="47">
        <v>0</v>
      </c>
      <c r="I482" s="47">
        <v>-2.4</v>
      </c>
      <c r="J482" s="47">
        <v>-1</v>
      </c>
      <c r="K482" s="47">
        <v>0</v>
      </c>
      <c r="L482" s="47">
        <v>-2.4</v>
      </c>
      <c r="M482" s="47">
        <v>0</v>
      </c>
      <c r="N482" s="47">
        <v>0</v>
      </c>
      <c r="O482" s="47">
        <v>-2.4</v>
      </c>
      <c r="P482" s="47">
        <v>-1</v>
      </c>
      <c r="Q482" s="47">
        <v>0</v>
      </c>
      <c r="R482" s="47">
        <v>-7.2</v>
      </c>
      <c r="S482" s="47">
        <v>2</v>
      </c>
      <c r="T482" s="47">
        <v>0</v>
      </c>
      <c r="U482" s="47">
        <v>-2.4</v>
      </c>
      <c r="V482" s="47">
        <v>-1</v>
      </c>
      <c r="W482" s="47">
        <v>-0.40350000000000003</v>
      </c>
      <c r="X482" s="47">
        <v>-2.4</v>
      </c>
      <c r="Y482" s="47">
        <v>0</v>
      </c>
      <c r="Z482" s="47">
        <v>0</v>
      </c>
      <c r="AA482" s="47">
        <v>-2.4</v>
      </c>
      <c r="AB482" s="47">
        <v>1</v>
      </c>
      <c r="AC482" s="47">
        <v>-0.40350000000000003</v>
      </c>
      <c r="AD482" s="47">
        <v>-7.2</v>
      </c>
      <c r="AE482" s="47">
        <v>0</v>
      </c>
      <c r="AF482" s="47">
        <v>0</v>
      </c>
      <c r="AG482" s="47">
        <v>-2.4</v>
      </c>
      <c r="AH482" s="47">
        <v>-0.5</v>
      </c>
      <c r="AI482" s="47">
        <v>0</v>
      </c>
      <c r="AJ482" s="47">
        <v>-2.4</v>
      </c>
      <c r="AK482" s="47">
        <v>0</v>
      </c>
      <c r="AL482" s="47">
        <v>0</v>
      </c>
      <c r="AM482" s="47">
        <v>-2.4</v>
      </c>
      <c r="AN482" s="47">
        <v>-0.5</v>
      </c>
      <c r="AO482" s="47">
        <v>0</v>
      </c>
      <c r="AP482" s="47">
        <v>-7.2</v>
      </c>
      <c r="AQ482" s="47">
        <v>0</v>
      </c>
      <c r="AR482" s="47">
        <v>0</v>
      </c>
      <c r="AS482" s="47">
        <v>-2.4</v>
      </c>
      <c r="AT482" s="47">
        <v>0</v>
      </c>
      <c r="AU482" s="47">
        <v>0</v>
      </c>
      <c r="AV482" s="47">
        <v>-2.4</v>
      </c>
      <c r="AW482" s="47">
        <v>-4</v>
      </c>
      <c r="AX482" s="47">
        <v>-5.25</v>
      </c>
      <c r="AY482" s="47">
        <v>-2.4</v>
      </c>
      <c r="AZ482" s="47">
        <v>-4</v>
      </c>
      <c r="BA482" s="47">
        <v>-5.25</v>
      </c>
      <c r="BB482" s="47">
        <v>-7.2</v>
      </c>
      <c r="BC482" s="47">
        <v>-4.5</v>
      </c>
      <c r="BD482" s="47">
        <v>-5.6535000000000002</v>
      </c>
      <c r="BE482" s="47">
        <v>-28.8</v>
      </c>
      <c r="BF482" s="48">
        <v>-0.84375</v>
      </c>
      <c r="BG482" s="49">
        <v>-0.20403289997346774</v>
      </c>
    </row>
    <row r="483" spans="2:59" x14ac:dyDescent="0.25">
      <c r="B483" s="1"/>
      <c r="C483" s="46"/>
      <c r="D483" s="46"/>
      <c r="E483" s="45" t="s">
        <v>400</v>
      </c>
      <c r="F483" s="46" t="s">
        <v>399</v>
      </c>
      <c r="G483" s="47">
        <v>0</v>
      </c>
      <c r="H483" s="47">
        <v>0</v>
      </c>
      <c r="I483" s="47">
        <v>0</v>
      </c>
      <c r="J483" s="47">
        <v>0</v>
      </c>
      <c r="K483" s="47">
        <v>0</v>
      </c>
      <c r="L483" s="47">
        <v>0</v>
      </c>
      <c r="M483" s="47">
        <v>-2.5</v>
      </c>
      <c r="N483" s="47">
        <v>0</v>
      </c>
      <c r="O483" s="47">
        <v>0</v>
      </c>
      <c r="P483" s="47">
        <v>-2.5</v>
      </c>
      <c r="Q483" s="47">
        <v>0</v>
      </c>
      <c r="R483" s="47">
        <v>0</v>
      </c>
      <c r="S483" s="47">
        <v>-1</v>
      </c>
      <c r="T483" s="47">
        <v>0</v>
      </c>
      <c r="U483" s="47">
        <v>0</v>
      </c>
      <c r="V483" s="47">
        <v>2.5</v>
      </c>
      <c r="W483" s="47">
        <v>0</v>
      </c>
      <c r="X483" s="47">
        <v>0</v>
      </c>
      <c r="Y483" s="47">
        <v>0</v>
      </c>
      <c r="Z483" s="47">
        <v>0</v>
      </c>
      <c r="AA483" s="47">
        <v>0</v>
      </c>
      <c r="AB483" s="47">
        <v>1.5</v>
      </c>
      <c r="AC483" s="47">
        <v>0</v>
      </c>
      <c r="AD483" s="47">
        <v>0</v>
      </c>
      <c r="AE483" s="47">
        <v>0</v>
      </c>
      <c r="AF483" s="47">
        <v>0</v>
      </c>
      <c r="AG483" s="47">
        <v>0</v>
      </c>
      <c r="AH483" s="47">
        <v>0</v>
      </c>
      <c r="AI483" s="47">
        <v>0</v>
      </c>
      <c r="AJ483" s="47">
        <v>0</v>
      </c>
      <c r="AK483" s="47">
        <v>0</v>
      </c>
      <c r="AL483" s="47">
        <v>0</v>
      </c>
      <c r="AM483" s="47">
        <v>0</v>
      </c>
      <c r="AN483" s="47">
        <v>0</v>
      </c>
      <c r="AO483" s="47">
        <v>0</v>
      </c>
      <c r="AP483" s="47">
        <v>0</v>
      </c>
      <c r="AQ483" s="47">
        <v>0</v>
      </c>
      <c r="AR483" s="47">
        <v>0</v>
      </c>
      <c r="AS483" s="47">
        <v>0</v>
      </c>
      <c r="AT483" s="47">
        <v>0</v>
      </c>
      <c r="AU483" s="47">
        <v>0</v>
      </c>
      <c r="AV483" s="47">
        <v>0</v>
      </c>
      <c r="AW483" s="47">
        <v>0</v>
      </c>
      <c r="AX483" s="47">
        <v>0</v>
      </c>
      <c r="AY483" s="47">
        <v>0</v>
      </c>
      <c r="AZ483" s="47">
        <v>0</v>
      </c>
      <c r="BA483" s="47">
        <v>0</v>
      </c>
      <c r="BB483" s="47">
        <v>0</v>
      </c>
      <c r="BC483" s="47">
        <v>-1</v>
      </c>
      <c r="BD483" s="47">
        <v>0</v>
      </c>
      <c r="BE483" s="47">
        <v>0</v>
      </c>
      <c r="BF483" s="48">
        <v>0</v>
      </c>
      <c r="BG483" s="49">
        <v>0</v>
      </c>
    </row>
    <row r="484" spans="2:59" x14ac:dyDescent="0.25">
      <c r="B484" s="1"/>
      <c r="C484" s="46"/>
      <c r="D484" s="46"/>
      <c r="E484" s="45" t="s">
        <v>401</v>
      </c>
      <c r="F484" s="46" t="s">
        <v>399</v>
      </c>
      <c r="G484" s="47">
        <v>0</v>
      </c>
      <c r="H484" s="47">
        <v>0</v>
      </c>
      <c r="I484" s="47">
        <v>0</v>
      </c>
      <c r="J484" s="47">
        <v>0</v>
      </c>
      <c r="K484" s="47">
        <v>0</v>
      </c>
      <c r="L484" s="47">
        <v>0</v>
      </c>
      <c r="M484" s="47">
        <v>0</v>
      </c>
      <c r="N484" s="47">
        <v>0</v>
      </c>
      <c r="O484" s="47">
        <v>0</v>
      </c>
      <c r="P484" s="47">
        <v>0</v>
      </c>
      <c r="Q484" s="47">
        <v>0</v>
      </c>
      <c r="R484" s="47">
        <v>0</v>
      </c>
      <c r="S484" s="47">
        <v>0</v>
      </c>
      <c r="T484" s="47">
        <v>0</v>
      </c>
      <c r="U484" s="47">
        <v>0</v>
      </c>
      <c r="V484" s="47">
        <v>-2.5</v>
      </c>
      <c r="W484" s="47">
        <v>0</v>
      </c>
      <c r="X484" s="47">
        <v>0</v>
      </c>
      <c r="Y484" s="47">
        <v>0</v>
      </c>
      <c r="Z484" s="47">
        <v>0</v>
      </c>
      <c r="AA484" s="47">
        <v>0</v>
      </c>
      <c r="AB484" s="47">
        <v>-2.5</v>
      </c>
      <c r="AC484" s="47">
        <v>0</v>
      </c>
      <c r="AD484" s="47">
        <v>0</v>
      </c>
      <c r="AE484" s="47">
        <v>0</v>
      </c>
      <c r="AF484" s="47">
        <v>0</v>
      </c>
      <c r="AG484" s="47">
        <v>0</v>
      </c>
      <c r="AH484" s="47">
        <v>0</v>
      </c>
      <c r="AI484" s="47">
        <v>0</v>
      </c>
      <c r="AJ484" s="47">
        <v>0</v>
      </c>
      <c r="AK484" s="47">
        <v>0</v>
      </c>
      <c r="AL484" s="47">
        <v>0</v>
      </c>
      <c r="AM484" s="47">
        <v>0</v>
      </c>
      <c r="AN484" s="47">
        <v>0</v>
      </c>
      <c r="AO484" s="47">
        <v>0</v>
      </c>
      <c r="AP484" s="47">
        <v>0</v>
      </c>
      <c r="AQ484" s="47">
        <v>0</v>
      </c>
      <c r="AR484" s="47">
        <v>0</v>
      </c>
      <c r="AS484" s="47">
        <v>0</v>
      </c>
      <c r="AT484" s="47">
        <v>-0.5</v>
      </c>
      <c r="AU484" s="47">
        <v>0</v>
      </c>
      <c r="AV484" s="47">
        <v>0</v>
      </c>
      <c r="AW484" s="47">
        <v>-5.0691199999999998</v>
      </c>
      <c r="AX484" s="47">
        <v>0</v>
      </c>
      <c r="AY484" s="47">
        <v>0</v>
      </c>
      <c r="AZ484" s="47">
        <v>-5.5691199999999998</v>
      </c>
      <c r="BA484" s="47">
        <v>0</v>
      </c>
      <c r="BB484" s="47">
        <v>0</v>
      </c>
      <c r="BC484" s="47">
        <v>-8.0691199999999998</v>
      </c>
      <c r="BD484" s="47">
        <v>0</v>
      </c>
      <c r="BE484" s="47">
        <v>0</v>
      </c>
      <c r="BF484" s="48">
        <v>0</v>
      </c>
      <c r="BG484" s="49">
        <v>0</v>
      </c>
    </row>
    <row r="485" spans="2:59" hidden="1" x14ac:dyDescent="0.25">
      <c r="B485" s="1"/>
      <c r="C485" s="46"/>
      <c r="D485" s="46"/>
      <c r="E485" s="45"/>
      <c r="BF485" s="48"/>
      <c r="BG485" s="49"/>
    </row>
    <row r="486" spans="2:59" x14ac:dyDescent="0.25">
      <c r="B486" s="1"/>
      <c r="C486" s="46"/>
      <c r="D486" s="46"/>
      <c r="E486" s="45" t="s">
        <v>402</v>
      </c>
      <c r="F486" s="46" t="s">
        <v>399</v>
      </c>
      <c r="G486" s="47">
        <v>0</v>
      </c>
      <c r="H486" s="47">
        <v>0</v>
      </c>
      <c r="I486" s="47">
        <v>-8.7899899999999995</v>
      </c>
      <c r="J486" s="47">
        <v>0</v>
      </c>
      <c r="K486" s="47">
        <v>0</v>
      </c>
      <c r="L486" s="47">
        <v>-8.7899899999999995</v>
      </c>
      <c r="M486" s="47">
        <v>0</v>
      </c>
      <c r="N486" s="47">
        <v>0</v>
      </c>
      <c r="O486" s="47">
        <v>-28.58999</v>
      </c>
      <c r="P486" s="47">
        <v>0</v>
      </c>
      <c r="Q486" s="47">
        <v>0</v>
      </c>
      <c r="R486" s="47">
        <v>-46.169969999999999</v>
      </c>
      <c r="S486" s="47">
        <v>0</v>
      </c>
      <c r="T486" s="47">
        <v>0</v>
      </c>
      <c r="U486" s="47">
        <v>-8.7899899999999995</v>
      </c>
      <c r="V486" s="47">
        <v>0</v>
      </c>
      <c r="W486" s="47">
        <v>0</v>
      </c>
      <c r="X486" s="47">
        <v>-8.7899899999999995</v>
      </c>
      <c r="Y486" s="47">
        <v>0</v>
      </c>
      <c r="Z486" s="47">
        <v>0</v>
      </c>
      <c r="AA486" s="47">
        <v>-8.7899899999999995</v>
      </c>
      <c r="AB486" s="47">
        <v>0</v>
      </c>
      <c r="AC486" s="47">
        <v>0</v>
      </c>
      <c r="AD486" s="47">
        <v>-26.369970000000002</v>
      </c>
      <c r="AE486" s="47">
        <v>0</v>
      </c>
      <c r="AF486" s="47">
        <v>0</v>
      </c>
      <c r="AG486" s="47">
        <v>-8.7899899999999995</v>
      </c>
      <c r="AH486" s="47">
        <v>0</v>
      </c>
      <c r="AI486" s="47">
        <v>0</v>
      </c>
      <c r="AJ486" s="47">
        <v>-8.7899899999999995</v>
      </c>
      <c r="AK486" s="47">
        <v>0</v>
      </c>
      <c r="AL486" s="47">
        <v>0</v>
      </c>
      <c r="AM486" s="47">
        <v>-8.7899899999999995</v>
      </c>
      <c r="AN486" s="47">
        <v>0</v>
      </c>
      <c r="AO486" s="47">
        <v>0</v>
      </c>
      <c r="AP486" s="47">
        <v>-26.369970000000002</v>
      </c>
      <c r="AQ486" s="47">
        <v>0</v>
      </c>
      <c r="AR486" s="47">
        <v>0</v>
      </c>
      <c r="AS486" s="47">
        <v>-8.7899899999999995</v>
      </c>
      <c r="AT486" s="47">
        <v>0</v>
      </c>
      <c r="AU486" s="47">
        <v>0</v>
      </c>
      <c r="AV486" s="47">
        <v>-138.65998999999999</v>
      </c>
      <c r="AW486" s="47">
        <v>-116.28244000000001</v>
      </c>
      <c r="AX486" s="47">
        <v>0</v>
      </c>
      <c r="AY486" s="47">
        <v>-60</v>
      </c>
      <c r="AZ486" s="47">
        <v>-116.28244000000001</v>
      </c>
      <c r="BA486" s="47">
        <v>0</v>
      </c>
      <c r="BB486" s="47">
        <v>-207.44998000000001</v>
      </c>
      <c r="BC486" s="47">
        <v>-116.28244000000001</v>
      </c>
      <c r="BD486" s="47">
        <v>0</v>
      </c>
      <c r="BE486" s="47">
        <v>-306.35989000000001</v>
      </c>
      <c r="BF486" s="48">
        <v>-0.6204384327204191</v>
      </c>
      <c r="BG486" s="49">
        <v>0</v>
      </c>
    </row>
    <row r="487" spans="2:59" x14ac:dyDescent="0.25">
      <c r="B487" s="1"/>
      <c r="C487" s="46"/>
      <c r="D487" s="46"/>
      <c r="E487" s="45" t="s">
        <v>403</v>
      </c>
      <c r="F487" s="46" t="s">
        <v>404</v>
      </c>
      <c r="G487" s="47">
        <v>0</v>
      </c>
      <c r="H487" s="47">
        <v>0</v>
      </c>
      <c r="I487" s="47">
        <v>-3.9</v>
      </c>
      <c r="J487" s="47">
        <v>0</v>
      </c>
      <c r="K487" s="47">
        <v>0</v>
      </c>
      <c r="L487" s="47">
        <v>-3.9</v>
      </c>
      <c r="M487" s="47">
        <v>0</v>
      </c>
      <c r="N487" s="47">
        <v>0</v>
      </c>
      <c r="O487" s="47">
        <v>-3.9</v>
      </c>
      <c r="P487" s="47">
        <v>0</v>
      </c>
      <c r="Q487" s="47">
        <v>0</v>
      </c>
      <c r="R487" s="47">
        <v>-11.7</v>
      </c>
      <c r="S487" s="47">
        <v>-6.5</v>
      </c>
      <c r="T487" s="47">
        <v>0</v>
      </c>
      <c r="U487" s="47">
        <v>-3.9</v>
      </c>
      <c r="V487" s="47">
        <v>-0.5</v>
      </c>
      <c r="W487" s="47">
        <v>-1</v>
      </c>
      <c r="X487" s="47">
        <v>-3.9</v>
      </c>
      <c r="Y487" s="47">
        <v>-0.5</v>
      </c>
      <c r="Z487" s="47">
        <v>0</v>
      </c>
      <c r="AA487" s="47">
        <v>-3.9</v>
      </c>
      <c r="AB487" s="47">
        <v>-7.5</v>
      </c>
      <c r="AC487" s="47">
        <v>-1</v>
      </c>
      <c r="AD487" s="47">
        <v>-11.7</v>
      </c>
      <c r="AE487" s="47">
        <v>-0.5</v>
      </c>
      <c r="AF487" s="47">
        <v>0</v>
      </c>
      <c r="AG487" s="47">
        <v>-3.9</v>
      </c>
      <c r="AH487" s="47">
        <v>0</v>
      </c>
      <c r="AI487" s="47">
        <v>0</v>
      </c>
      <c r="AJ487" s="47">
        <v>-3.9</v>
      </c>
      <c r="AK487" s="47">
        <v>0</v>
      </c>
      <c r="AL487" s="47">
        <v>0</v>
      </c>
      <c r="AM487" s="47">
        <v>-3.9</v>
      </c>
      <c r="AN487" s="47">
        <v>-0.5</v>
      </c>
      <c r="AO487" s="47">
        <v>0</v>
      </c>
      <c r="AP487" s="47">
        <v>-11.7</v>
      </c>
      <c r="AQ487" s="47">
        <v>0</v>
      </c>
      <c r="AR487" s="47">
        <v>0</v>
      </c>
      <c r="AS487" s="47">
        <v>-3.9</v>
      </c>
      <c r="AT487" s="47">
        <v>0</v>
      </c>
      <c r="AU487" s="47">
        <v>0</v>
      </c>
      <c r="AV487" s="47">
        <v>-3.9</v>
      </c>
      <c r="AW487" s="47">
        <v>0</v>
      </c>
      <c r="AX487" s="47">
        <v>0</v>
      </c>
      <c r="AY487" s="47">
        <v>-3.9</v>
      </c>
      <c r="AZ487" s="47">
        <v>0</v>
      </c>
      <c r="BA487" s="47">
        <v>0</v>
      </c>
      <c r="BB487" s="47">
        <v>-11.7</v>
      </c>
      <c r="BC487" s="47">
        <v>-8</v>
      </c>
      <c r="BD487" s="47">
        <v>-1</v>
      </c>
      <c r="BE487" s="47">
        <v>-46.8</v>
      </c>
      <c r="BF487" s="48">
        <v>-0.829059829059829</v>
      </c>
      <c r="BG487" s="49">
        <v>7</v>
      </c>
    </row>
    <row r="488" spans="2:59" x14ac:dyDescent="0.25">
      <c r="B488" s="1"/>
      <c r="C488" s="46"/>
      <c r="D488" s="46"/>
      <c r="E488" s="45" t="s">
        <v>405</v>
      </c>
      <c r="F488" s="46" t="s">
        <v>399</v>
      </c>
      <c r="G488" s="47">
        <v>-0.5</v>
      </c>
      <c r="H488" s="47">
        <v>0</v>
      </c>
      <c r="I488" s="47">
        <v>-2.7</v>
      </c>
      <c r="J488" s="47">
        <v>0</v>
      </c>
      <c r="K488" s="47">
        <v>0</v>
      </c>
      <c r="L488" s="47">
        <v>-2.7</v>
      </c>
      <c r="M488" s="47">
        <v>0</v>
      </c>
      <c r="N488" s="47">
        <v>0</v>
      </c>
      <c r="O488" s="47">
        <v>-2.7</v>
      </c>
      <c r="P488" s="47">
        <v>-0.5</v>
      </c>
      <c r="Q488" s="47">
        <v>0</v>
      </c>
      <c r="R488" s="47">
        <v>-8.1</v>
      </c>
      <c r="S488" s="47">
        <v>-6</v>
      </c>
      <c r="T488" s="47">
        <v>0</v>
      </c>
      <c r="U488" s="47">
        <v>-2.7</v>
      </c>
      <c r="V488" s="47">
        <v>0</v>
      </c>
      <c r="W488" s="47">
        <v>-2.9</v>
      </c>
      <c r="X488" s="47">
        <v>-2.7</v>
      </c>
      <c r="Y488" s="47">
        <v>0</v>
      </c>
      <c r="Z488" s="47">
        <v>-2.0699999999999998</v>
      </c>
      <c r="AA488" s="47">
        <v>-2.7</v>
      </c>
      <c r="AB488" s="47">
        <v>-6</v>
      </c>
      <c r="AC488" s="47">
        <v>-4.97</v>
      </c>
      <c r="AD488" s="47">
        <v>-8.1</v>
      </c>
      <c r="AE488" s="47">
        <v>-1</v>
      </c>
      <c r="AF488" s="47">
        <v>0</v>
      </c>
      <c r="AG488" s="47">
        <v>-2.7</v>
      </c>
      <c r="AH488" s="47">
        <v>-5</v>
      </c>
      <c r="AI488" s="47">
        <v>0</v>
      </c>
      <c r="AJ488" s="47">
        <v>-2.7</v>
      </c>
      <c r="AK488" s="47">
        <v>-1</v>
      </c>
      <c r="AL488" s="47">
        <v>-2</v>
      </c>
      <c r="AM488" s="47">
        <v>-2.7</v>
      </c>
      <c r="AN488" s="47">
        <v>-7</v>
      </c>
      <c r="AO488" s="47">
        <v>-2</v>
      </c>
      <c r="AP488" s="47">
        <v>-8.1</v>
      </c>
      <c r="AQ488" s="47">
        <v>0</v>
      </c>
      <c r="AR488" s="47">
        <v>0</v>
      </c>
      <c r="AS488" s="47">
        <v>-2.7</v>
      </c>
      <c r="AT488" s="47">
        <v>0</v>
      </c>
      <c r="AU488" s="47">
        <v>-1.5</v>
      </c>
      <c r="AV488" s="47">
        <v>-2.7</v>
      </c>
      <c r="AW488" s="47">
        <v>-1408.8254399999998</v>
      </c>
      <c r="AX488" s="47">
        <v>-12.5</v>
      </c>
      <c r="AY488" s="47">
        <v>-2.7</v>
      </c>
      <c r="AZ488" s="47">
        <v>-1408.8254399999998</v>
      </c>
      <c r="BA488" s="47">
        <v>-14</v>
      </c>
      <c r="BB488" s="47">
        <v>-8.1</v>
      </c>
      <c r="BC488" s="47">
        <v>-1422.3254399999998</v>
      </c>
      <c r="BD488" s="47">
        <v>-20.97</v>
      </c>
      <c r="BE488" s="47">
        <v>-32.4</v>
      </c>
      <c r="BF488" s="48">
        <v>42.898933333333332</v>
      </c>
      <c r="BG488" s="49">
        <v>66.826678111587981</v>
      </c>
    </row>
    <row r="489" spans="2:59" x14ac:dyDescent="0.25">
      <c r="B489" s="1"/>
      <c r="C489" s="46"/>
      <c r="D489" s="46"/>
      <c r="E489" s="45" t="s">
        <v>406</v>
      </c>
      <c r="F489" s="46" t="s">
        <v>399</v>
      </c>
      <c r="G489" s="47">
        <v>0</v>
      </c>
      <c r="H489" s="47">
        <v>0</v>
      </c>
      <c r="I489" s="47">
        <v>0</v>
      </c>
      <c r="J489" s="47">
        <v>0</v>
      </c>
      <c r="K489" s="47">
        <v>0</v>
      </c>
      <c r="L489" s="47">
        <v>0</v>
      </c>
      <c r="M489" s="47">
        <v>0</v>
      </c>
      <c r="N489" s="47">
        <v>0</v>
      </c>
      <c r="O489" s="47">
        <v>0</v>
      </c>
      <c r="P489" s="47">
        <v>0</v>
      </c>
      <c r="Q489" s="47">
        <v>0</v>
      </c>
      <c r="R489" s="47">
        <v>0</v>
      </c>
      <c r="S489" s="47">
        <v>0</v>
      </c>
      <c r="T489" s="47">
        <v>0</v>
      </c>
      <c r="U489" s="47">
        <v>0</v>
      </c>
      <c r="V489" s="47">
        <v>0</v>
      </c>
      <c r="W489" s="47">
        <v>0</v>
      </c>
      <c r="X489" s="47">
        <v>0</v>
      </c>
      <c r="Y489" s="47">
        <v>0</v>
      </c>
      <c r="Z489" s="47">
        <v>0</v>
      </c>
      <c r="AA489" s="47">
        <v>0</v>
      </c>
      <c r="AB489" s="47">
        <v>0</v>
      </c>
      <c r="AC489" s="47">
        <v>0</v>
      </c>
      <c r="AD489" s="47">
        <v>0</v>
      </c>
      <c r="AE489" s="47">
        <v>0</v>
      </c>
      <c r="AF489" s="47">
        <v>0</v>
      </c>
      <c r="AG489" s="47">
        <v>0</v>
      </c>
      <c r="AH489" s="47">
        <v>0</v>
      </c>
      <c r="AI489" s="47">
        <v>0</v>
      </c>
      <c r="AJ489" s="47">
        <v>0</v>
      </c>
      <c r="AK489" s="47">
        <v>0</v>
      </c>
      <c r="AL489" s="47">
        <v>0</v>
      </c>
      <c r="AM489" s="47">
        <v>0</v>
      </c>
      <c r="AN489" s="47">
        <v>0</v>
      </c>
      <c r="AO489" s="47">
        <v>0</v>
      </c>
      <c r="AP489" s="47">
        <v>0</v>
      </c>
      <c r="AQ489" s="47">
        <v>0</v>
      </c>
      <c r="AR489" s="47">
        <v>0</v>
      </c>
      <c r="AS489" s="47">
        <v>0</v>
      </c>
      <c r="AT489" s="47">
        <v>-0.5</v>
      </c>
      <c r="AU489" s="47">
        <v>0</v>
      </c>
      <c r="AV489" s="47">
        <v>0</v>
      </c>
      <c r="AW489" s="47">
        <v>-1.4483199999999998</v>
      </c>
      <c r="AX489" s="47">
        <v>0</v>
      </c>
      <c r="AY489" s="47">
        <v>0</v>
      </c>
      <c r="AZ489" s="47">
        <v>-1.9483199999999998</v>
      </c>
      <c r="BA489" s="47">
        <v>0</v>
      </c>
      <c r="BB489" s="47">
        <v>0</v>
      </c>
      <c r="BC489" s="47">
        <v>-1.9483199999999998</v>
      </c>
      <c r="BD489" s="47">
        <v>0</v>
      </c>
      <c r="BE489" s="47">
        <v>0</v>
      </c>
      <c r="BF489" s="48">
        <v>0</v>
      </c>
      <c r="BG489" s="49">
        <v>0</v>
      </c>
    </row>
    <row r="490" spans="2:59" x14ac:dyDescent="0.25">
      <c r="B490" s="1"/>
      <c r="C490" s="46"/>
      <c r="D490" s="46"/>
      <c r="E490" s="45" t="s">
        <v>407</v>
      </c>
      <c r="F490" s="46" t="s">
        <v>399</v>
      </c>
      <c r="G490" s="47">
        <v>0</v>
      </c>
      <c r="H490" s="47">
        <v>0</v>
      </c>
      <c r="I490" s="47">
        <v>0</v>
      </c>
      <c r="J490" s="47">
        <v>0</v>
      </c>
      <c r="K490" s="47">
        <v>0</v>
      </c>
      <c r="L490" s="47">
        <v>0</v>
      </c>
      <c r="M490" s="47">
        <v>0</v>
      </c>
      <c r="N490" s="47">
        <v>0</v>
      </c>
      <c r="O490" s="47">
        <v>0</v>
      </c>
      <c r="P490" s="47">
        <v>0</v>
      </c>
      <c r="Q490" s="47">
        <v>0</v>
      </c>
      <c r="R490" s="47">
        <v>0</v>
      </c>
      <c r="S490" s="47">
        <v>0</v>
      </c>
      <c r="T490" s="47">
        <v>0</v>
      </c>
      <c r="U490" s="47">
        <v>0</v>
      </c>
      <c r="V490" s="47">
        <v>0</v>
      </c>
      <c r="W490" s="47">
        <v>0</v>
      </c>
      <c r="X490" s="47">
        <v>0</v>
      </c>
      <c r="Y490" s="47">
        <v>0</v>
      </c>
      <c r="Z490" s="47">
        <v>0</v>
      </c>
      <c r="AA490" s="47">
        <v>0</v>
      </c>
      <c r="AB490" s="47">
        <v>0</v>
      </c>
      <c r="AC490" s="47">
        <v>0</v>
      </c>
      <c r="AD490" s="47">
        <v>0</v>
      </c>
      <c r="AE490" s="47">
        <v>0</v>
      </c>
      <c r="AF490" s="47">
        <v>0</v>
      </c>
      <c r="AG490" s="47">
        <v>0</v>
      </c>
      <c r="AH490" s="47">
        <v>0</v>
      </c>
      <c r="AI490" s="47">
        <v>0</v>
      </c>
      <c r="AJ490" s="47">
        <v>0</v>
      </c>
      <c r="AK490" s="47">
        <v>-0.5</v>
      </c>
      <c r="AL490" s="47">
        <v>0</v>
      </c>
      <c r="AM490" s="47">
        <v>0</v>
      </c>
      <c r="AN490" s="47">
        <v>-0.5</v>
      </c>
      <c r="AO490" s="47">
        <v>0</v>
      </c>
      <c r="AP490" s="47">
        <v>0</v>
      </c>
      <c r="AQ490" s="47">
        <v>0</v>
      </c>
      <c r="AR490" s="47">
        <v>0</v>
      </c>
      <c r="AS490" s="47">
        <v>0</v>
      </c>
      <c r="AT490" s="47">
        <v>0</v>
      </c>
      <c r="AU490" s="47">
        <v>0</v>
      </c>
      <c r="AV490" s="47">
        <v>0</v>
      </c>
      <c r="AW490" s="47">
        <v>-4.3449600000000004</v>
      </c>
      <c r="AX490" s="47">
        <v>-2.25</v>
      </c>
      <c r="AY490" s="47">
        <v>0</v>
      </c>
      <c r="AZ490" s="47">
        <v>-4.3449600000000004</v>
      </c>
      <c r="BA490" s="47">
        <v>-2.25</v>
      </c>
      <c r="BB490" s="47">
        <v>0</v>
      </c>
      <c r="BC490" s="47">
        <v>-4.8449600000000004</v>
      </c>
      <c r="BD490" s="47">
        <v>-2.25</v>
      </c>
      <c r="BE490" s="47">
        <v>0</v>
      </c>
      <c r="BF490" s="48">
        <v>0</v>
      </c>
      <c r="BG490" s="49">
        <v>1.1533155555555559</v>
      </c>
    </row>
    <row r="491" spans="2:59" x14ac:dyDescent="0.25">
      <c r="B491" s="1"/>
      <c r="C491" s="46"/>
      <c r="D491" s="46"/>
      <c r="E491" s="45" t="s">
        <v>408</v>
      </c>
      <c r="F491" s="46" t="s">
        <v>399</v>
      </c>
      <c r="G491" s="47">
        <v>0</v>
      </c>
      <c r="H491" s="47">
        <v>0</v>
      </c>
      <c r="I491" s="47">
        <v>0</v>
      </c>
      <c r="J491" s="47">
        <v>-0.5</v>
      </c>
      <c r="K491" s="47">
        <v>0</v>
      </c>
      <c r="L491" s="47">
        <v>0</v>
      </c>
      <c r="M491" s="47">
        <v>0</v>
      </c>
      <c r="N491" s="47">
        <v>0</v>
      </c>
      <c r="O491" s="47">
        <v>0</v>
      </c>
      <c r="P491" s="47">
        <v>-0.5</v>
      </c>
      <c r="Q491" s="47">
        <v>0</v>
      </c>
      <c r="R491" s="47">
        <v>0</v>
      </c>
      <c r="S491" s="47">
        <v>0</v>
      </c>
      <c r="T491" s="47">
        <v>0</v>
      </c>
      <c r="U491" s="47">
        <v>0</v>
      </c>
      <c r="V491" s="47">
        <v>0</v>
      </c>
      <c r="W491" s="47">
        <v>-1</v>
      </c>
      <c r="X491" s="47">
        <v>0</v>
      </c>
      <c r="Y491" s="47">
        <v>0</v>
      </c>
      <c r="Z491" s="47">
        <v>0</v>
      </c>
      <c r="AA491" s="47">
        <v>0</v>
      </c>
      <c r="AB491" s="47">
        <v>0</v>
      </c>
      <c r="AC491" s="47">
        <v>-1</v>
      </c>
      <c r="AD491" s="47">
        <v>0</v>
      </c>
      <c r="AE491" s="47">
        <v>0</v>
      </c>
      <c r="AF491" s="47">
        <v>0</v>
      </c>
      <c r="AG491" s="47">
        <v>0</v>
      </c>
      <c r="AH491" s="47">
        <v>0</v>
      </c>
      <c r="AI491" s="47">
        <v>0</v>
      </c>
      <c r="AJ491" s="47">
        <v>0</v>
      </c>
      <c r="AK491" s="47">
        <v>0</v>
      </c>
      <c r="AL491" s="47">
        <v>0</v>
      </c>
      <c r="AM491" s="47">
        <v>0</v>
      </c>
      <c r="AN491" s="47">
        <v>0</v>
      </c>
      <c r="AO491" s="47">
        <v>0</v>
      </c>
      <c r="AP491" s="47">
        <v>0</v>
      </c>
      <c r="AQ491" s="47">
        <v>0</v>
      </c>
      <c r="AR491" s="47">
        <v>0</v>
      </c>
      <c r="AS491" s="47">
        <v>0</v>
      </c>
      <c r="AT491" s="47">
        <v>0</v>
      </c>
      <c r="AU491" s="47">
        <v>0</v>
      </c>
      <c r="AV491" s="47">
        <v>0</v>
      </c>
      <c r="AW491" s="47">
        <v>-0.5</v>
      </c>
      <c r="AX491" s="47">
        <v>-3</v>
      </c>
      <c r="AY491" s="47">
        <v>0</v>
      </c>
      <c r="AZ491" s="47">
        <v>-0.5</v>
      </c>
      <c r="BA491" s="47">
        <v>-3</v>
      </c>
      <c r="BB491" s="47">
        <v>0</v>
      </c>
      <c r="BC491" s="47">
        <v>-1</v>
      </c>
      <c r="BD491" s="47">
        <v>-4</v>
      </c>
      <c r="BE491" s="47">
        <v>0</v>
      </c>
      <c r="BF491" s="48">
        <v>0</v>
      </c>
      <c r="BG491" s="49">
        <v>-0.75</v>
      </c>
    </row>
    <row r="492" spans="2:59" x14ac:dyDescent="0.25">
      <c r="B492" s="1"/>
      <c r="C492" s="46"/>
      <c r="D492" s="46"/>
      <c r="E492" s="45" t="s">
        <v>409</v>
      </c>
      <c r="F492" s="46" t="s">
        <v>410</v>
      </c>
      <c r="G492" s="47">
        <v>-5.4185299999999996</v>
      </c>
      <c r="H492" s="47">
        <v>-9.8236299999999996</v>
      </c>
      <c r="I492" s="47">
        <v>-8.156699999999999</v>
      </c>
      <c r="J492" s="47">
        <v>-6.4840799999999996</v>
      </c>
      <c r="K492" s="47">
        <v>-8.8844699999999985</v>
      </c>
      <c r="L492" s="47">
        <v>-8.156699999999999</v>
      </c>
      <c r="M492" s="47">
        <v>-3.6455100000000003</v>
      </c>
      <c r="N492" s="47">
        <v>-8.4867900000000009</v>
      </c>
      <c r="O492" s="47">
        <v>-8.156699999999999</v>
      </c>
      <c r="P492" s="47">
        <v>-15.548120000000001</v>
      </c>
      <c r="Q492" s="47">
        <v>-27.194890000000001</v>
      </c>
      <c r="R492" s="47">
        <v>-24.470099999999999</v>
      </c>
      <c r="S492" s="47">
        <v>-5.09659</v>
      </c>
      <c r="T492" s="47">
        <v>-8.3418200000000002</v>
      </c>
      <c r="U492" s="47">
        <v>-8.156699999999999</v>
      </c>
      <c r="V492" s="47">
        <v>-6.1497000000000002</v>
      </c>
      <c r="W492" s="47">
        <v>-7.1461600000000001</v>
      </c>
      <c r="X492" s="47">
        <v>-8.156699999999999</v>
      </c>
      <c r="Y492" s="47">
        <v>-5.0871599999999999</v>
      </c>
      <c r="Z492" s="47">
        <v>-7.5291899999999998</v>
      </c>
      <c r="AA492" s="47">
        <v>-8.156699999999999</v>
      </c>
      <c r="AB492" s="47">
        <v>-16.333449999999999</v>
      </c>
      <c r="AC492" s="47">
        <v>-23.017169999999997</v>
      </c>
      <c r="AD492" s="47">
        <v>-24.470099999999999</v>
      </c>
      <c r="AE492" s="47">
        <v>-5.5016699999999998</v>
      </c>
      <c r="AF492" s="47">
        <v>0</v>
      </c>
      <c r="AG492" s="47">
        <v>-8.156699999999999</v>
      </c>
      <c r="AH492" s="47">
        <v>-6.4638999999999998</v>
      </c>
      <c r="AI492" s="47">
        <v>-5.9005299999999998</v>
      </c>
      <c r="AJ492" s="47">
        <v>-8.156699999999999</v>
      </c>
      <c r="AK492" s="47">
        <v>-5.9553900000000004</v>
      </c>
      <c r="AL492" s="47">
        <v>-5.8340899999999998</v>
      </c>
      <c r="AM492" s="47">
        <v>-8.156699999999999</v>
      </c>
      <c r="AN492" s="47">
        <v>-17.920960000000001</v>
      </c>
      <c r="AO492" s="47">
        <v>-11.734620000000001</v>
      </c>
      <c r="AP492" s="47">
        <v>-24.470099999999999</v>
      </c>
      <c r="AQ492" s="47">
        <v>-5.5255000000000001</v>
      </c>
      <c r="AR492" s="47">
        <v>-4.3147600000000006</v>
      </c>
      <c r="AS492" s="47">
        <v>-8.156699999999999</v>
      </c>
      <c r="AT492" s="47">
        <v>-5.5223100000000001</v>
      </c>
      <c r="AU492" s="47">
        <v>-4.25528</v>
      </c>
      <c r="AV492" s="47">
        <v>-8.156699999999999</v>
      </c>
      <c r="AW492" s="47">
        <v>-4.2773199999999996</v>
      </c>
      <c r="AX492" s="47">
        <v>-5.0403000000000002</v>
      </c>
      <c r="AY492" s="47">
        <v>-8.156699999999999</v>
      </c>
      <c r="AZ492" s="47">
        <v>-15.32513</v>
      </c>
      <c r="BA492" s="47">
        <v>-13.610340000000001</v>
      </c>
      <c r="BB492" s="47">
        <v>-24.470099999999999</v>
      </c>
      <c r="BC492" s="47">
        <v>-65.127660000000006</v>
      </c>
      <c r="BD492" s="47">
        <v>-75.557020000000009</v>
      </c>
      <c r="BE492" s="47">
        <v>-97.880399999999995</v>
      </c>
      <c r="BF492" s="48">
        <v>-0.33462000563953553</v>
      </c>
      <c r="BG492" s="49">
        <v>-0.13803297165504946</v>
      </c>
    </row>
    <row r="493" spans="2:59" x14ac:dyDescent="0.25">
      <c r="B493" s="1"/>
      <c r="C493" s="46"/>
      <c r="D493" s="46"/>
      <c r="E493" s="45" t="s">
        <v>411</v>
      </c>
      <c r="F493" s="46" t="s">
        <v>410</v>
      </c>
      <c r="G493" s="47">
        <v>-2.25007</v>
      </c>
      <c r="H493" s="47">
        <v>-0.60639999999999994</v>
      </c>
      <c r="I493" s="47">
        <v>-3.8636999999999997</v>
      </c>
      <c r="J493" s="47">
        <v>-1.37541</v>
      </c>
      <c r="K493" s="47">
        <v>-0.46151999999999999</v>
      </c>
      <c r="L493" s="47">
        <v>-3.8636999999999997</v>
      </c>
      <c r="M493" s="47">
        <v>-0.95101000000000002</v>
      </c>
      <c r="N493" s="47">
        <v>-0.69279000000000002</v>
      </c>
      <c r="O493" s="47">
        <v>-3.8636999999999997</v>
      </c>
      <c r="P493" s="47">
        <v>-4.5764899999999997</v>
      </c>
      <c r="Q493" s="47">
        <v>-1.76071</v>
      </c>
      <c r="R493" s="47">
        <v>-11.591100000000001</v>
      </c>
      <c r="S493" s="47">
        <v>-1.7988</v>
      </c>
      <c r="T493" s="47">
        <v>-0.25933</v>
      </c>
      <c r="U493" s="47">
        <v>-3.8636999999999997</v>
      </c>
      <c r="V493" s="47">
        <v>-2.29393</v>
      </c>
      <c r="W493" s="47">
        <v>-1.1753499999999999</v>
      </c>
      <c r="X493" s="47">
        <v>-3.8636999999999997</v>
      </c>
      <c r="Y493" s="47">
        <v>-2.1658200000000001</v>
      </c>
      <c r="Z493" s="47">
        <v>-1.02339</v>
      </c>
      <c r="AA493" s="47">
        <v>-3.8636999999999997</v>
      </c>
      <c r="AB493" s="47">
        <v>-6.2585500000000005</v>
      </c>
      <c r="AC493" s="47">
        <v>-2.4580700000000002</v>
      </c>
      <c r="AD493" s="47">
        <v>-11.591100000000001</v>
      </c>
      <c r="AE493" s="47">
        <v>-2.2956599999999998</v>
      </c>
      <c r="AF493" s="47">
        <v>0</v>
      </c>
      <c r="AG493" s="47">
        <v>-3.8636999999999997</v>
      </c>
      <c r="AH493" s="47">
        <v>-2.70309</v>
      </c>
      <c r="AI493" s="47">
        <v>-0.84820000000000007</v>
      </c>
      <c r="AJ493" s="47">
        <v>-3.8636999999999997</v>
      </c>
      <c r="AK493" s="47">
        <v>-1.89882</v>
      </c>
      <c r="AL493" s="47">
        <v>-0.59078999999999993</v>
      </c>
      <c r="AM493" s="47">
        <v>-3.8636999999999997</v>
      </c>
      <c r="AN493" s="47">
        <v>-6.89757</v>
      </c>
      <c r="AO493" s="47">
        <v>-1.43899</v>
      </c>
      <c r="AP493" s="47">
        <v>-11.591100000000001</v>
      </c>
      <c r="AQ493" s="47">
        <v>-3.3304399999999998</v>
      </c>
      <c r="AR493" s="47">
        <v>-1.3275999999999999</v>
      </c>
      <c r="AS493" s="47">
        <v>-3.8636999999999997</v>
      </c>
      <c r="AT493" s="47">
        <v>-3.70729</v>
      </c>
      <c r="AU493" s="47">
        <v>-1.4785299999999999</v>
      </c>
      <c r="AV493" s="47">
        <v>-3.8636999999999997</v>
      </c>
      <c r="AW493" s="47">
        <v>-2.50379</v>
      </c>
      <c r="AX493" s="47">
        <v>-1.8283499999999999</v>
      </c>
      <c r="AY493" s="47">
        <v>-3.8636999999999997</v>
      </c>
      <c r="AZ493" s="47">
        <v>-9.5415200000000002</v>
      </c>
      <c r="BA493" s="47">
        <v>-4.6344799999999999</v>
      </c>
      <c r="BB493" s="47">
        <v>-11.591100000000001</v>
      </c>
      <c r="BC493" s="47">
        <v>-27.27413</v>
      </c>
      <c r="BD493" s="47">
        <v>-10.292249999999999</v>
      </c>
      <c r="BE493" s="47">
        <v>-46.364400000000003</v>
      </c>
      <c r="BF493" s="48">
        <v>-0.4117441399004409</v>
      </c>
      <c r="BG493" s="49">
        <v>1.6499676941387937</v>
      </c>
    </row>
    <row r="494" spans="2:59" hidden="1" x14ac:dyDescent="0.25">
      <c r="B494" s="1"/>
      <c r="C494" s="46"/>
      <c r="D494" s="46"/>
      <c r="E494" s="45"/>
      <c r="BF494" s="48"/>
      <c r="BG494" s="49"/>
    </row>
    <row r="495" spans="2:59" x14ac:dyDescent="0.25">
      <c r="B495" s="1"/>
      <c r="C495" s="46"/>
      <c r="D495" s="46"/>
      <c r="E495" s="45" t="s">
        <v>412</v>
      </c>
      <c r="F495" s="46" t="s">
        <v>410</v>
      </c>
      <c r="G495" s="47">
        <v>-1.19391</v>
      </c>
      <c r="H495" s="47">
        <v>-1.1723699999999999</v>
      </c>
      <c r="I495" s="47">
        <v>-1.7172000000000001</v>
      </c>
      <c r="J495" s="47">
        <v>-1.6701400000000002</v>
      </c>
      <c r="K495" s="47">
        <v>-1.07691</v>
      </c>
      <c r="L495" s="47">
        <v>-1.7172000000000001</v>
      </c>
      <c r="M495" s="47">
        <v>-1.0698800000000002</v>
      </c>
      <c r="N495" s="47">
        <v>-1.2470399999999999</v>
      </c>
      <c r="O495" s="47">
        <v>-1.7172000000000001</v>
      </c>
      <c r="P495" s="47">
        <v>-3.9339299999999997</v>
      </c>
      <c r="Q495" s="47">
        <v>-3.4963200000000003</v>
      </c>
      <c r="R495" s="47">
        <v>-5.1516000000000002</v>
      </c>
      <c r="S495" s="47">
        <v>-1.24203</v>
      </c>
      <c r="T495" s="47">
        <v>-1.2966600000000001</v>
      </c>
      <c r="U495" s="47">
        <v>-1.7172000000000001</v>
      </c>
      <c r="V495" s="47">
        <v>-1.3665999999999998</v>
      </c>
      <c r="W495" s="47">
        <v>-1.2693800000000002</v>
      </c>
      <c r="X495" s="47">
        <v>-1.7172000000000001</v>
      </c>
      <c r="Y495" s="47">
        <v>-1.2088299999999998</v>
      </c>
      <c r="Z495" s="47">
        <v>-1.75437</v>
      </c>
      <c r="AA495" s="47">
        <v>-1.7172000000000001</v>
      </c>
      <c r="AB495" s="47">
        <v>-3.8174600000000001</v>
      </c>
      <c r="AC495" s="47">
        <v>-4.3204099999999999</v>
      </c>
      <c r="AD495" s="47">
        <v>-5.1516000000000002</v>
      </c>
      <c r="AE495" s="47">
        <v>-1.0290899999999998</v>
      </c>
      <c r="AF495" s="47">
        <v>0</v>
      </c>
      <c r="AG495" s="47">
        <v>-1.7172000000000001</v>
      </c>
      <c r="AH495" s="47">
        <v>-1.2144300000000001</v>
      </c>
      <c r="AI495" s="47">
        <v>-1.3276199999999998</v>
      </c>
      <c r="AJ495" s="47">
        <v>-1.7172000000000001</v>
      </c>
      <c r="AK495" s="47">
        <v>-1.07887</v>
      </c>
      <c r="AL495" s="47">
        <v>-1.07081</v>
      </c>
      <c r="AM495" s="47">
        <v>-1.7172000000000001</v>
      </c>
      <c r="AN495" s="47">
        <v>-3.32239</v>
      </c>
      <c r="AO495" s="47">
        <v>-2.3984299999999998</v>
      </c>
      <c r="AP495" s="47">
        <v>-5.1516000000000002</v>
      </c>
      <c r="AQ495" s="47">
        <v>-1.17323</v>
      </c>
      <c r="AR495" s="47">
        <v>-1.1063499999999999</v>
      </c>
      <c r="AS495" s="47">
        <v>-1.7172000000000001</v>
      </c>
      <c r="AT495" s="47">
        <v>-0.77234999999999998</v>
      </c>
      <c r="AU495" s="47">
        <v>-0.86548000000000003</v>
      </c>
      <c r="AV495" s="47">
        <v>-1.7172000000000001</v>
      </c>
      <c r="AW495" s="47">
        <v>-0.4173</v>
      </c>
      <c r="AX495" s="47">
        <v>-0.74121999999999999</v>
      </c>
      <c r="AY495" s="47">
        <v>-1.7172000000000001</v>
      </c>
      <c r="AZ495" s="47">
        <v>-2.3628800000000001</v>
      </c>
      <c r="BA495" s="47">
        <v>-2.71305</v>
      </c>
      <c r="BB495" s="47">
        <v>-5.1516000000000002</v>
      </c>
      <c r="BC495" s="47">
        <v>-13.43666</v>
      </c>
      <c r="BD495" s="47">
        <v>-12.92821</v>
      </c>
      <c r="BE495" s="47">
        <v>-20.606400000000001</v>
      </c>
      <c r="BF495" s="48">
        <v>-0.3479375339700288</v>
      </c>
      <c r="BG495" s="49">
        <v>3.9328723775371888E-2</v>
      </c>
    </row>
    <row r="496" spans="2:59" x14ac:dyDescent="0.25">
      <c r="B496" s="1"/>
      <c r="C496" s="46"/>
      <c r="D496" s="46"/>
      <c r="E496" s="45" t="s">
        <v>413</v>
      </c>
      <c r="F496" s="46" t="s">
        <v>410</v>
      </c>
      <c r="G496" s="47">
        <v>-4.4542200000000003</v>
      </c>
      <c r="H496" s="47">
        <v>-3.4362499999999998</v>
      </c>
      <c r="I496" s="47">
        <v>-14.596200000000001</v>
      </c>
      <c r="J496" s="47">
        <v>-5.8946199999999997</v>
      </c>
      <c r="K496" s="47">
        <v>-5.2306800000000004</v>
      </c>
      <c r="L496" s="47">
        <v>-14.596200000000001</v>
      </c>
      <c r="M496" s="47">
        <v>-6.5777600000000005</v>
      </c>
      <c r="N496" s="47">
        <v>-5.4731099999999993</v>
      </c>
      <c r="O496" s="47">
        <v>-14.596200000000001</v>
      </c>
      <c r="P496" s="47">
        <v>-16.926599999999997</v>
      </c>
      <c r="Q496" s="47">
        <v>-14.140040000000001</v>
      </c>
      <c r="R496" s="47">
        <v>-43.788599999999995</v>
      </c>
      <c r="S496" s="47">
        <v>-7.6663000000000006</v>
      </c>
      <c r="T496" s="47">
        <v>-5.7917299999999994</v>
      </c>
      <c r="U496" s="47">
        <v>-14.596200000000001</v>
      </c>
      <c r="V496" s="47">
        <v>-7.5651000000000002</v>
      </c>
      <c r="W496" s="47">
        <v>-4.2312799999999999</v>
      </c>
      <c r="X496" s="47">
        <v>-14.596200000000001</v>
      </c>
      <c r="Y496" s="47">
        <v>-7.25298</v>
      </c>
      <c r="Z496" s="47">
        <v>-3.9473400000000001</v>
      </c>
      <c r="AA496" s="47">
        <v>-14.596200000000001</v>
      </c>
      <c r="AB496" s="47">
        <v>-22.484380000000002</v>
      </c>
      <c r="AC496" s="47">
        <v>-13.97035</v>
      </c>
      <c r="AD496" s="47">
        <v>-43.788599999999995</v>
      </c>
      <c r="AE496" s="47">
        <v>-10.449219999999999</v>
      </c>
      <c r="AF496" s="47">
        <v>0</v>
      </c>
      <c r="AG496" s="47">
        <v>-14.596200000000001</v>
      </c>
      <c r="AH496" s="47">
        <v>-7.1690500000000004</v>
      </c>
      <c r="AI496" s="47">
        <v>-5.7161400000000002</v>
      </c>
      <c r="AJ496" s="47">
        <v>-14.596200000000001</v>
      </c>
      <c r="AK496" s="47">
        <v>-6.6890200000000002</v>
      </c>
      <c r="AL496" s="47">
        <v>-6.2402600000000001</v>
      </c>
      <c r="AM496" s="47">
        <v>-14.596200000000001</v>
      </c>
      <c r="AN496" s="47">
        <v>-24.307290000000002</v>
      </c>
      <c r="AO496" s="47">
        <v>-11.9564</v>
      </c>
      <c r="AP496" s="47">
        <v>-43.788599999999995</v>
      </c>
      <c r="AQ496" s="47">
        <v>-6.2067200000000007</v>
      </c>
      <c r="AR496" s="47">
        <v>-7.78132</v>
      </c>
      <c r="AS496" s="47">
        <v>-14.596200000000001</v>
      </c>
      <c r="AT496" s="47">
        <v>-7.4145699999999994</v>
      </c>
      <c r="AU496" s="47">
        <v>-7.8614499999999996</v>
      </c>
      <c r="AV496" s="47">
        <v>-14.596200000000001</v>
      </c>
      <c r="AW496" s="47">
        <v>-7.19841</v>
      </c>
      <c r="AX496" s="47">
        <v>-6.1768599999999996</v>
      </c>
      <c r="AY496" s="47">
        <v>-14.596200000000001</v>
      </c>
      <c r="AZ496" s="47">
        <v>-20.819700000000001</v>
      </c>
      <c r="BA496" s="47">
        <v>-21.81963</v>
      </c>
      <c r="BB496" s="47">
        <v>-43.788599999999995</v>
      </c>
      <c r="BC496" s="47">
        <v>-84.537970000000001</v>
      </c>
      <c r="BD496" s="47">
        <v>-61.886420000000001</v>
      </c>
      <c r="BE496" s="47">
        <v>-175.15439999999998</v>
      </c>
      <c r="BF496" s="48">
        <v>-0.51735171939728597</v>
      </c>
      <c r="BG496" s="49">
        <v>0.36601810219431008</v>
      </c>
    </row>
    <row r="497" spans="2:59" x14ac:dyDescent="0.25">
      <c r="B497" s="1"/>
      <c r="C497" s="46"/>
      <c r="D497" s="46"/>
      <c r="E497" s="45" t="s">
        <v>414</v>
      </c>
      <c r="F497" s="46" t="s">
        <v>410</v>
      </c>
      <c r="G497" s="47">
        <v>-7.30124</v>
      </c>
      <c r="H497" s="47">
        <v>-3.47668</v>
      </c>
      <c r="I497" s="47">
        <v>-8.5860000000000003</v>
      </c>
      <c r="J497" s="47">
        <v>-6.5823199999999993</v>
      </c>
      <c r="K497" s="47">
        <v>-2.8461099999999999</v>
      </c>
      <c r="L497" s="47">
        <v>-8.5860000000000003</v>
      </c>
      <c r="M497" s="47">
        <v>-5.34938</v>
      </c>
      <c r="N497" s="47">
        <v>-3.36008</v>
      </c>
      <c r="O497" s="47">
        <v>-8.5860000000000003</v>
      </c>
      <c r="P497" s="47">
        <v>-19.232939999999999</v>
      </c>
      <c r="Q497" s="47">
        <v>-9.6828700000000012</v>
      </c>
      <c r="R497" s="47">
        <v>-25.757999999999999</v>
      </c>
      <c r="S497" s="47">
        <v>-7.4521499999999996</v>
      </c>
      <c r="T497" s="47">
        <v>-3.0687500000000001</v>
      </c>
      <c r="U497" s="47">
        <v>-8.5860000000000003</v>
      </c>
      <c r="V497" s="47">
        <v>-6.9794200000000002</v>
      </c>
      <c r="W497" s="47">
        <v>-2.9618899999999999</v>
      </c>
      <c r="X497" s="47">
        <v>-8.5860000000000003</v>
      </c>
      <c r="Y497" s="47">
        <v>-5.9434100000000001</v>
      </c>
      <c r="Z497" s="47">
        <v>-3.6184000000000003</v>
      </c>
      <c r="AA497" s="47">
        <v>-8.5860000000000003</v>
      </c>
      <c r="AB497" s="47">
        <v>-20.374980000000001</v>
      </c>
      <c r="AC497" s="47">
        <v>-9.6490400000000012</v>
      </c>
      <c r="AD497" s="47">
        <v>-25.757999999999999</v>
      </c>
      <c r="AE497" s="47">
        <v>-5.5808299999999997</v>
      </c>
      <c r="AF497" s="47">
        <v>0</v>
      </c>
      <c r="AG497" s="47">
        <v>-8.5860000000000003</v>
      </c>
      <c r="AH497" s="47">
        <v>-7.12988</v>
      </c>
      <c r="AI497" s="47">
        <v>-4.5360299999999993</v>
      </c>
      <c r="AJ497" s="47">
        <v>-8.5860000000000003</v>
      </c>
      <c r="AK497" s="47">
        <v>-7.3795000000000002</v>
      </c>
      <c r="AL497" s="47">
        <v>-5.2433000000000005</v>
      </c>
      <c r="AM497" s="47">
        <v>-8.5860000000000003</v>
      </c>
      <c r="AN497" s="47">
        <v>-20.090209999999999</v>
      </c>
      <c r="AO497" s="47">
        <v>-9.7793299999999999</v>
      </c>
      <c r="AP497" s="47">
        <v>-25.757999999999999</v>
      </c>
      <c r="AQ497" s="47">
        <v>-7.2285600000000008</v>
      </c>
      <c r="AR497" s="47">
        <v>-5.0892100000000005</v>
      </c>
      <c r="AS497" s="47">
        <v>-8.5860000000000003</v>
      </c>
      <c r="AT497" s="47">
        <v>-6.64222</v>
      </c>
      <c r="AU497" s="47">
        <v>-4.5798399999999999</v>
      </c>
      <c r="AV497" s="47">
        <v>-8.5860000000000003</v>
      </c>
      <c r="AW497" s="47">
        <v>-6.2073199999999993</v>
      </c>
      <c r="AX497" s="47">
        <v>-6.6215900000000003</v>
      </c>
      <c r="AY497" s="47">
        <v>-8.5860000000000003</v>
      </c>
      <c r="AZ497" s="47">
        <v>-20.078099999999999</v>
      </c>
      <c r="BA497" s="47">
        <v>-16.29064</v>
      </c>
      <c r="BB497" s="47">
        <v>-25.757999999999999</v>
      </c>
      <c r="BC497" s="47">
        <v>-79.776229999999998</v>
      </c>
      <c r="BD497" s="47">
        <v>-45.401879999999998</v>
      </c>
      <c r="BE497" s="47">
        <v>-103.032</v>
      </c>
      <c r="BF497" s="48">
        <v>-0.22571405000388223</v>
      </c>
      <c r="BG497" s="49">
        <v>0.75711292131515262</v>
      </c>
    </row>
    <row r="498" spans="2:59" x14ac:dyDescent="0.25">
      <c r="B498" s="1"/>
      <c r="C498" s="46"/>
      <c r="D498" s="46"/>
      <c r="E498" s="45" t="s">
        <v>415</v>
      </c>
      <c r="F498" s="46" t="s">
        <v>410</v>
      </c>
      <c r="G498" s="47">
        <v>-0.4592</v>
      </c>
      <c r="H498" s="47">
        <v>0</v>
      </c>
      <c r="I498" s="47">
        <v>-2.1465000000000001</v>
      </c>
      <c r="J498" s="47">
        <v>-0.78595000000000004</v>
      </c>
      <c r="K498" s="47">
        <v>0</v>
      </c>
      <c r="L498" s="47">
        <v>-2.1465000000000001</v>
      </c>
      <c r="M498" s="47">
        <v>-0.47549999999999998</v>
      </c>
      <c r="N498" s="47">
        <v>0</v>
      </c>
      <c r="O498" s="47">
        <v>-2.1465000000000001</v>
      </c>
      <c r="P498" s="47">
        <v>-1.72065</v>
      </c>
      <c r="Q498" s="47">
        <v>0</v>
      </c>
      <c r="R498" s="47">
        <v>-6.4394999999999998</v>
      </c>
      <c r="S498" s="47">
        <v>-0.94223000000000001</v>
      </c>
      <c r="T498" s="47">
        <v>0</v>
      </c>
      <c r="U498" s="47">
        <v>-2.1465000000000001</v>
      </c>
      <c r="V498" s="47">
        <v>-0.97614000000000001</v>
      </c>
      <c r="W498" s="47">
        <v>-0.18806</v>
      </c>
      <c r="X498" s="47">
        <v>-2.1465000000000001</v>
      </c>
      <c r="Y498" s="47">
        <v>-0.60441</v>
      </c>
      <c r="Z498" s="47">
        <v>-0.29239999999999999</v>
      </c>
      <c r="AA498" s="47">
        <v>-2.1465000000000001</v>
      </c>
      <c r="AB498" s="47">
        <v>-2.52278</v>
      </c>
      <c r="AC498" s="47">
        <v>-0.48046</v>
      </c>
      <c r="AD498" s="47">
        <v>-6.4394999999999998</v>
      </c>
      <c r="AE498" s="47">
        <v>-0.71245000000000003</v>
      </c>
      <c r="AF498" s="47">
        <v>-0.29943000000000003</v>
      </c>
      <c r="AG498" s="47">
        <v>-2.1465000000000001</v>
      </c>
      <c r="AH498" s="47">
        <v>-1.2535999999999998</v>
      </c>
      <c r="AI498" s="47">
        <v>-0.33189999999999997</v>
      </c>
      <c r="AJ498" s="47">
        <v>-2.1465000000000001</v>
      </c>
      <c r="AK498" s="47">
        <v>-1.59673</v>
      </c>
      <c r="AL498" s="47">
        <v>-0.18462000000000001</v>
      </c>
      <c r="AM498" s="47">
        <v>-2.1465000000000001</v>
      </c>
      <c r="AN498" s="47">
        <v>-3.5627800000000001</v>
      </c>
      <c r="AO498" s="47">
        <v>-0.81595000000000006</v>
      </c>
      <c r="AP498" s="47">
        <v>-6.4394999999999998</v>
      </c>
      <c r="AQ498" s="47">
        <v>-1.7409100000000002</v>
      </c>
      <c r="AR498" s="47">
        <v>-0.29502999999999996</v>
      </c>
      <c r="AS498" s="47">
        <v>-2.1465000000000001</v>
      </c>
      <c r="AT498" s="47">
        <v>-1.42885</v>
      </c>
      <c r="AU498" s="47">
        <v>-0.14424999999999999</v>
      </c>
      <c r="AV498" s="47">
        <v>-2.1465000000000001</v>
      </c>
      <c r="AW498" s="47">
        <v>-0.78244000000000002</v>
      </c>
      <c r="AX498" s="47">
        <v>-0.29649000000000003</v>
      </c>
      <c r="AY498" s="47">
        <v>-2.1465000000000001</v>
      </c>
      <c r="AZ498" s="47">
        <v>-3.9521999999999999</v>
      </c>
      <c r="BA498" s="47">
        <v>-0.73577000000000004</v>
      </c>
      <c r="BB498" s="47">
        <v>-6.4394999999999998</v>
      </c>
      <c r="BC498" s="47">
        <v>-11.75841</v>
      </c>
      <c r="BD498" s="47">
        <v>-2.0321799999999999</v>
      </c>
      <c r="BE498" s="47">
        <v>-25.757999999999999</v>
      </c>
      <c r="BF498" s="48">
        <v>-0.54350454227812717</v>
      </c>
      <c r="BG498" s="49">
        <v>4.7861065456800089</v>
      </c>
    </row>
    <row r="499" spans="2:59" x14ac:dyDescent="0.25">
      <c r="B499" s="1"/>
      <c r="C499" s="46"/>
      <c r="D499" s="46"/>
      <c r="E499" s="45" t="s">
        <v>416</v>
      </c>
      <c r="F499" s="46" t="s">
        <v>410</v>
      </c>
      <c r="G499" s="47">
        <v>-3.7654200000000002</v>
      </c>
      <c r="H499" s="47">
        <v>-0.72766999999999993</v>
      </c>
      <c r="I499" s="47">
        <v>-1.7172000000000001</v>
      </c>
      <c r="J499" s="47">
        <v>-2.21048</v>
      </c>
      <c r="K499" s="47">
        <v>-0.65383999999999998</v>
      </c>
      <c r="L499" s="47">
        <v>-1.7172000000000001</v>
      </c>
      <c r="M499" s="47">
        <v>-1.98125</v>
      </c>
      <c r="N499" s="47">
        <v>-0.76208000000000009</v>
      </c>
      <c r="O499" s="47">
        <v>-1.7172000000000001</v>
      </c>
      <c r="P499" s="47">
        <v>-7.9571499999999995</v>
      </c>
      <c r="Q499" s="47">
        <v>-2.1435900000000001</v>
      </c>
      <c r="R499" s="47">
        <v>-5.1516000000000002</v>
      </c>
      <c r="S499" s="47">
        <v>-1.45617</v>
      </c>
      <c r="T499" s="47">
        <v>-8.6440000000000003E-2</v>
      </c>
      <c r="U499" s="47">
        <v>-1.7172000000000001</v>
      </c>
      <c r="V499" s="47">
        <v>-0.48807</v>
      </c>
      <c r="W499" s="47">
        <v>-9.4030000000000002E-2</v>
      </c>
      <c r="X499" s="47">
        <v>-1.7172000000000001</v>
      </c>
      <c r="Y499" s="47">
        <v>-1.2592000000000001</v>
      </c>
      <c r="Z499" s="47">
        <v>0</v>
      </c>
      <c r="AA499" s="47">
        <v>-1.7172000000000001</v>
      </c>
      <c r="AB499" s="47">
        <v>-3.2034400000000001</v>
      </c>
      <c r="AC499" s="47">
        <v>-0.18046999999999999</v>
      </c>
      <c r="AD499" s="47">
        <v>-5.1516000000000002</v>
      </c>
      <c r="AE499" s="47">
        <v>-0.94994000000000001</v>
      </c>
      <c r="AF499" s="47">
        <v>0</v>
      </c>
      <c r="AG499" s="47">
        <v>-1.7172000000000001</v>
      </c>
      <c r="AH499" s="47">
        <v>-1.41031</v>
      </c>
      <c r="AI499" s="47">
        <v>0</v>
      </c>
      <c r="AJ499" s="47">
        <v>-1.7172000000000001</v>
      </c>
      <c r="AK499" s="47">
        <v>-0.69047999999999998</v>
      </c>
      <c r="AL499" s="47">
        <v>0</v>
      </c>
      <c r="AM499" s="47">
        <v>-1.7172000000000001</v>
      </c>
      <c r="AN499" s="47">
        <v>-3.0507300000000002</v>
      </c>
      <c r="AO499" s="47">
        <v>0</v>
      </c>
      <c r="AP499" s="47">
        <v>-5.1516000000000002</v>
      </c>
      <c r="AQ499" s="47">
        <v>-1.2867599999999999</v>
      </c>
      <c r="AR499" s="47">
        <v>0</v>
      </c>
      <c r="AS499" s="47">
        <v>-1.7172000000000001</v>
      </c>
      <c r="AT499" s="47">
        <v>-0.8882000000000001</v>
      </c>
      <c r="AU499" s="47">
        <v>-0.50485999999999998</v>
      </c>
      <c r="AV499" s="47">
        <v>-1.7172000000000001</v>
      </c>
      <c r="AW499" s="47">
        <v>-0.88673000000000002</v>
      </c>
      <c r="AX499" s="47">
        <v>-2.1248400000000003</v>
      </c>
      <c r="AY499" s="47">
        <v>-1.7172000000000001</v>
      </c>
      <c r="AZ499" s="47">
        <v>-3.06169</v>
      </c>
      <c r="BA499" s="47">
        <v>-2.6296999999999997</v>
      </c>
      <c r="BB499" s="47">
        <v>-5.1516000000000002</v>
      </c>
      <c r="BC499" s="47">
        <v>-17.273009999999999</v>
      </c>
      <c r="BD499" s="47">
        <v>-4.9537599999999999</v>
      </c>
      <c r="BE499" s="47">
        <v>-20.606400000000001</v>
      </c>
      <c r="BF499" s="48">
        <v>-0.16176479152108092</v>
      </c>
      <c r="BG499" s="49">
        <v>2.4868483737605374</v>
      </c>
    </row>
    <row r="500" spans="2:59" x14ac:dyDescent="0.25">
      <c r="B500" s="1"/>
      <c r="C500" s="46"/>
      <c r="D500" s="46"/>
      <c r="E500" s="45" t="s">
        <v>417</v>
      </c>
      <c r="F500" s="46" t="s">
        <v>410</v>
      </c>
      <c r="G500" s="47">
        <v>-2.5255900000000002</v>
      </c>
      <c r="H500" s="47">
        <v>-1.9809000000000001</v>
      </c>
      <c r="I500" s="47">
        <v>0</v>
      </c>
      <c r="J500" s="47">
        <v>-2.1122399999999999</v>
      </c>
      <c r="K500" s="47">
        <v>-2.3461099999999999</v>
      </c>
      <c r="L500" s="47">
        <v>0</v>
      </c>
      <c r="M500" s="47">
        <v>-1.3868800000000001</v>
      </c>
      <c r="N500" s="47">
        <v>-2.4248000000000003</v>
      </c>
      <c r="O500" s="47">
        <v>0</v>
      </c>
      <c r="P500" s="47">
        <v>-6.0247099999999998</v>
      </c>
      <c r="Q500" s="47">
        <v>-6.7518100000000008</v>
      </c>
      <c r="R500" s="47">
        <v>0</v>
      </c>
      <c r="S500" s="47">
        <v>-2.65537</v>
      </c>
      <c r="T500" s="47">
        <v>-1.9017599999999999</v>
      </c>
      <c r="U500" s="47">
        <v>0</v>
      </c>
      <c r="V500" s="47">
        <v>-2.29393</v>
      </c>
      <c r="W500" s="47">
        <v>-3.0089099999999998</v>
      </c>
      <c r="X500" s="47">
        <v>0</v>
      </c>
      <c r="Y500" s="47">
        <v>-2.8205999999999998</v>
      </c>
      <c r="Z500" s="47">
        <v>-3.6549499999999999</v>
      </c>
      <c r="AA500" s="47">
        <v>0</v>
      </c>
      <c r="AB500" s="47">
        <v>-7.7698999999999998</v>
      </c>
      <c r="AC500" s="47">
        <v>-8.5656200000000009</v>
      </c>
      <c r="AD500" s="47">
        <v>0</v>
      </c>
      <c r="AE500" s="47">
        <v>-2.9289499999999999</v>
      </c>
      <c r="AF500" s="47">
        <v>0</v>
      </c>
      <c r="AG500" s="47">
        <v>0</v>
      </c>
      <c r="AH500" s="47">
        <v>-2.27216</v>
      </c>
      <c r="AI500" s="47">
        <v>-3.2821700000000003</v>
      </c>
      <c r="AJ500" s="47">
        <v>0</v>
      </c>
      <c r="AK500" s="47">
        <v>-2.63245</v>
      </c>
      <c r="AL500" s="47">
        <v>-2.7693499999999998</v>
      </c>
      <c r="AM500" s="47">
        <v>0</v>
      </c>
      <c r="AN500" s="47">
        <v>-7.8335600000000003</v>
      </c>
      <c r="AO500" s="47">
        <v>-6.05152</v>
      </c>
      <c r="AP500" s="47">
        <v>0</v>
      </c>
      <c r="AQ500" s="47">
        <v>-2.4221399999999997</v>
      </c>
      <c r="AR500" s="47">
        <v>-2.0283099999999998</v>
      </c>
      <c r="AS500" s="47">
        <v>0</v>
      </c>
      <c r="AT500" s="47">
        <v>-2.2011999999999996</v>
      </c>
      <c r="AU500" s="47">
        <v>-2.5243099999999998</v>
      </c>
      <c r="AV500" s="47">
        <v>0</v>
      </c>
      <c r="AW500" s="47">
        <v>-2.60812</v>
      </c>
      <c r="AX500" s="47">
        <v>-2.1742499999999998</v>
      </c>
      <c r="AY500" s="47">
        <v>0</v>
      </c>
      <c r="AZ500" s="47">
        <v>-7.2314600000000002</v>
      </c>
      <c r="BA500" s="47">
        <v>-6.7268699999999999</v>
      </c>
      <c r="BB500" s="47">
        <v>0</v>
      </c>
      <c r="BC500" s="47">
        <v>-28.859630000000003</v>
      </c>
      <c r="BD500" s="47">
        <v>-28.09582</v>
      </c>
      <c r="BE500" s="47">
        <v>0</v>
      </c>
      <c r="BF500" s="48">
        <v>0</v>
      </c>
      <c r="BG500" s="49">
        <v>2.7185894556556844E-2</v>
      </c>
    </row>
    <row r="501" spans="2:59" hidden="1" x14ac:dyDescent="0.25">
      <c r="B501" s="1"/>
      <c r="C501" s="46"/>
      <c r="D501" s="46"/>
      <c r="E501" s="45"/>
      <c r="BF501" s="48"/>
      <c r="BG501" s="49"/>
    </row>
    <row r="502" spans="2:59" hidden="1" x14ac:dyDescent="0.25">
      <c r="B502" s="1"/>
      <c r="C502" s="46"/>
      <c r="D502" s="46"/>
      <c r="E502" s="45"/>
      <c r="BF502" s="48"/>
      <c r="BG502" s="49"/>
    </row>
    <row r="503" spans="2:59" hidden="1" x14ac:dyDescent="0.25">
      <c r="B503" s="1"/>
      <c r="C503" s="46"/>
      <c r="D503" s="46"/>
      <c r="E503" s="45"/>
      <c r="BF503" s="48"/>
      <c r="BG503" s="49"/>
    </row>
    <row r="504" spans="2:59" hidden="1" x14ac:dyDescent="0.25">
      <c r="B504" s="1"/>
      <c r="C504" s="46"/>
      <c r="D504" s="46"/>
      <c r="E504" s="45"/>
      <c r="BF504" s="48"/>
      <c r="BG504" s="49"/>
    </row>
    <row r="505" spans="2:59" x14ac:dyDescent="0.25">
      <c r="B505" s="1"/>
      <c r="C505" s="46"/>
      <c r="D505" s="46"/>
      <c r="E505" s="45"/>
      <c r="BF505" s="48"/>
      <c r="BG505" s="49"/>
    </row>
    <row r="506" spans="2:59" x14ac:dyDescent="0.25">
      <c r="B506" s="1"/>
      <c r="C506" s="46"/>
      <c r="D506" s="46"/>
      <c r="E506" s="50"/>
      <c r="F506" s="51" t="s">
        <v>49</v>
      </c>
      <c r="G506" s="52">
        <v>-2908.6260099999995</v>
      </c>
      <c r="H506" s="52">
        <v>-3174.9238700000001</v>
      </c>
      <c r="I506" s="52">
        <v>-3885.2932499999993</v>
      </c>
      <c r="J506" s="52">
        <v>-3504.4812300000003</v>
      </c>
      <c r="K506" s="52">
        <v>-3616.2358999999997</v>
      </c>
      <c r="L506" s="52">
        <v>-4078.5482499999994</v>
      </c>
      <c r="M506" s="52">
        <v>-3866.1836700000003</v>
      </c>
      <c r="N506" s="52">
        <v>-3418.5161800000005</v>
      </c>
      <c r="O506" s="52">
        <v>-4428.5726599999989</v>
      </c>
      <c r="P506" s="52">
        <v>-10279.290909999996</v>
      </c>
      <c r="Q506" s="52">
        <v>-10209.675950000004</v>
      </c>
      <c r="R506" s="52">
        <v>-12392.414160000004</v>
      </c>
      <c r="S506" s="52">
        <v>-3659.5450799999999</v>
      </c>
      <c r="T506" s="52">
        <v>-3476.0233800000005</v>
      </c>
      <c r="U506" s="52">
        <v>-3964.2218699999994</v>
      </c>
      <c r="V506" s="52">
        <v>-4172.47415</v>
      </c>
      <c r="W506" s="52">
        <v>-3525.7776599999997</v>
      </c>
      <c r="X506" s="52">
        <v>-3917.3427499999998</v>
      </c>
      <c r="Y506" s="52">
        <v>-5504.0515000000005</v>
      </c>
      <c r="Z506" s="52">
        <v>-4147.0673200000001</v>
      </c>
      <c r="AA506" s="52">
        <v>-3944.0977499999995</v>
      </c>
      <c r="AB506" s="52">
        <v>-13336.070730000001</v>
      </c>
      <c r="AC506" s="52">
        <v>-11148.868359999997</v>
      </c>
      <c r="AD506" s="52">
        <v>-11825.662370000002</v>
      </c>
      <c r="AE506" s="52">
        <v>-3787.74224</v>
      </c>
      <c r="AF506" s="52">
        <v>-3620.0270099999998</v>
      </c>
      <c r="AG506" s="52">
        <v>-3877.5927499999993</v>
      </c>
      <c r="AH506" s="52">
        <v>-4093.5508100000006</v>
      </c>
      <c r="AI506" s="52">
        <v>-3874.83466</v>
      </c>
      <c r="AJ506" s="52">
        <v>-3880.0927499999993</v>
      </c>
      <c r="AK506" s="52">
        <v>-3882.9021200000007</v>
      </c>
      <c r="AL506" s="52">
        <v>-3912.4820800000007</v>
      </c>
      <c r="AM506" s="52">
        <v>-3888.9427499999997</v>
      </c>
      <c r="AN506" s="52">
        <v>-11764.195169999999</v>
      </c>
      <c r="AO506" s="52">
        <v>-11407.343750000002</v>
      </c>
      <c r="AP506" s="52">
        <v>-11646.628250000002</v>
      </c>
      <c r="AQ506" s="52">
        <v>-4554.5615399999988</v>
      </c>
      <c r="AR506" s="52">
        <v>-3290.8822900000014</v>
      </c>
      <c r="AS506" s="52">
        <v>-3867.5927499999993</v>
      </c>
      <c r="AT506" s="52">
        <v>-4565.9859800000022</v>
      </c>
      <c r="AU506" s="52">
        <v>-3952.5013199999994</v>
      </c>
      <c r="AV506" s="52">
        <v>-3994.9627499999992</v>
      </c>
      <c r="AW506" s="52">
        <v>-5864.3415400000004</v>
      </c>
      <c r="AX506" s="52">
        <v>-3662.3914400000008</v>
      </c>
      <c r="AY506" s="52">
        <v>-3918.2027599999992</v>
      </c>
      <c r="AZ506" s="52">
        <v>-14984.889060000001</v>
      </c>
      <c r="BA506" s="52">
        <v>-10905.77505</v>
      </c>
      <c r="BB506" s="52">
        <v>-11780.758260000001</v>
      </c>
      <c r="BC506" s="52">
        <v>-50364.445870000003</v>
      </c>
      <c r="BD506" s="52">
        <v>-43671.663109999987</v>
      </c>
      <c r="BE506" s="52">
        <v>-47645.463040000017</v>
      </c>
      <c r="BF506" s="53">
        <v>5.7066983014044927E-2</v>
      </c>
      <c r="BG506" s="54">
        <v>0.15325229870779744</v>
      </c>
    </row>
    <row r="507" spans="2:59" x14ac:dyDescent="0.25">
      <c r="B507" s="1"/>
      <c r="C507" s="46"/>
      <c r="D507" s="46"/>
      <c r="E507" s="50"/>
      <c r="F507" s="62"/>
      <c r="BF507" s="48"/>
      <c r="BG507" s="49"/>
    </row>
    <row r="508" spans="2:59" hidden="1" x14ac:dyDescent="0.25">
      <c r="B508" s="1"/>
      <c r="C508" s="46"/>
      <c r="D508" s="46"/>
      <c r="E508" s="45"/>
      <c r="BF508" s="48"/>
      <c r="BG508" s="49"/>
    </row>
    <row r="509" spans="2:59" x14ac:dyDescent="0.25">
      <c r="B509" s="1"/>
      <c r="C509" s="46"/>
      <c r="D509" s="46"/>
      <c r="E509" s="45" t="s">
        <v>418</v>
      </c>
      <c r="F509" s="46" t="s">
        <v>419</v>
      </c>
      <c r="G509" s="47">
        <v>0</v>
      </c>
      <c r="H509" s="47">
        <v>0</v>
      </c>
      <c r="I509" s="47">
        <v>0</v>
      </c>
      <c r="J509" s="47">
        <v>0</v>
      </c>
      <c r="K509" s="47">
        <v>0</v>
      </c>
      <c r="L509" s="47">
        <v>0</v>
      </c>
      <c r="M509" s="47">
        <v>0</v>
      </c>
      <c r="N509" s="47">
        <v>0</v>
      </c>
      <c r="O509" s="47">
        <v>0</v>
      </c>
      <c r="P509" s="47">
        <v>0</v>
      </c>
      <c r="Q509" s="47">
        <v>0</v>
      </c>
      <c r="R509" s="47">
        <v>0</v>
      </c>
      <c r="S509" s="47">
        <v>0</v>
      </c>
      <c r="T509" s="47">
        <v>0</v>
      </c>
      <c r="U509" s="47">
        <v>0</v>
      </c>
      <c r="V509" s="47">
        <v>0</v>
      </c>
      <c r="W509" s="47">
        <v>0</v>
      </c>
      <c r="X509" s="47">
        <v>0</v>
      </c>
      <c r="Y509" s="47">
        <v>0</v>
      </c>
      <c r="Z509" s="47">
        <v>0</v>
      </c>
      <c r="AA509" s="47">
        <v>0</v>
      </c>
      <c r="AB509" s="47">
        <v>0</v>
      </c>
      <c r="AC509" s="47">
        <v>0</v>
      </c>
      <c r="AD509" s="47">
        <v>0</v>
      </c>
      <c r="AE509" s="47">
        <v>0</v>
      </c>
      <c r="AF509" s="47">
        <v>0</v>
      </c>
      <c r="AG509" s="47">
        <v>0</v>
      </c>
      <c r="AH509" s="47">
        <v>0</v>
      </c>
      <c r="AI509" s="47">
        <v>0</v>
      </c>
      <c r="AJ509" s="47">
        <v>0</v>
      </c>
      <c r="AK509" s="47">
        <v>0</v>
      </c>
      <c r="AL509" s="47">
        <v>0</v>
      </c>
      <c r="AM509" s="47">
        <v>0</v>
      </c>
      <c r="AN509" s="47">
        <v>0</v>
      </c>
      <c r="AO509" s="47">
        <v>0</v>
      </c>
      <c r="AP509" s="47">
        <v>0</v>
      </c>
      <c r="AQ509" s="47">
        <v>0</v>
      </c>
      <c r="AR509" s="47">
        <v>0</v>
      </c>
      <c r="AS509" s="47">
        <v>0</v>
      </c>
      <c r="AT509" s="47">
        <v>0</v>
      </c>
      <c r="AU509" s="47">
        <v>0</v>
      </c>
      <c r="AV509" s="47">
        <v>0</v>
      </c>
      <c r="AW509" s="47">
        <v>0</v>
      </c>
      <c r="AX509" s="47">
        <v>-0.03</v>
      </c>
      <c r="AY509" s="47">
        <v>0</v>
      </c>
      <c r="AZ509" s="47">
        <v>0</v>
      </c>
      <c r="BA509" s="47">
        <v>-0.03</v>
      </c>
      <c r="BB509" s="47">
        <v>0</v>
      </c>
      <c r="BC509" s="47">
        <v>0</v>
      </c>
      <c r="BD509" s="47">
        <v>-0.03</v>
      </c>
      <c r="BE509" s="47">
        <v>0</v>
      </c>
      <c r="BF509" s="48">
        <v>0</v>
      </c>
      <c r="BG509" s="49">
        <v>-1</v>
      </c>
    </row>
    <row r="510" spans="2:59" x14ac:dyDescent="0.25">
      <c r="B510" s="1"/>
      <c r="C510" s="46"/>
      <c r="D510" s="46"/>
      <c r="E510" s="45" t="s">
        <v>420</v>
      </c>
      <c r="F510" s="46" t="s">
        <v>419</v>
      </c>
      <c r="G510" s="47">
        <v>-5.8499999999999993E-3</v>
      </c>
      <c r="H510" s="47">
        <v>0</v>
      </c>
      <c r="I510" s="47">
        <v>0</v>
      </c>
      <c r="J510" s="47">
        <v>-1.2999999999999999E-2</v>
      </c>
      <c r="K510" s="47">
        <v>-5.8499999999999993E-3</v>
      </c>
      <c r="L510" s="47">
        <v>0</v>
      </c>
      <c r="M510" s="47">
        <v>-0.13422999999999999</v>
      </c>
      <c r="N510" s="47">
        <v>-5.3020000000000005E-2</v>
      </c>
      <c r="O510" s="47">
        <v>0</v>
      </c>
      <c r="P510" s="47">
        <v>-0.15308000000000002</v>
      </c>
      <c r="Q510" s="47">
        <v>-5.8869999999999999E-2</v>
      </c>
      <c r="R510" s="47">
        <v>0</v>
      </c>
      <c r="S510" s="47">
        <v>0</v>
      </c>
      <c r="T510" s="47">
        <v>-5.8499999999999993E-3</v>
      </c>
      <c r="U510" s="47">
        <v>0</v>
      </c>
      <c r="V510" s="47">
        <v>0</v>
      </c>
      <c r="W510" s="47">
        <v>-2.1770000000000001E-2</v>
      </c>
      <c r="X510" s="47">
        <v>0</v>
      </c>
      <c r="Y510" s="47">
        <v>0</v>
      </c>
      <c r="Z510" s="47">
        <v>-1.261E-2</v>
      </c>
      <c r="AA510" s="47">
        <v>0</v>
      </c>
      <c r="AB510" s="47">
        <v>0</v>
      </c>
      <c r="AC510" s="47">
        <v>-4.0229999999999995E-2</v>
      </c>
      <c r="AD510" s="47">
        <v>0</v>
      </c>
      <c r="AE510" s="47">
        <v>0</v>
      </c>
      <c r="AF510" s="47">
        <v>-3.9920000000000004E-2</v>
      </c>
      <c r="AG510" s="47">
        <v>0</v>
      </c>
      <c r="AH510" s="47">
        <v>0</v>
      </c>
      <c r="AI510" s="47">
        <v>-2.9239999999999999E-2</v>
      </c>
      <c r="AJ510" s="47">
        <v>0</v>
      </c>
      <c r="AK510" s="47">
        <v>0</v>
      </c>
      <c r="AL510" s="47">
        <v>-9.784000000000001E-2</v>
      </c>
      <c r="AM510" s="47">
        <v>0</v>
      </c>
      <c r="AN510" s="47">
        <v>0</v>
      </c>
      <c r="AO510" s="47">
        <v>-0.16700000000000001</v>
      </c>
      <c r="AP510" s="47">
        <v>0</v>
      </c>
      <c r="AQ510" s="47">
        <v>0</v>
      </c>
      <c r="AR510" s="47">
        <v>-7.3939999999999992E-2</v>
      </c>
      <c r="AS510" s="47">
        <v>0</v>
      </c>
      <c r="AT510" s="47">
        <v>0.15308000000000002</v>
      </c>
      <c r="AU510" s="47">
        <v>-1.261E-2</v>
      </c>
      <c r="AV510" s="47">
        <v>0</v>
      </c>
      <c r="AW510" s="47">
        <v>0</v>
      </c>
      <c r="AX510" s="47">
        <v>3.4070000000000003E-2</v>
      </c>
      <c r="AY510" s="47">
        <v>0</v>
      </c>
      <c r="AZ510" s="47">
        <v>0.15308000000000002</v>
      </c>
      <c r="BA510" s="47">
        <v>-5.2479999999999999E-2</v>
      </c>
      <c r="BB510" s="47">
        <v>0</v>
      </c>
      <c r="BC510" s="47">
        <v>0</v>
      </c>
      <c r="BD510" s="47">
        <v>-0.31857999999999997</v>
      </c>
      <c r="BE510" s="47">
        <v>0</v>
      </c>
      <c r="BF510" s="48">
        <v>0</v>
      </c>
      <c r="BG510" s="49">
        <v>-1</v>
      </c>
    </row>
    <row r="511" spans="2:59" x14ac:dyDescent="0.25">
      <c r="B511" s="1"/>
      <c r="C511" s="46"/>
      <c r="D511" s="46"/>
      <c r="E511" s="45" t="s">
        <v>421</v>
      </c>
      <c r="F511" s="46" t="s">
        <v>419</v>
      </c>
      <c r="G511" s="47">
        <v>-6.2450000000000006E-2</v>
      </c>
      <c r="H511" s="47">
        <v>-0.24925</v>
      </c>
      <c r="I511" s="47">
        <v>0</v>
      </c>
      <c r="J511" s="47">
        <v>-0.39232</v>
      </c>
      <c r="K511" s="47">
        <v>-0.27156999999999998</v>
      </c>
      <c r="L511" s="47">
        <v>0</v>
      </c>
      <c r="M511" s="47">
        <v>-0.21487999999999999</v>
      </c>
      <c r="N511" s="47">
        <v>-0.32014999999999999</v>
      </c>
      <c r="O511" s="47">
        <v>0</v>
      </c>
      <c r="P511" s="47">
        <v>-0.66964999999999997</v>
      </c>
      <c r="Q511" s="47">
        <v>-0.84097</v>
      </c>
      <c r="R511" s="47">
        <v>0</v>
      </c>
      <c r="S511" s="47">
        <v>-0.43531999999999998</v>
      </c>
      <c r="T511" s="47">
        <v>-0.18337000000000001</v>
      </c>
      <c r="U511" s="47">
        <v>0</v>
      </c>
      <c r="V511" s="47">
        <v>0</v>
      </c>
      <c r="W511" s="47">
        <v>-0.30814999999999998</v>
      </c>
      <c r="X511" s="47">
        <v>0</v>
      </c>
      <c r="Y511" s="47">
        <v>0</v>
      </c>
      <c r="Z511" s="47">
        <v>-0.20649999999999999</v>
      </c>
      <c r="AA511" s="47">
        <v>0</v>
      </c>
      <c r="AB511" s="47">
        <v>-0.43531999999999998</v>
      </c>
      <c r="AC511" s="47">
        <v>-0.69801999999999997</v>
      </c>
      <c r="AD511" s="47">
        <v>0</v>
      </c>
      <c r="AE511" s="47">
        <v>-1.4119999999999999E-2</v>
      </c>
      <c r="AF511" s="47">
        <v>-0.25394</v>
      </c>
      <c r="AG511" s="47">
        <v>0</v>
      </c>
      <c r="AH511" s="47">
        <v>0</v>
      </c>
      <c r="AI511" s="47">
        <v>-0.37589999999999996</v>
      </c>
      <c r="AJ511" s="47">
        <v>0</v>
      </c>
      <c r="AK511" s="47">
        <v>0</v>
      </c>
      <c r="AL511" s="47">
        <v>-0.35077999999999998</v>
      </c>
      <c r="AM511" s="47">
        <v>0</v>
      </c>
      <c r="AN511" s="47">
        <v>-1.4119999999999999E-2</v>
      </c>
      <c r="AO511" s="47">
        <v>-0.98062000000000005</v>
      </c>
      <c r="AP511" s="47">
        <v>0</v>
      </c>
      <c r="AQ511" s="47">
        <v>-1.4500000000000001E-2</v>
      </c>
      <c r="AR511" s="47">
        <v>-0.22809000000000001</v>
      </c>
      <c r="AS511" s="47">
        <v>0</v>
      </c>
      <c r="AT511" s="47">
        <v>1.1335899999999999</v>
      </c>
      <c r="AU511" s="47">
        <v>-0.21414</v>
      </c>
      <c r="AV511" s="47">
        <v>0</v>
      </c>
      <c r="AW511" s="47">
        <v>0</v>
      </c>
      <c r="AX511" s="47">
        <v>-0.33673000000000003</v>
      </c>
      <c r="AY511" s="47">
        <v>0</v>
      </c>
      <c r="AZ511" s="47">
        <v>1.1190899999999999</v>
      </c>
      <c r="BA511" s="47">
        <v>-0.77895999999999999</v>
      </c>
      <c r="BB511" s="47">
        <v>0</v>
      </c>
      <c r="BC511" s="47">
        <v>0</v>
      </c>
      <c r="BD511" s="47">
        <v>-3.2985700000000002</v>
      </c>
      <c r="BE511" s="47">
        <v>0</v>
      </c>
      <c r="BF511" s="48">
        <v>0</v>
      </c>
      <c r="BG511" s="49">
        <v>-1</v>
      </c>
    </row>
    <row r="512" spans="2:59" x14ac:dyDescent="0.25">
      <c r="B512" s="1"/>
      <c r="C512" s="46"/>
      <c r="D512" s="46"/>
      <c r="E512" s="45" t="s">
        <v>422</v>
      </c>
      <c r="F512" s="46" t="s">
        <v>419</v>
      </c>
      <c r="G512" s="47">
        <v>-354.04453000000001</v>
      </c>
      <c r="H512" s="47">
        <v>-248.45788000000002</v>
      </c>
      <c r="I512" s="47">
        <v>-287.27600000000001</v>
      </c>
      <c r="J512" s="47">
        <v>-300.99101000000002</v>
      </c>
      <c r="K512" s="47">
        <v>-250.34294</v>
      </c>
      <c r="L512" s="47">
        <v>-287.27600000000001</v>
      </c>
      <c r="M512" s="47">
        <v>-302.22616999999997</v>
      </c>
      <c r="N512" s="47">
        <v>-227.71554999999998</v>
      </c>
      <c r="O512" s="47">
        <v>-287.27600000000001</v>
      </c>
      <c r="P512" s="47">
        <v>-957.26170999999999</v>
      </c>
      <c r="Q512" s="47">
        <v>-726.51637000000005</v>
      </c>
      <c r="R512" s="47">
        <v>-861.82799999999997</v>
      </c>
      <c r="S512" s="47">
        <v>-352.17000999999999</v>
      </c>
      <c r="T512" s="47">
        <v>-253.59682000000001</v>
      </c>
      <c r="U512" s="47">
        <v>-287.27600000000001</v>
      </c>
      <c r="V512" s="47">
        <v>-327.98167000000001</v>
      </c>
      <c r="W512" s="47">
        <v>-297.46145000000001</v>
      </c>
      <c r="X512" s="47">
        <v>-287.27600000000001</v>
      </c>
      <c r="Y512" s="47">
        <v>-308.79721000000001</v>
      </c>
      <c r="Z512" s="47">
        <v>-261.87382000000002</v>
      </c>
      <c r="AA512" s="47">
        <v>-287.27600000000001</v>
      </c>
      <c r="AB512" s="47">
        <v>-988.94889000000001</v>
      </c>
      <c r="AC512" s="47">
        <v>-812.93209000000002</v>
      </c>
      <c r="AD512" s="47">
        <v>-861.82799999999997</v>
      </c>
      <c r="AE512" s="47">
        <v>-343.03659000000005</v>
      </c>
      <c r="AF512" s="47">
        <v>-267.75756999999999</v>
      </c>
      <c r="AG512" s="47">
        <v>-287.27600000000001</v>
      </c>
      <c r="AH512" s="47">
        <v>-389.35476</v>
      </c>
      <c r="AI512" s="47">
        <v>-292.56754999999998</v>
      </c>
      <c r="AJ512" s="47">
        <v>-287.27600000000001</v>
      </c>
      <c r="AK512" s="47">
        <v>314.25491999999997</v>
      </c>
      <c r="AL512" s="47">
        <v>-284.56840999999997</v>
      </c>
      <c r="AM512" s="47">
        <v>-287.27600000000001</v>
      </c>
      <c r="AN512" s="47">
        <v>-418.13643000000002</v>
      </c>
      <c r="AO512" s="47">
        <v>-844.89353000000006</v>
      </c>
      <c r="AP512" s="47">
        <v>-861.82799999999997</v>
      </c>
      <c r="AQ512" s="47">
        <v>-207.93357999999998</v>
      </c>
      <c r="AR512" s="47">
        <v>-265.73203999999998</v>
      </c>
      <c r="AS512" s="47">
        <v>-287.27629999999999</v>
      </c>
      <c r="AT512" s="47">
        <v>-234.12273000000002</v>
      </c>
      <c r="AU512" s="47">
        <v>-388.11725999999999</v>
      </c>
      <c r="AV512" s="47">
        <v>-287.27629999999999</v>
      </c>
      <c r="AW512" s="47">
        <v>-297.10399999999998</v>
      </c>
      <c r="AX512" s="47">
        <v>-204.52293</v>
      </c>
      <c r="AY512" s="47">
        <v>-287.27629999999999</v>
      </c>
      <c r="AZ512" s="47">
        <v>-739.16031000000009</v>
      </c>
      <c r="BA512" s="47">
        <v>-858.37222999999994</v>
      </c>
      <c r="BB512" s="47">
        <v>-861.82889999999998</v>
      </c>
      <c r="BC512" s="47">
        <v>-3103.5073399999997</v>
      </c>
      <c r="BD512" s="47">
        <v>-3242.7142200000003</v>
      </c>
      <c r="BE512" s="47">
        <v>-3447.3128999999999</v>
      </c>
      <c r="BF512" s="48">
        <v>-9.9731463308712187E-2</v>
      </c>
      <c r="BG512" s="49">
        <v>-4.2929123738816743E-2</v>
      </c>
    </row>
    <row r="513" spans="2:59" x14ac:dyDescent="0.25">
      <c r="B513" s="1"/>
      <c r="C513" s="46"/>
      <c r="D513" s="46"/>
      <c r="E513" s="45" t="s">
        <v>423</v>
      </c>
      <c r="F513" s="46" t="s">
        <v>419</v>
      </c>
      <c r="G513" s="47">
        <v>-8.77E-3</v>
      </c>
      <c r="H513" s="47">
        <v>0</v>
      </c>
      <c r="I513" s="47">
        <v>0</v>
      </c>
      <c r="J513" s="47">
        <v>-6.2270000000000006E-2</v>
      </c>
      <c r="K513" s="47">
        <v>0</v>
      </c>
      <c r="L513" s="47">
        <v>0</v>
      </c>
      <c r="M513" s="47">
        <v>-7.6540000000000011E-2</v>
      </c>
      <c r="N513" s="47">
        <v>-3.8770000000000006E-2</v>
      </c>
      <c r="O513" s="47">
        <v>0</v>
      </c>
      <c r="P513" s="47">
        <v>-0.14758000000000002</v>
      </c>
      <c r="Q513" s="47">
        <v>-3.8770000000000006E-2</v>
      </c>
      <c r="R513" s="47">
        <v>0</v>
      </c>
      <c r="S513" s="47">
        <v>-2.631E-2</v>
      </c>
      <c r="T513" s="47">
        <v>0</v>
      </c>
      <c r="U513" s="47">
        <v>0</v>
      </c>
      <c r="V513" s="47">
        <v>0</v>
      </c>
      <c r="W513" s="47">
        <v>-2.5329999999999998E-2</v>
      </c>
      <c r="X513" s="47">
        <v>0</v>
      </c>
      <c r="Y513" s="47">
        <v>0</v>
      </c>
      <c r="Z513" s="47">
        <v>-1.4619999999999999E-2</v>
      </c>
      <c r="AA513" s="47">
        <v>0</v>
      </c>
      <c r="AB513" s="47">
        <v>-2.631E-2</v>
      </c>
      <c r="AC513" s="47">
        <v>-3.9949999999999999E-2</v>
      </c>
      <c r="AD513" s="47">
        <v>0</v>
      </c>
      <c r="AE513" s="47">
        <v>0</v>
      </c>
      <c r="AF513" s="47">
        <v>-6.4159999999999995E-2</v>
      </c>
      <c r="AG513" s="47">
        <v>0</v>
      </c>
      <c r="AH513" s="47">
        <v>0</v>
      </c>
      <c r="AI513" s="47">
        <v>-1.8579999999999999E-2</v>
      </c>
      <c r="AJ513" s="47">
        <v>0</v>
      </c>
      <c r="AK513" s="47">
        <v>0</v>
      </c>
      <c r="AL513" s="47">
        <v>-8.77E-3</v>
      </c>
      <c r="AM513" s="47">
        <v>0</v>
      </c>
      <c r="AN513" s="47">
        <v>0</v>
      </c>
      <c r="AO513" s="47">
        <v>-9.1510000000000008E-2</v>
      </c>
      <c r="AP513" s="47">
        <v>0</v>
      </c>
      <c r="AQ513" s="47">
        <v>0</v>
      </c>
      <c r="AR513" s="47">
        <v>0</v>
      </c>
      <c r="AS513" s="47">
        <v>0</v>
      </c>
      <c r="AT513" s="47">
        <v>0.17388999999999999</v>
      </c>
      <c r="AU513" s="47">
        <v>-0.03</v>
      </c>
      <c r="AV513" s="47">
        <v>0</v>
      </c>
      <c r="AW513" s="47">
        <v>0</v>
      </c>
      <c r="AX513" s="47">
        <v>0</v>
      </c>
      <c r="AY513" s="47">
        <v>0</v>
      </c>
      <c r="AZ513" s="47">
        <v>0.17388999999999999</v>
      </c>
      <c r="BA513" s="47">
        <v>-0.03</v>
      </c>
      <c r="BB513" s="47">
        <v>0</v>
      </c>
      <c r="BC513" s="47">
        <v>0</v>
      </c>
      <c r="BD513" s="47">
        <v>-0.20022999999999999</v>
      </c>
      <c r="BE513" s="47">
        <v>0</v>
      </c>
      <c r="BF513" s="48">
        <v>0</v>
      </c>
      <c r="BG513" s="49">
        <v>-1</v>
      </c>
    </row>
    <row r="514" spans="2:59" x14ac:dyDescent="0.25">
      <c r="B514" s="1"/>
      <c r="C514" s="46"/>
      <c r="D514" s="46"/>
      <c r="E514" s="45" t="s">
        <v>424</v>
      </c>
      <c r="F514" s="46" t="s">
        <v>419</v>
      </c>
      <c r="G514" s="47">
        <v>0</v>
      </c>
      <c r="H514" s="47">
        <v>0</v>
      </c>
      <c r="I514" s="47">
        <v>0</v>
      </c>
      <c r="J514" s="47">
        <v>0</v>
      </c>
      <c r="K514" s="47">
        <v>0</v>
      </c>
      <c r="L514" s="47">
        <v>0</v>
      </c>
      <c r="M514" s="47">
        <v>0</v>
      </c>
      <c r="N514" s="47">
        <v>0</v>
      </c>
      <c r="O514" s="47">
        <v>0</v>
      </c>
      <c r="P514" s="47">
        <v>0</v>
      </c>
      <c r="Q514" s="47">
        <v>0</v>
      </c>
      <c r="R514" s="47">
        <v>0</v>
      </c>
      <c r="S514" s="47">
        <v>0</v>
      </c>
      <c r="T514" s="47">
        <v>0</v>
      </c>
      <c r="U514" s="47">
        <v>0</v>
      </c>
      <c r="V514" s="47">
        <v>0</v>
      </c>
      <c r="W514" s="47">
        <v>-5.8499999999999993E-3</v>
      </c>
      <c r="X514" s="47">
        <v>0</v>
      </c>
      <c r="Y514" s="47">
        <v>0</v>
      </c>
      <c r="Z514" s="47">
        <v>0</v>
      </c>
      <c r="AA514" s="47">
        <v>0</v>
      </c>
      <c r="AB514" s="47">
        <v>0</v>
      </c>
      <c r="AC514" s="47">
        <v>-5.8499999999999993E-3</v>
      </c>
      <c r="AD514" s="47">
        <v>0</v>
      </c>
      <c r="AE514" s="47">
        <v>0</v>
      </c>
      <c r="AF514" s="47">
        <v>0</v>
      </c>
      <c r="AG514" s="47">
        <v>0</v>
      </c>
      <c r="AH514" s="47">
        <v>0</v>
      </c>
      <c r="AI514" s="47">
        <v>0</v>
      </c>
      <c r="AJ514" s="47">
        <v>0</v>
      </c>
      <c r="AK514" s="47">
        <v>0</v>
      </c>
      <c r="AL514" s="47">
        <v>0</v>
      </c>
      <c r="AM514" s="47">
        <v>0</v>
      </c>
      <c r="AN514" s="47">
        <v>0</v>
      </c>
      <c r="AO514" s="47">
        <v>0</v>
      </c>
      <c r="AP514" s="47">
        <v>0</v>
      </c>
      <c r="AQ514" s="47">
        <v>0</v>
      </c>
      <c r="AR514" s="47">
        <v>0</v>
      </c>
      <c r="AS514" s="47">
        <v>0</v>
      </c>
      <c r="AT514" s="47">
        <v>0</v>
      </c>
      <c r="AU514" s="47">
        <v>0</v>
      </c>
      <c r="AV514" s="47">
        <v>0</v>
      </c>
      <c r="AW514" s="47">
        <v>0</v>
      </c>
      <c r="AX514" s="47">
        <v>-1.2160000000000001E-2</v>
      </c>
      <c r="AY514" s="47">
        <v>0</v>
      </c>
      <c r="AZ514" s="47">
        <v>0</v>
      </c>
      <c r="BA514" s="47">
        <v>-1.2160000000000001E-2</v>
      </c>
      <c r="BB514" s="47">
        <v>0</v>
      </c>
      <c r="BC514" s="47">
        <v>0</v>
      </c>
      <c r="BD514" s="47">
        <v>-1.8010000000000002E-2</v>
      </c>
      <c r="BE514" s="47">
        <v>0</v>
      </c>
      <c r="BF514" s="48">
        <v>0</v>
      </c>
      <c r="BG514" s="49">
        <v>-1</v>
      </c>
    </row>
    <row r="515" spans="2:59" x14ac:dyDescent="0.25">
      <c r="B515" s="1"/>
      <c r="C515" s="46"/>
      <c r="D515" s="46"/>
      <c r="E515" s="45" t="s">
        <v>425</v>
      </c>
      <c r="F515" s="46" t="s">
        <v>419</v>
      </c>
      <c r="G515" s="47">
        <v>0</v>
      </c>
      <c r="H515" s="47">
        <v>-1.273E-2</v>
      </c>
      <c r="I515" s="47">
        <v>0</v>
      </c>
      <c r="J515" s="47">
        <v>0</v>
      </c>
      <c r="K515" s="47">
        <v>-1.4999999999999999E-2</v>
      </c>
      <c r="L515" s="47">
        <v>0</v>
      </c>
      <c r="M515" s="47">
        <v>0</v>
      </c>
      <c r="N515" s="47">
        <v>-0.03</v>
      </c>
      <c r="O515" s="47">
        <v>0</v>
      </c>
      <c r="P515" s="47">
        <v>0</v>
      </c>
      <c r="Q515" s="47">
        <v>-5.7729999999999997E-2</v>
      </c>
      <c r="R515" s="47">
        <v>0</v>
      </c>
      <c r="S515" s="47">
        <v>0</v>
      </c>
      <c r="T515" s="47">
        <v>0</v>
      </c>
      <c r="U515" s="47">
        <v>0</v>
      </c>
      <c r="V515" s="47">
        <v>0</v>
      </c>
      <c r="W515" s="47">
        <v>0</v>
      </c>
      <c r="X515" s="47">
        <v>0</v>
      </c>
      <c r="Y515" s="47">
        <v>0</v>
      </c>
      <c r="Z515" s="47">
        <v>-2.5219999999999999E-2</v>
      </c>
      <c r="AA515" s="47">
        <v>0</v>
      </c>
      <c r="AB515" s="47">
        <v>0</v>
      </c>
      <c r="AC515" s="47">
        <v>-2.5219999999999999E-2</v>
      </c>
      <c r="AD515" s="47">
        <v>0</v>
      </c>
      <c r="AE515" s="47">
        <v>0</v>
      </c>
      <c r="AF515" s="47">
        <v>0</v>
      </c>
      <c r="AG515" s="47">
        <v>0</v>
      </c>
      <c r="AH515" s="47">
        <v>0</v>
      </c>
      <c r="AI515" s="47">
        <v>-1.8460000000000001E-2</v>
      </c>
      <c r="AJ515" s="47">
        <v>0</v>
      </c>
      <c r="AK515" s="47">
        <v>0</v>
      </c>
      <c r="AL515" s="47">
        <v>0</v>
      </c>
      <c r="AM515" s="47">
        <v>0</v>
      </c>
      <c r="AN515" s="47">
        <v>0</v>
      </c>
      <c r="AO515" s="47">
        <v>-1.8460000000000001E-2</v>
      </c>
      <c r="AP515" s="47">
        <v>0</v>
      </c>
      <c r="AQ515" s="47">
        <v>0</v>
      </c>
      <c r="AR515" s="47">
        <v>-1.1699999999999999E-2</v>
      </c>
      <c r="AS515" s="47">
        <v>0</v>
      </c>
      <c r="AT515" s="47">
        <v>0</v>
      </c>
      <c r="AU515" s="47">
        <v>-2.3399999999999997E-2</v>
      </c>
      <c r="AV515" s="47">
        <v>0</v>
      </c>
      <c r="AW515" s="47">
        <v>0</v>
      </c>
      <c r="AX515" s="47">
        <v>0</v>
      </c>
      <c r="AY515" s="47">
        <v>0</v>
      </c>
      <c r="AZ515" s="47">
        <v>0</v>
      </c>
      <c r="BA515" s="47">
        <v>-3.5099999999999999E-2</v>
      </c>
      <c r="BB515" s="47">
        <v>0</v>
      </c>
      <c r="BC515" s="47">
        <v>0</v>
      </c>
      <c r="BD515" s="47">
        <v>-0.13650999999999999</v>
      </c>
      <c r="BE515" s="47">
        <v>0</v>
      </c>
      <c r="BF515" s="48">
        <v>0</v>
      </c>
      <c r="BG515" s="49">
        <v>-1</v>
      </c>
    </row>
    <row r="516" spans="2:59" hidden="1" x14ac:dyDescent="0.25">
      <c r="B516" s="1"/>
      <c r="C516" s="46"/>
      <c r="D516" s="46"/>
      <c r="E516" s="45"/>
      <c r="BF516" s="48"/>
      <c r="BG516" s="49"/>
    </row>
    <row r="517" spans="2:59" hidden="1" x14ac:dyDescent="0.25">
      <c r="B517" s="1"/>
      <c r="C517" s="46"/>
      <c r="D517" s="46"/>
      <c r="E517" s="45"/>
      <c r="BF517" s="48"/>
      <c r="BG517" s="49"/>
    </row>
    <row r="518" spans="2:59" hidden="1" x14ac:dyDescent="0.25">
      <c r="B518" s="1"/>
      <c r="C518" s="46"/>
      <c r="D518" s="46"/>
      <c r="E518" s="45"/>
      <c r="BF518" s="48"/>
      <c r="BG518" s="49"/>
    </row>
    <row r="519" spans="2:59" hidden="1" x14ac:dyDescent="0.25">
      <c r="B519" s="1"/>
      <c r="C519" s="46"/>
      <c r="D519" s="46"/>
      <c r="E519" s="45"/>
      <c r="BF519" s="48"/>
      <c r="BG519" s="49"/>
    </row>
    <row r="520" spans="2:59" hidden="1" x14ac:dyDescent="0.25">
      <c r="B520" s="1"/>
      <c r="C520" s="46"/>
      <c r="D520" s="46"/>
      <c r="E520" s="45"/>
      <c r="BF520" s="48"/>
      <c r="BG520" s="49"/>
    </row>
    <row r="521" spans="2:59" hidden="1" x14ac:dyDescent="0.25">
      <c r="B521" s="1"/>
      <c r="C521" s="46"/>
      <c r="D521" s="46"/>
      <c r="E521" s="45"/>
      <c r="BF521" s="48"/>
      <c r="BG521" s="49"/>
    </row>
    <row r="522" spans="2:59" hidden="1" x14ac:dyDescent="0.25">
      <c r="B522" s="1"/>
      <c r="C522" s="46"/>
      <c r="D522" s="46"/>
      <c r="E522" s="45"/>
      <c r="BF522" s="48"/>
      <c r="BG522" s="49"/>
    </row>
    <row r="523" spans="2:59" hidden="1" x14ac:dyDescent="0.25">
      <c r="B523" s="1"/>
      <c r="C523" s="46"/>
      <c r="D523" s="46"/>
      <c r="E523" s="45"/>
      <c r="BF523" s="48"/>
      <c r="BG523" s="49"/>
    </row>
    <row r="524" spans="2:59" hidden="1" x14ac:dyDescent="0.25">
      <c r="B524" s="1"/>
      <c r="C524" s="46"/>
      <c r="D524" s="46"/>
      <c r="E524" s="45"/>
      <c r="BF524" s="48"/>
      <c r="BG524" s="49"/>
    </row>
    <row r="525" spans="2:59" hidden="1" x14ac:dyDescent="0.25">
      <c r="B525" s="1"/>
      <c r="C525" s="46"/>
      <c r="D525" s="46"/>
      <c r="E525" s="45"/>
      <c r="BF525" s="48"/>
      <c r="BG525" s="49"/>
    </row>
    <row r="526" spans="2:59" hidden="1" x14ac:dyDescent="0.25">
      <c r="B526" s="1"/>
      <c r="C526" s="46"/>
      <c r="D526" s="46"/>
      <c r="E526" s="45"/>
      <c r="BF526" s="48"/>
      <c r="BG526" s="49"/>
    </row>
    <row r="527" spans="2:59" hidden="1" x14ac:dyDescent="0.25">
      <c r="B527" s="1"/>
      <c r="C527" s="46"/>
      <c r="D527" s="46"/>
      <c r="E527" s="45"/>
      <c r="BF527" s="48"/>
      <c r="BG527" s="49"/>
    </row>
    <row r="528" spans="2:59" x14ac:dyDescent="0.25">
      <c r="B528" s="1"/>
      <c r="C528" s="46"/>
      <c r="D528" s="46"/>
      <c r="E528" s="45" t="s">
        <v>426</v>
      </c>
      <c r="F528" s="46" t="s">
        <v>427</v>
      </c>
      <c r="G528" s="47">
        <v>-13.93277</v>
      </c>
      <c r="H528" s="47">
        <v>-4.8167900000000001</v>
      </c>
      <c r="I528" s="47">
        <v>-63.106780000000001</v>
      </c>
      <c r="J528" s="47">
        <v>1.52854</v>
      </c>
      <c r="K528" s="47">
        <v>-1.3264</v>
      </c>
      <c r="L528" s="47">
        <v>-63.106780000000001</v>
      </c>
      <c r="M528" s="47">
        <v>-245.52785</v>
      </c>
      <c r="N528" s="47">
        <v>-205.51576</v>
      </c>
      <c r="O528" s="47">
        <v>-63.106780000000001</v>
      </c>
      <c r="P528" s="47">
        <v>-257.93207999999998</v>
      </c>
      <c r="Q528" s="47">
        <v>-211.65895</v>
      </c>
      <c r="R528" s="47">
        <v>-189.32033999999999</v>
      </c>
      <c r="S528" s="47">
        <v>-13.77225</v>
      </c>
      <c r="T528" s="47">
        <v>-1.0519499999999999</v>
      </c>
      <c r="U528" s="47">
        <v>-63.106780000000001</v>
      </c>
      <c r="V528" s="47">
        <v>1.8329900000000001</v>
      </c>
      <c r="W528" s="47">
        <v>-1.1492899999999999</v>
      </c>
      <c r="X528" s="47">
        <v>-63.106780000000001</v>
      </c>
      <c r="Y528" s="47">
        <v>-257.71142000000003</v>
      </c>
      <c r="Z528" s="47">
        <v>-227.85076000000001</v>
      </c>
      <c r="AA528" s="47">
        <v>-63.106780000000001</v>
      </c>
      <c r="AB528" s="47">
        <v>-269.65067999999997</v>
      </c>
      <c r="AC528" s="47">
        <v>-230.05199999999999</v>
      </c>
      <c r="AD528" s="47">
        <v>-189.32033999999999</v>
      </c>
      <c r="AE528" s="47">
        <v>-2.5173800000000002</v>
      </c>
      <c r="AF528" s="47">
        <v>-4.6701600000000001</v>
      </c>
      <c r="AG528" s="47">
        <v>-63.106780000000001</v>
      </c>
      <c r="AH528" s="47">
        <v>-0.17811000000000002</v>
      </c>
      <c r="AI528" s="47">
        <v>-0.35988999999999999</v>
      </c>
      <c r="AJ528" s="47">
        <v>-63.106780000000001</v>
      </c>
      <c r="AK528" s="47">
        <v>-261.28413</v>
      </c>
      <c r="AL528" s="47">
        <v>-232.68169</v>
      </c>
      <c r="AM528" s="47">
        <v>-63.106780000000001</v>
      </c>
      <c r="AN528" s="47">
        <v>-263.97962000000001</v>
      </c>
      <c r="AO528" s="47">
        <v>-237.71173999999999</v>
      </c>
      <c r="AP528" s="47">
        <v>-189.32033999999999</v>
      </c>
      <c r="AQ528" s="47">
        <v>0.22612000000000002</v>
      </c>
      <c r="AR528" s="47">
        <v>-3.2356700000000003</v>
      </c>
      <c r="AS528" s="47">
        <v>-63.106780000000001</v>
      </c>
      <c r="AT528" s="47">
        <v>-2.5902699999999999</v>
      </c>
      <c r="AU528" s="47">
        <v>-0.27065</v>
      </c>
      <c r="AV528" s="47">
        <v>-63.106780000000001</v>
      </c>
      <c r="AW528" s="47">
        <v>-261.98052999999999</v>
      </c>
      <c r="AX528" s="47">
        <v>-237.28417000000002</v>
      </c>
      <c r="AY528" s="47">
        <v>-63.106780000000001</v>
      </c>
      <c r="AZ528" s="47">
        <v>-264.34467999999998</v>
      </c>
      <c r="BA528" s="47">
        <v>-240.79048999999998</v>
      </c>
      <c r="BB528" s="47">
        <v>-189.32033999999999</v>
      </c>
      <c r="BC528" s="47">
        <v>-1055.90706</v>
      </c>
      <c r="BD528" s="47">
        <v>-920.21318000000008</v>
      </c>
      <c r="BE528" s="47">
        <v>-757.28135999999995</v>
      </c>
      <c r="BF528" s="48">
        <v>0.39433916609277175</v>
      </c>
      <c r="BG528" s="49">
        <v>0.14745917896981209</v>
      </c>
    </row>
    <row r="529" spans="2:59" hidden="1" x14ac:dyDescent="0.25">
      <c r="B529" s="1"/>
      <c r="C529" s="46"/>
      <c r="D529" s="46"/>
      <c r="E529" s="45"/>
      <c r="BF529" s="48"/>
      <c r="BG529" s="49"/>
    </row>
    <row r="530" spans="2:59" hidden="1" x14ac:dyDescent="0.25">
      <c r="B530" s="1"/>
      <c r="C530" s="46"/>
      <c r="D530" s="46"/>
      <c r="E530" s="45"/>
      <c r="BF530" s="48"/>
      <c r="BG530" s="49"/>
    </row>
    <row r="531" spans="2:59" hidden="1" x14ac:dyDescent="0.25">
      <c r="B531" s="1"/>
      <c r="C531" s="46"/>
      <c r="D531" s="46"/>
      <c r="E531" s="45"/>
      <c r="BF531" s="48"/>
      <c r="BG531" s="49"/>
    </row>
    <row r="532" spans="2:59" x14ac:dyDescent="0.25">
      <c r="B532" s="1"/>
      <c r="C532" s="46"/>
      <c r="D532" s="46"/>
      <c r="E532" s="45" t="s">
        <v>428</v>
      </c>
      <c r="F532" s="46" t="s">
        <v>429</v>
      </c>
      <c r="G532" s="47">
        <v>0</v>
      </c>
      <c r="H532" s="47">
        <v>-3.9599799999999998</v>
      </c>
      <c r="I532" s="47">
        <v>-5.9957399999999996</v>
      </c>
      <c r="J532" s="47">
        <v>0</v>
      </c>
      <c r="K532" s="47">
        <v>-4.0137499999999999</v>
      </c>
      <c r="L532" s="47">
        <v>-5.9957399999999996</v>
      </c>
      <c r="M532" s="47">
        <v>0</v>
      </c>
      <c r="N532" s="47">
        <v>-4.0213600000000005</v>
      </c>
      <c r="O532" s="47">
        <v>-5.9957399999999996</v>
      </c>
      <c r="P532" s="47">
        <v>0</v>
      </c>
      <c r="Q532" s="47">
        <v>-11.995089999999999</v>
      </c>
      <c r="R532" s="47">
        <v>-17.987220000000001</v>
      </c>
      <c r="S532" s="47">
        <v>0</v>
      </c>
      <c r="T532" s="47">
        <v>-4.0213600000000005</v>
      </c>
      <c r="U532" s="47">
        <v>-5.9957399999999996</v>
      </c>
      <c r="V532" s="47">
        <v>0</v>
      </c>
      <c r="W532" s="47">
        <v>-4.0213600000000005</v>
      </c>
      <c r="X532" s="47">
        <v>-5.9957399999999996</v>
      </c>
      <c r="Y532" s="47">
        <v>0</v>
      </c>
      <c r="Z532" s="47">
        <v>-4.0332600000000003</v>
      </c>
      <c r="AA532" s="47">
        <v>-5.9957399999999996</v>
      </c>
      <c r="AB532" s="47">
        <v>0</v>
      </c>
      <c r="AC532" s="47">
        <v>-12.075979999999999</v>
      </c>
      <c r="AD532" s="47">
        <v>-17.987220000000001</v>
      </c>
      <c r="AE532" s="47">
        <v>0</v>
      </c>
      <c r="AF532" s="47">
        <v>-4.1462399999999997</v>
      </c>
      <c r="AG532" s="47">
        <v>-5.9957399999999996</v>
      </c>
      <c r="AH532" s="47">
        <v>0</v>
      </c>
      <c r="AI532" s="47">
        <v>-6.8331</v>
      </c>
      <c r="AJ532" s="47">
        <v>-5.9957399999999996</v>
      </c>
      <c r="AK532" s="47">
        <v>-3.7603800000000001</v>
      </c>
      <c r="AL532" s="47">
        <v>-4.7524300000000004</v>
      </c>
      <c r="AM532" s="47">
        <v>-5.9957399999999996</v>
      </c>
      <c r="AN532" s="47">
        <v>-3.7603800000000001</v>
      </c>
      <c r="AO532" s="47">
        <v>-15.731770000000001</v>
      </c>
      <c r="AP532" s="47">
        <v>-17.987220000000001</v>
      </c>
      <c r="AQ532" s="47">
        <v>-3.7603800000000001</v>
      </c>
      <c r="AR532" s="47">
        <v>-0.37104000000000004</v>
      </c>
      <c r="AS532" s="47">
        <v>-5.9957399999999996</v>
      </c>
      <c r="AT532" s="47">
        <v>-1.2712000000000001</v>
      </c>
      <c r="AU532" s="47">
        <v>-0.25694</v>
      </c>
      <c r="AV532" s="47">
        <v>-5.9957399999999996</v>
      </c>
      <c r="AW532" s="47">
        <v>-3.7603800000000001</v>
      </c>
      <c r="AX532" s="47">
        <v>-0.22631000000000001</v>
      </c>
      <c r="AY532" s="47">
        <v>-5.9957399999999996</v>
      </c>
      <c r="AZ532" s="47">
        <v>-8.7919599999999996</v>
      </c>
      <c r="BA532" s="47">
        <v>-0.85428999999999999</v>
      </c>
      <c r="BB532" s="47">
        <v>-17.987220000000001</v>
      </c>
      <c r="BC532" s="47">
        <v>-12.552340000000001</v>
      </c>
      <c r="BD532" s="47">
        <v>-40.657129999999995</v>
      </c>
      <c r="BE532" s="47">
        <v>-71.948880000000003</v>
      </c>
      <c r="BF532" s="48">
        <v>-0.82553807647874433</v>
      </c>
      <c r="BG532" s="49">
        <v>-0.69126350039956086</v>
      </c>
    </row>
    <row r="533" spans="2:59" x14ac:dyDescent="0.25">
      <c r="B533" s="1"/>
      <c r="C533" s="46"/>
      <c r="D533" s="46"/>
      <c r="E533" s="45" t="s">
        <v>430</v>
      </c>
      <c r="F533" s="46" t="s">
        <v>429</v>
      </c>
      <c r="G533" s="47">
        <v>-1.4216600000000001</v>
      </c>
      <c r="H533" s="47">
        <v>-1.06616</v>
      </c>
      <c r="I533" s="47">
        <v>-0.11266</v>
      </c>
      <c r="J533" s="47">
        <v>-1.4216600000000001</v>
      </c>
      <c r="K533" s="47">
        <v>-1.08064</v>
      </c>
      <c r="L533" s="47">
        <v>-0.11266</v>
      </c>
      <c r="M533" s="47">
        <v>-1.4216600000000001</v>
      </c>
      <c r="N533" s="47">
        <v>-1.0826800000000001</v>
      </c>
      <c r="O533" s="47">
        <v>-0.11266</v>
      </c>
      <c r="P533" s="47">
        <v>-4.2649799999999995</v>
      </c>
      <c r="Q533" s="47">
        <v>-3.2294800000000001</v>
      </c>
      <c r="R533" s="47">
        <v>-0.33798</v>
      </c>
      <c r="S533" s="47">
        <v>-1.50817</v>
      </c>
      <c r="T533" s="47">
        <v>-1.0826800000000001</v>
      </c>
      <c r="U533" s="47">
        <v>-0.11266</v>
      </c>
      <c r="V533" s="47">
        <v>-1.50817</v>
      </c>
      <c r="W533" s="47">
        <v>-1.0826800000000001</v>
      </c>
      <c r="X533" s="47">
        <v>-0.11266</v>
      </c>
      <c r="Y533" s="47">
        <v>-1.50817</v>
      </c>
      <c r="Z533" s="47">
        <v>-1.08589</v>
      </c>
      <c r="AA533" s="47">
        <v>-0.11266</v>
      </c>
      <c r="AB533" s="47">
        <v>-4.5245100000000003</v>
      </c>
      <c r="AC533" s="47">
        <v>-3.2512500000000002</v>
      </c>
      <c r="AD533" s="47">
        <v>-0.33798</v>
      </c>
      <c r="AE533" s="47">
        <v>-1.42439</v>
      </c>
      <c r="AF533" s="47">
        <v>-1.0064299999999999</v>
      </c>
      <c r="AG533" s="47">
        <v>-0.11266</v>
      </c>
      <c r="AH533" s="47">
        <v>-1.42439</v>
      </c>
      <c r="AI533" s="47">
        <v>-1.3598299999999999</v>
      </c>
      <c r="AJ533" s="47">
        <v>-0.11266</v>
      </c>
      <c r="AK533" s="47">
        <v>-1.02556</v>
      </c>
      <c r="AL533" s="47">
        <v>-1.2795000000000001</v>
      </c>
      <c r="AM533" s="47">
        <v>-0.11266</v>
      </c>
      <c r="AN533" s="47">
        <v>-3.8743400000000001</v>
      </c>
      <c r="AO533" s="47">
        <v>-3.6457600000000001</v>
      </c>
      <c r="AP533" s="47">
        <v>-0.33798</v>
      </c>
      <c r="AQ533" s="47">
        <v>-1.02556</v>
      </c>
      <c r="AR533" s="47">
        <v>-1.9560799999999998</v>
      </c>
      <c r="AS533" s="47">
        <v>-0.11266</v>
      </c>
      <c r="AT533" s="47">
        <v>-0.34669</v>
      </c>
      <c r="AU533" s="47">
        <v>-1.91977</v>
      </c>
      <c r="AV533" s="47">
        <v>-0.11266</v>
      </c>
      <c r="AW533" s="47">
        <v>-1.02556</v>
      </c>
      <c r="AX533" s="47">
        <v>-1.5413699999999999</v>
      </c>
      <c r="AY533" s="47">
        <v>-0.11266</v>
      </c>
      <c r="AZ533" s="47">
        <v>-2.3978099999999998</v>
      </c>
      <c r="BA533" s="47">
        <v>-5.4172200000000004</v>
      </c>
      <c r="BB533" s="47">
        <v>-0.33798</v>
      </c>
      <c r="BC533" s="47">
        <v>-15.061639999999999</v>
      </c>
      <c r="BD533" s="47">
        <v>-15.543709999999999</v>
      </c>
      <c r="BE533" s="47">
        <v>-1.35192</v>
      </c>
      <c r="BF533" s="48">
        <v>10.140925498550208</v>
      </c>
      <c r="BG533" s="49">
        <v>-3.1013831318263185E-2</v>
      </c>
    </row>
    <row r="534" spans="2:59" x14ac:dyDescent="0.25">
      <c r="B534" s="1"/>
      <c r="C534" s="46"/>
      <c r="D534" s="46"/>
      <c r="E534" s="45" t="s">
        <v>431</v>
      </c>
      <c r="F534" s="46" t="s">
        <v>429</v>
      </c>
      <c r="G534" s="47">
        <v>-1.13733</v>
      </c>
      <c r="H534" s="47">
        <v>0</v>
      </c>
      <c r="I534" s="47">
        <v>-5.6329999999999998E-2</v>
      </c>
      <c r="J534" s="47">
        <v>-1.13733</v>
      </c>
      <c r="K534" s="47">
        <v>0</v>
      </c>
      <c r="L534" s="47">
        <v>-5.6329999999999998E-2</v>
      </c>
      <c r="M534" s="47">
        <v>-1.13733</v>
      </c>
      <c r="N534" s="47">
        <v>0</v>
      </c>
      <c r="O534" s="47">
        <v>-5.6329999999999998E-2</v>
      </c>
      <c r="P534" s="47">
        <v>-3.4119899999999999</v>
      </c>
      <c r="Q534" s="47">
        <v>0</v>
      </c>
      <c r="R534" s="47">
        <v>-0.16899</v>
      </c>
      <c r="S534" s="47">
        <v>-1.2065399999999999</v>
      </c>
      <c r="T534" s="47">
        <v>0</v>
      </c>
      <c r="U534" s="47">
        <v>-5.6329999999999998E-2</v>
      </c>
      <c r="V534" s="47">
        <v>-1.2065399999999999</v>
      </c>
      <c r="W534" s="47">
        <v>0</v>
      </c>
      <c r="X534" s="47">
        <v>-5.6329999999999998E-2</v>
      </c>
      <c r="Y534" s="47">
        <v>-1.2065399999999999</v>
      </c>
      <c r="Z534" s="47">
        <v>0</v>
      </c>
      <c r="AA534" s="47">
        <v>-5.6329999999999998E-2</v>
      </c>
      <c r="AB534" s="47">
        <v>-3.6196199999999998</v>
      </c>
      <c r="AC534" s="47">
        <v>0</v>
      </c>
      <c r="AD534" s="47">
        <v>-0.16899</v>
      </c>
      <c r="AE534" s="47">
        <v>-1.42439</v>
      </c>
      <c r="AF534" s="47">
        <v>0</v>
      </c>
      <c r="AG534" s="47">
        <v>-5.6329999999999998E-2</v>
      </c>
      <c r="AH534" s="47">
        <v>-1.42439</v>
      </c>
      <c r="AI534" s="47">
        <v>0</v>
      </c>
      <c r="AJ534" s="47">
        <v>-5.6329999999999998E-2</v>
      </c>
      <c r="AK534" s="47">
        <v>-0.68371000000000004</v>
      </c>
      <c r="AL534" s="47">
        <v>0</v>
      </c>
      <c r="AM534" s="47">
        <v>-5.6329999999999998E-2</v>
      </c>
      <c r="AN534" s="47">
        <v>-3.5324899999999997</v>
      </c>
      <c r="AO534" s="47">
        <v>0</v>
      </c>
      <c r="AP534" s="47">
        <v>-0.16899</v>
      </c>
      <c r="AQ534" s="47">
        <v>-0.68371000000000004</v>
      </c>
      <c r="AR534" s="47">
        <v>0</v>
      </c>
      <c r="AS534" s="47">
        <v>-5.6329999999999998E-2</v>
      </c>
      <c r="AT534" s="47">
        <v>-0.23113</v>
      </c>
      <c r="AU534" s="47">
        <v>0</v>
      </c>
      <c r="AV534" s="47">
        <v>-5.6329999999999998E-2</v>
      </c>
      <c r="AW534" s="47">
        <v>-0.68371000000000004</v>
      </c>
      <c r="AX534" s="47">
        <v>0</v>
      </c>
      <c r="AY534" s="47">
        <v>-5.6329999999999998E-2</v>
      </c>
      <c r="AZ534" s="47">
        <v>-1.5985499999999999</v>
      </c>
      <c r="BA534" s="47">
        <v>0</v>
      </c>
      <c r="BB534" s="47">
        <v>-0.16899</v>
      </c>
      <c r="BC534" s="47">
        <v>-12.162649999999999</v>
      </c>
      <c r="BD534" s="47">
        <v>0</v>
      </c>
      <c r="BE534" s="47">
        <v>-0.67596000000000001</v>
      </c>
      <c r="BF534" s="48">
        <v>16.993150482277056</v>
      </c>
      <c r="BG534" s="49">
        <v>0</v>
      </c>
    </row>
    <row r="535" spans="2:59" hidden="1" x14ac:dyDescent="0.25">
      <c r="B535" s="1"/>
      <c r="C535" s="46"/>
      <c r="D535" s="46"/>
      <c r="E535" s="45"/>
      <c r="BF535" s="48"/>
      <c r="BG535" s="49"/>
    </row>
    <row r="536" spans="2:59" x14ac:dyDescent="0.25">
      <c r="B536" s="1"/>
      <c r="C536" s="46"/>
      <c r="D536" s="46"/>
      <c r="E536" s="45" t="s">
        <v>432</v>
      </c>
      <c r="F536" s="46" t="s">
        <v>429</v>
      </c>
      <c r="G536" s="47">
        <v>-0.85299999999999998</v>
      </c>
      <c r="H536" s="47">
        <v>-0.91383999999999999</v>
      </c>
      <c r="I536" s="47">
        <v>-5.6329999999999998E-2</v>
      </c>
      <c r="J536" s="47">
        <v>-0.85299999999999998</v>
      </c>
      <c r="K536" s="47">
        <v>-0.92625000000000002</v>
      </c>
      <c r="L536" s="47">
        <v>-5.6329999999999998E-2</v>
      </c>
      <c r="M536" s="47">
        <v>-0.85299999999999998</v>
      </c>
      <c r="N536" s="47">
        <v>-0.92800000000000005</v>
      </c>
      <c r="O536" s="47">
        <v>-5.6329999999999998E-2</v>
      </c>
      <c r="P536" s="47">
        <v>-2.5590000000000002</v>
      </c>
      <c r="Q536" s="47">
        <v>-2.7680899999999999</v>
      </c>
      <c r="R536" s="47">
        <v>-0.16899</v>
      </c>
      <c r="S536" s="47">
        <v>-0.90489999999999993</v>
      </c>
      <c r="T536" s="47">
        <v>-0.92800000000000005</v>
      </c>
      <c r="U536" s="47">
        <v>-5.6329999999999998E-2</v>
      </c>
      <c r="V536" s="47">
        <v>-0.90495000000000003</v>
      </c>
      <c r="W536" s="47">
        <v>-0.92800000000000005</v>
      </c>
      <c r="X536" s="47">
        <v>-5.6329999999999998E-2</v>
      </c>
      <c r="Y536" s="47">
        <v>-0.90489999999999993</v>
      </c>
      <c r="Z536" s="47">
        <v>-0.93074999999999997</v>
      </c>
      <c r="AA536" s="47">
        <v>-5.6329999999999998E-2</v>
      </c>
      <c r="AB536" s="47">
        <v>-2.71475</v>
      </c>
      <c r="AC536" s="47">
        <v>-2.7867500000000001</v>
      </c>
      <c r="AD536" s="47">
        <v>-0.16899</v>
      </c>
      <c r="AE536" s="47">
        <v>-0.85463</v>
      </c>
      <c r="AF536" s="47">
        <v>-0.93685000000000007</v>
      </c>
      <c r="AG536" s="47">
        <v>-5.6329999999999998E-2</v>
      </c>
      <c r="AH536" s="47">
        <v>-0.85463</v>
      </c>
      <c r="AI536" s="47">
        <v>-1.1655599999999999</v>
      </c>
      <c r="AJ536" s="47">
        <v>-5.6329999999999998E-2</v>
      </c>
      <c r="AK536" s="47">
        <v>-0.51278000000000001</v>
      </c>
      <c r="AL536" s="47">
        <v>-1.0967199999999999</v>
      </c>
      <c r="AM536" s="47">
        <v>-5.6329999999999998E-2</v>
      </c>
      <c r="AN536" s="47">
        <v>-2.2220399999999998</v>
      </c>
      <c r="AO536" s="47">
        <v>-3.1991300000000003</v>
      </c>
      <c r="AP536" s="47">
        <v>-0.16899</v>
      </c>
      <c r="AQ536" s="47">
        <v>-0.51278000000000001</v>
      </c>
      <c r="AR536" s="47">
        <v>-0.83832000000000007</v>
      </c>
      <c r="AS536" s="47">
        <v>-5.6329999999999998E-2</v>
      </c>
      <c r="AT536" s="47">
        <v>-0.17335</v>
      </c>
      <c r="AU536" s="47">
        <v>-0.82275999999999994</v>
      </c>
      <c r="AV536" s="47">
        <v>-5.6329999999999998E-2</v>
      </c>
      <c r="AW536" s="47">
        <v>-0.51278000000000001</v>
      </c>
      <c r="AX536" s="47">
        <v>-0.66058000000000006</v>
      </c>
      <c r="AY536" s="47">
        <v>-5.6329999999999998E-2</v>
      </c>
      <c r="AZ536" s="47">
        <v>-1.1989100000000001</v>
      </c>
      <c r="BA536" s="47">
        <v>-2.3216600000000001</v>
      </c>
      <c r="BB536" s="47">
        <v>-0.16899</v>
      </c>
      <c r="BC536" s="47">
        <v>-8.694700000000001</v>
      </c>
      <c r="BD536" s="47">
        <v>-11.075629999999999</v>
      </c>
      <c r="BE536" s="47">
        <v>-0.67596000000000001</v>
      </c>
      <c r="BF536" s="48">
        <v>11.862743357595125</v>
      </c>
      <c r="BG536" s="49">
        <v>-0.21497016422542081</v>
      </c>
    </row>
    <row r="537" spans="2:59" x14ac:dyDescent="0.25">
      <c r="B537" s="1"/>
      <c r="C537" s="46"/>
      <c r="D537" s="46"/>
      <c r="E537" s="45" t="s">
        <v>433</v>
      </c>
      <c r="F537" s="46" t="s">
        <v>429</v>
      </c>
      <c r="G537" s="47">
        <v>-32.292999999999999</v>
      </c>
      <c r="H537" s="47">
        <v>-3.0408400000000002</v>
      </c>
      <c r="I537" s="47">
        <v>-24.3</v>
      </c>
      <c r="J537" s="47">
        <v>-28.356909999999999</v>
      </c>
      <c r="K537" s="47">
        <v>-3.0656599999999998</v>
      </c>
      <c r="L537" s="47">
        <v>-27.3</v>
      </c>
      <c r="M537" s="47">
        <v>-28.152999999999999</v>
      </c>
      <c r="N537" s="47">
        <v>-3.0691700000000002</v>
      </c>
      <c r="O537" s="47">
        <v>-24.3</v>
      </c>
      <c r="P537" s="47">
        <v>-88.802909999999997</v>
      </c>
      <c r="Q537" s="47">
        <v>-9.1756700000000002</v>
      </c>
      <c r="R537" s="47">
        <v>-75.900000000000006</v>
      </c>
      <c r="S537" s="47">
        <v>-28.704900000000002</v>
      </c>
      <c r="T537" s="47">
        <v>-3.0691700000000002</v>
      </c>
      <c r="U537" s="47">
        <v>-24.3</v>
      </c>
      <c r="V537" s="47">
        <v>-30.704900000000002</v>
      </c>
      <c r="W537" s="47">
        <v>-3.0691700000000002</v>
      </c>
      <c r="X537" s="47">
        <v>-27.3</v>
      </c>
      <c r="Y537" s="47">
        <v>-28.704900000000002</v>
      </c>
      <c r="Z537" s="47">
        <v>-3.0746599999999997</v>
      </c>
      <c r="AA537" s="47">
        <v>-24.3</v>
      </c>
      <c r="AB537" s="47">
        <v>-88.114699999999999</v>
      </c>
      <c r="AC537" s="47">
        <v>-9.2129999999999992</v>
      </c>
      <c r="AD537" s="47">
        <v>-75.900000000000006</v>
      </c>
      <c r="AE537" s="47">
        <v>-26.85463</v>
      </c>
      <c r="AF537" s="47">
        <v>-3.3126599999999997</v>
      </c>
      <c r="AG537" s="47">
        <v>-29.1</v>
      </c>
      <c r="AH537" s="47">
        <v>-28.654630000000001</v>
      </c>
      <c r="AI537" s="47">
        <v>-3.6877499999999999</v>
      </c>
      <c r="AJ537" s="47">
        <v>-26.1</v>
      </c>
      <c r="AK537" s="47">
        <v>-27.03482</v>
      </c>
      <c r="AL537" s="47">
        <v>-3.7406700000000002</v>
      </c>
      <c r="AM537" s="47">
        <v>-29.1</v>
      </c>
      <c r="AN537" s="47">
        <v>-82.544080000000008</v>
      </c>
      <c r="AO537" s="47">
        <v>-10.74108</v>
      </c>
      <c r="AP537" s="47">
        <v>-84.3</v>
      </c>
      <c r="AQ537" s="47">
        <v>-31.37482</v>
      </c>
      <c r="AR537" s="47">
        <v>-251.08511999999999</v>
      </c>
      <c r="AS537" s="47">
        <v>-26.1</v>
      </c>
      <c r="AT537" s="47">
        <v>-28.724509999999999</v>
      </c>
      <c r="AU537" s="47">
        <v>-28.27459</v>
      </c>
      <c r="AV537" s="47">
        <v>-26.1</v>
      </c>
      <c r="AW537" s="47">
        <v>-33.334820000000001</v>
      </c>
      <c r="AX537" s="47">
        <v>-30.599310000000003</v>
      </c>
      <c r="AY537" s="47">
        <v>-26.1</v>
      </c>
      <c r="AZ537" s="47">
        <v>-93.434149999999988</v>
      </c>
      <c r="BA537" s="47">
        <v>-309.95902000000001</v>
      </c>
      <c r="BB537" s="47">
        <v>-78.3</v>
      </c>
      <c r="BC537" s="47">
        <v>-352.89584000000002</v>
      </c>
      <c r="BD537" s="47">
        <v>-339.08877000000001</v>
      </c>
      <c r="BE537" s="47">
        <v>-314.39999999999998</v>
      </c>
      <c r="BF537" s="48">
        <v>0.1224422391857507</v>
      </c>
      <c r="BG537" s="49">
        <v>4.0718157667091193E-2</v>
      </c>
    </row>
    <row r="538" spans="2:59" x14ac:dyDescent="0.25">
      <c r="B538" s="1"/>
      <c r="C538" s="46"/>
      <c r="D538" s="46"/>
      <c r="E538" s="45" t="s">
        <v>434</v>
      </c>
      <c r="F538" s="46" t="s">
        <v>429</v>
      </c>
      <c r="G538" s="47">
        <v>-3.6963300000000001</v>
      </c>
      <c r="H538" s="47">
        <v>-1.52308</v>
      </c>
      <c r="I538" s="47">
        <v>-0.42246</v>
      </c>
      <c r="J538" s="47">
        <v>-3.6963300000000001</v>
      </c>
      <c r="K538" s="47">
        <v>-1.54376</v>
      </c>
      <c r="L538" s="47">
        <v>-0.42246</v>
      </c>
      <c r="M538" s="47">
        <v>-3.6963300000000001</v>
      </c>
      <c r="N538" s="47">
        <v>-1.5466800000000001</v>
      </c>
      <c r="O538" s="47">
        <v>-0.42246</v>
      </c>
      <c r="P538" s="47">
        <v>-11.088989999999999</v>
      </c>
      <c r="Q538" s="47">
        <v>-4.6135200000000003</v>
      </c>
      <c r="R538" s="47">
        <v>-1.2673800000000002</v>
      </c>
      <c r="S538" s="47">
        <v>-3.9212600000000002</v>
      </c>
      <c r="T538" s="47">
        <v>-1.5466800000000001</v>
      </c>
      <c r="U538" s="47">
        <v>-0.42246</v>
      </c>
      <c r="V538" s="47">
        <v>-3.9212600000000002</v>
      </c>
      <c r="W538" s="47">
        <v>-1.5466800000000001</v>
      </c>
      <c r="X538" s="47">
        <v>-0.42246</v>
      </c>
      <c r="Y538" s="47">
        <v>-3.9212600000000002</v>
      </c>
      <c r="Z538" s="47">
        <v>-1.5512600000000001</v>
      </c>
      <c r="AA538" s="47">
        <v>-0.42246</v>
      </c>
      <c r="AB538" s="47">
        <v>-11.763780000000001</v>
      </c>
      <c r="AC538" s="47">
        <v>-4.6446199999999997</v>
      </c>
      <c r="AD538" s="47">
        <v>-1.2673800000000002</v>
      </c>
      <c r="AE538" s="47">
        <v>-3.7034099999999999</v>
      </c>
      <c r="AF538" s="47">
        <v>-1.56142</v>
      </c>
      <c r="AG538" s="47">
        <v>-0.42246</v>
      </c>
      <c r="AH538" s="47">
        <v>-3.7034199999999999</v>
      </c>
      <c r="AI538" s="47">
        <v>-2.0886999999999998</v>
      </c>
      <c r="AJ538" s="47">
        <v>-0.42246</v>
      </c>
      <c r="AK538" s="47">
        <v>-2.9057499999999998</v>
      </c>
      <c r="AL538" s="47">
        <v>-2.1934299999999998</v>
      </c>
      <c r="AM538" s="47">
        <v>-0.42246</v>
      </c>
      <c r="AN538" s="47">
        <v>-10.312580000000001</v>
      </c>
      <c r="AO538" s="47">
        <v>-5.8435500000000005</v>
      </c>
      <c r="AP538" s="47">
        <v>-1.2673800000000002</v>
      </c>
      <c r="AQ538" s="47">
        <v>-2.9057499999999998</v>
      </c>
      <c r="AR538" s="47">
        <v>-3.6327099999999999</v>
      </c>
      <c r="AS538" s="47">
        <v>-0.42246</v>
      </c>
      <c r="AT538" s="47">
        <v>-0.98229999999999995</v>
      </c>
      <c r="AU538" s="47">
        <v>-3.5652900000000001</v>
      </c>
      <c r="AV538" s="47">
        <v>-0.42246</v>
      </c>
      <c r="AW538" s="47">
        <v>-2.9057499999999998</v>
      </c>
      <c r="AX538" s="47">
        <v>-2.8560400000000001</v>
      </c>
      <c r="AY538" s="47">
        <v>-0.42246</v>
      </c>
      <c r="AZ538" s="47">
        <v>-6.7938000000000001</v>
      </c>
      <c r="BA538" s="47">
        <v>-10.054040000000001</v>
      </c>
      <c r="BB538" s="47">
        <v>-1.2673800000000002</v>
      </c>
      <c r="BC538" s="47">
        <v>-39.959150000000001</v>
      </c>
      <c r="BD538" s="47">
        <v>-25.155729999999998</v>
      </c>
      <c r="BE538" s="47">
        <v>-5.0695200000000007</v>
      </c>
      <c r="BF538" s="48">
        <v>6.8822353990121341</v>
      </c>
      <c r="BG538" s="49">
        <v>0.58847109584973301</v>
      </c>
    </row>
    <row r="539" spans="2:59" x14ac:dyDescent="0.25">
      <c r="B539" s="1"/>
      <c r="C539" s="46"/>
      <c r="D539" s="46"/>
      <c r="E539" s="45" t="s">
        <v>435</v>
      </c>
      <c r="F539" s="46" t="s">
        <v>429</v>
      </c>
      <c r="G539" s="47">
        <v>-1.4216600000000001</v>
      </c>
      <c r="H539" s="47">
        <v>0</v>
      </c>
      <c r="I539" s="47">
        <v>0</v>
      </c>
      <c r="J539" s="47">
        <v>-1.9216600000000001</v>
      </c>
      <c r="K539" s="47">
        <v>0</v>
      </c>
      <c r="L539" s="47">
        <v>0</v>
      </c>
      <c r="M539" s="47">
        <v>-1.4216600000000001</v>
      </c>
      <c r="N539" s="47">
        <v>0</v>
      </c>
      <c r="O539" s="47">
        <v>0</v>
      </c>
      <c r="P539" s="47">
        <v>-4.7649799999999995</v>
      </c>
      <c r="Q539" s="47">
        <v>0</v>
      </c>
      <c r="R539" s="47">
        <v>0</v>
      </c>
      <c r="S539" s="47">
        <v>-1.50817</v>
      </c>
      <c r="T539" s="47">
        <v>0</v>
      </c>
      <c r="U539" s="47">
        <v>0</v>
      </c>
      <c r="V539" s="47">
        <v>-1.50817</v>
      </c>
      <c r="W539" s="47">
        <v>0</v>
      </c>
      <c r="X539" s="47">
        <v>0</v>
      </c>
      <c r="Y539" s="47">
        <v>-1.50817</v>
      </c>
      <c r="Z539" s="47">
        <v>0</v>
      </c>
      <c r="AA539" s="47">
        <v>0</v>
      </c>
      <c r="AB539" s="47">
        <v>-4.5245100000000003</v>
      </c>
      <c r="AC539" s="47">
        <v>0</v>
      </c>
      <c r="AD539" s="47">
        <v>0</v>
      </c>
      <c r="AE539" s="47">
        <v>-1.42439</v>
      </c>
      <c r="AF539" s="47">
        <v>0</v>
      </c>
      <c r="AG539" s="47">
        <v>0</v>
      </c>
      <c r="AH539" s="47">
        <v>-1.42439</v>
      </c>
      <c r="AI539" s="47">
        <v>0</v>
      </c>
      <c r="AJ539" s="47">
        <v>0</v>
      </c>
      <c r="AK539" s="47">
        <v>-0.85463</v>
      </c>
      <c r="AL539" s="47">
        <v>0</v>
      </c>
      <c r="AM539" s="47">
        <v>0</v>
      </c>
      <c r="AN539" s="47">
        <v>-3.7034099999999999</v>
      </c>
      <c r="AO539" s="47">
        <v>0</v>
      </c>
      <c r="AP539" s="47">
        <v>0</v>
      </c>
      <c r="AQ539" s="47">
        <v>-1.15463</v>
      </c>
      <c r="AR539" s="47">
        <v>-1.3972</v>
      </c>
      <c r="AS539" s="47">
        <v>0</v>
      </c>
      <c r="AT539" s="47">
        <v>-0.28891</v>
      </c>
      <c r="AU539" s="47">
        <v>-1.37127</v>
      </c>
      <c r="AV539" s="47">
        <v>0</v>
      </c>
      <c r="AW539" s="47">
        <v>-0.85463</v>
      </c>
      <c r="AX539" s="47">
        <v>-1.1009800000000001</v>
      </c>
      <c r="AY539" s="47">
        <v>0</v>
      </c>
      <c r="AZ539" s="47">
        <v>-2.2981700000000003</v>
      </c>
      <c r="BA539" s="47">
        <v>-3.8694499999999996</v>
      </c>
      <c r="BB539" s="47">
        <v>0</v>
      </c>
      <c r="BC539" s="47">
        <v>-15.291069999999999</v>
      </c>
      <c r="BD539" s="47">
        <v>-3.8694499999999996</v>
      </c>
      <c r="BE539" s="47">
        <v>0</v>
      </c>
      <c r="BF539" s="48">
        <v>0</v>
      </c>
      <c r="BG539" s="49">
        <v>2.9517424957035239</v>
      </c>
    </row>
    <row r="540" spans="2:59" x14ac:dyDescent="0.25">
      <c r="B540" s="1"/>
      <c r="C540" s="46"/>
      <c r="D540" s="46"/>
      <c r="E540" s="45" t="s">
        <v>436</v>
      </c>
      <c r="F540" s="46" t="s">
        <v>429</v>
      </c>
      <c r="G540" s="47">
        <v>-1.9903299999999999</v>
      </c>
      <c r="H540" s="47">
        <v>-0.45689999999999997</v>
      </c>
      <c r="I540" s="47">
        <v>-0.11266</v>
      </c>
      <c r="J540" s="47">
        <v>-1.9903299999999999</v>
      </c>
      <c r="K540" s="47">
        <v>-0.46311000000000002</v>
      </c>
      <c r="L540" s="47">
        <v>-0.11266</v>
      </c>
      <c r="M540" s="47">
        <v>-1.9903299999999999</v>
      </c>
      <c r="N540" s="47">
        <v>-0.46399000000000001</v>
      </c>
      <c r="O540" s="47">
        <v>-0.11266</v>
      </c>
      <c r="P540" s="47">
        <v>-5.9709899999999996</v>
      </c>
      <c r="Q540" s="47">
        <v>-1.3839999999999999</v>
      </c>
      <c r="R540" s="47">
        <v>-0.33798</v>
      </c>
      <c r="S540" s="47">
        <v>-2.11144</v>
      </c>
      <c r="T540" s="47">
        <v>-0.46399000000000001</v>
      </c>
      <c r="U540" s="47">
        <v>-0.11266</v>
      </c>
      <c r="V540" s="47">
        <v>-2.11144</v>
      </c>
      <c r="W540" s="47">
        <v>-0.46399000000000001</v>
      </c>
      <c r="X540" s="47">
        <v>-0.11266</v>
      </c>
      <c r="Y540" s="47">
        <v>-2.11144</v>
      </c>
      <c r="Z540" s="47">
        <v>-0.46537000000000001</v>
      </c>
      <c r="AA540" s="47">
        <v>-0.11266</v>
      </c>
      <c r="AB540" s="47">
        <v>-6.33432</v>
      </c>
      <c r="AC540" s="47">
        <v>-1.3933499999999999</v>
      </c>
      <c r="AD540" s="47">
        <v>-0.33798</v>
      </c>
      <c r="AE540" s="47">
        <v>-1.99414</v>
      </c>
      <c r="AF540" s="47">
        <v>-0.46843000000000001</v>
      </c>
      <c r="AG540" s="47">
        <v>-0.11266</v>
      </c>
      <c r="AH540" s="47">
        <v>-1.99414</v>
      </c>
      <c r="AI540" s="47">
        <v>-0.58277999999999996</v>
      </c>
      <c r="AJ540" s="47">
        <v>-0.11266</v>
      </c>
      <c r="AK540" s="47">
        <v>-0.85463</v>
      </c>
      <c r="AL540" s="47">
        <v>-0.54835</v>
      </c>
      <c r="AM540" s="47">
        <v>-0.11266</v>
      </c>
      <c r="AN540" s="47">
        <v>-4.8429099999999998</v>
      </c>
      <c r="AO540" s="47">
        <v>-1.5995599999999999</v>
      </c>
      <c r="AP540" s="47">
        <v>-0.33798</v>
      </c>
      <c r="AQ540" s="47">
        <v>-0.85463</v>
      </c>
      <c r="AR540" s="47">
        <v>-1.1177600000000001</v>
      </c>
      <c r="AS540" s="47">
        <v>-0.11266</v>
      </c>
      <c r="AT540" s="47">
        <v>-0.28891</v>
      </c>
      <c r="AU540" s="47">
        <v>-1.0970199999999999</v>
      </c>
      <c r="AV540" s="47">
        <v>-0.11266</v>
      </c>
      <c r="AW540" s="47">
        <v>-0.85463</v>
      </c>
      <c r="AX540" s="47">
        <v>-0.88078999999999996</v>
      </c>
      <c r="AY540" s="47">
        <v>-0.11266</v>
      </c>
      <c r="AZ540" s="47">
        <v>-1.99817</v>
      </c>
      <c r="BA540" s="47">
        <v>-3.0955700000000004</v>
      </c>
      <c r="BB540" s="47">
        <v>-0.33798</v>
      </c>
      <c r="BC540" s="47">
        <v>-19.14639</v>
      </c>
      <c r="BD540" s="47">
        <v>-7.4724799999999991</v>
      </c>
      <c r="BE540" s="47">
        <v>-1.35192</v>
      </c>
      <c r="BF540" s="48">
        <v>13.162369075093201</v>
      </c>
      <c r="BG540" s="49">
        <v>1.5622537631415545</v>
      </c>
    </row>
    <row r="541" spans="2:59" x14ac:dyDescent="0.25">
      <c r="B541" s="1"/>
      <c r="C541" s="46"/>
      <c r="D541" s="46"/>
      <c r="E541" s="45" t="s">
        <v>437</v>
      </c>
      <c r="F541" s="46" t="s">
        <v>429</v>
      </c>
      <c r="G541" s="47">
        <v>-3.1276599999999997</v>
      </c>
      <c r="H541" s="47">
        <v>-1.52308</v>
      </c>
      <c r="I541" s="47">
        <v>-0.49013000000000001</v>
      </c>
      <c r="J541" s="47">
        <v>-3.1276599999999997</v>
      </c>
      <c r="K541" s="47">
        <v>-1.54376</v>
      </c>
      <c r="L541" s="47">
        <v>-0.49013000000000001</v>
      </c>
      <c r="M541" s="47">
        <v>-3.1276599999999997</v>
      </c>
      <c r="N541" s="47">
        <v>-1.5466800000000001</v>
      </c>
      <c r="O541" s="47">
        <v>-0.49013000000000001</v>
      </c>
      <c r="P541" s="47">
        <v>-9.3829799999999999</v>
      </c>
      <c r="Q541" s="47">
        <v>-4.6135200000000003</v>
      </c>
      <c r="R541" s="47">
        <v>-1.4703900000000001</v>
      </c>
      <c r="S541" s="47">
        <v>-3.3180100000000001</v>
      </c>
      <c r="T541" s="47">
        <v>-1.5466800000000001</v>
      </c>
      <c r="U541" s="47">
        <v>-0.49013000000000001</v>
      </c>
      <c r="V541" s="47">
        <v>-3.3179799999999999</v>
      </c>
      <c r="W541" s="47">
        <v>-1.5466800000000001</v>
      </c>
      <c r="X541" s="47">
        <v>-0.49013000000000001</v>
      </c>
      <c r="Y541" s="47">
        <v>-3.3179799999999999</v>
      </c>
      <c r="Z541" s="47">
        <v>-1.5512600000000001</v>
      </c>
      <c r="AA541" s="47">
        <v>-0.49013000000000001</v>
      </c>
      <c r="AB541" s="47">
        <v>-9.95397</v>
      </c>
      <c r="AC541" s="47">
        <v>-4.6446199999999997</v>
      </c>
      <c r="AD541" s="47">
        <v>-1.4703900000000001</v>
      </c>
      <c r="AE541" s="47">
        <v>-3.7034099999999999</v>
      </c>
      <c r="AF541" s="47">
        <v>-1.56142</v>
      </c>
      <c r="AG541" s="47">
        <v>-0.49013000000000001</v>
      </c>
      <c r="AH541" s="47">
        <v>-3.7034099999999999</v>
      </c>
      <c r="AI541" s="47">
        <v>-1.9425999999999999</v>
      </c>
      <c r="AJ541" s="47">
        <v>-0.49013000000000001</v>
      </c>
      <c r="AK541" s="47">
        <v>-2.0511200000000001</v>
      </c>
      <c r="AL541" s="47">
        <v>-1.82785</v>
      </c>
      <c r="AM541" s="47">
        <v>-0.49013000000000001</v>
      </c>
      <c r="AN541" s="47">
        <v>-9.4579400000000007</v>
      </c>
      <c r="AO541" s="47">
        <v>-5.3318700000000003</v>
      </c>
      <c r="AP541" s="47">
        <v>-1.4703900000000001</v>
      </c>
      <c r="AQ541" s="47">
        <v>-3.7711199999999998</v>
      </c>
      <c r="AR541" s="47">
        <v>-3.0738300000000001</v>
      </c>
      <c r="AS541" s="47">
        <v>-0.49013000000000001</v>
      </c>
      <c r="AT541" s="47">
        <v>-0.69338999999999995</v>
      </c>
      <c r="AU541" s="47">
        <v>-3.0167800000000002</v>
      </c>
      <c r="AV541" s="47">
        <v>-0.49013000000000001</v>
      </c>
      <c r="AW541" s="47">
        <v>-2.0511200000000001</v>
      </c>
      <c r="AX541" s="47">
        <v>-2.4221399999999997</v>
      </c>
      <c r="AY541" s="47">
        <v>-0.49013000000000001</v>
      </c>
      <c r="AZ541" s="47">
        <v>-6.5156299999999998</v>
      </c>
      <c r="BA541" s="47">
        <v>-8.5127500000000005</v>
      </c>
      <c r="BB541" s="47">
        <v>-1.4703900000000001</v>
      </c>
      <c r="BC541" s="47">
        <v>-35.310519999999997</v>
      </c>
      <c r="BD541" s="47">
        <v>-23.10276</v>
      </c>
      <c r="BE541" s="47">
        <v>-5.8815600000000003</v>
      </c>
      <c r="BF541" s="48">
        <v>5.0035976849679331</v>
      </c>
      <c r="BG541" s="49">
        <v>0.52841132401496593</v>
      </c>
    </row>
    <row r="542" spans="2:59" hidden="1" x14ac:dyDescent="0.25">
      <c r="B542" s="1"/>
      <c r="C542" s="46"/>
      <c r="D542" s="46"/>
      <c r="E542" s="45"/>
      <c r="BF542" s="48"/>
      <c r="BG542" s="49"/>
    </row>
    <row r="543" spans="2:59" hidden="1" x14ac:dyDescent="0.25">
      <c r="B543" s="1"/>
      <c r="C543" s="46"/>
      <c r="D543" s="46"/>
      <c r="E543" s="45"/>
      <c r="BF543" s="48"/>
      <c r="BG543" s="49"/>
    </row>
    <row r="544" spans="2:59" hidden="1" x14ac:dyDescent="0.25">
      <c r="B544" s="1"/>
      <c r="C544" s="46"/>
      <c r="D544" s="46"/>
      <c r="E544" s="45"/>
      <c r="BF544" s="48"/>
      <c r="BG544" s="49"/>
    </row>
    <row r="545" spans="2:59" hidden="1" x14ac:dyDescent="0.25">
      <c r="B545" s="1"/>
      <c r="C545" s="46"/>
      <c r="D545" s="46"/>
      <c r="E545" s="45"/>
      <c r="BF545" s="48"/>
      <c r="BG545" s="49"/>
    </row>
    <row r="546" spans="2:59" hidden="1" x14ac:dyDescent="0.25">
      <c r="B546" s="1"/>
      <c r="C546" s="46"/>
      <c r="D546" s="46"/>
      <c r="E546" s="45"/>
      <c r="BF546" s="48"/>
      <c r="BG546" s="49"/>
    </row>
    <row r="547" spans="2:59" hidden="1" x14ac:dyDescent="0.25">
      <c r="B547" s="1"/>
      <c r="C547" s="46"/>
      <c r="D547" s="46"/>
      <c r="E547" s="45"/>
      <c r="BF547" s="48"/>
      <c r="BG547" s="49"/>
    </row>
    <row r="548" spans="2:59" hidden="1" x14ac:dyDescent="0.25">
      <c r="B548" s="1"/>
      <c r="C548" s="46"/>
      <c r="D548" s="46"/>
      <c r="E548" s="45"/>
      <c r="BF548" s="48"/>
      <c r="BG548" s="49"/>
    </row>
    <row r="549" spans="2:59" hidden="1" x14ac:dyDescent="0.25">
      <c r="B549" s="1"/>
      <c r="C549" s="46"/>
      <c r="D549" s="46"/>
      <c r="E549" s="45"/>
      <c r="BF549" s="48"/>
      <c r="BG549" s="49"/>
    </row>
    <row r="550" spans="2:59" x14ac:dyDescent="0.25">
      <c r="B550" s="1"/>
      <c r="C550" s="46"/>
      <c r="D550" s="46"/>
      <c r="E550" s="45" t="s">
        <v>438</v>
      </c>
      <c r="F550" s="46" t="s">
        <v>439</v>
      </c>
      <c r="G550" s="47">
        <v>0</v>
      </c>
      <c r="H550" s="47">
        <v>0</v>
      </c>
      <c r="I550" s="47">
        <v>0</v>
      </c>
      <c r="J550" s="47">
        <v>0</v>
      </c>
      <c r="K550" s="47">
        <v>0</v>
      </c>
      <c r="L550" s="47">
        <v>0</v>
      </c>
      <c r="M550" s="47">
        <v>0</v>
      </c>
      <c r="N550" s="47">
        <v>0</v>
      </c>
      <c r="O550" s="47">
        <v>0</v>
      </c>
      <c r="P550" s="47">
        <v>0</v>
      </c>
      <c r="Q550" s="47">
        <v>0</v>
      </c>
      <c r="R550" s="47">
        <v>0</v>
      </c>
      <c r="S550" s="47">
        <v>0</v>
      </c>
      <c r="T550" s="47">
        <v>0</v>
      </c>
      <c r="U550" s="47">
        <v>0</v>
      </c>
      <c r="V550" s="47">
        <v>0</v>
      </c>
      <c r="W550" s="47">
        <v>0</v>
      </c>
      <c r="X550" s="47">
        <v>0</v>
      </c>
      <c r="Y550" s="47">
        <v>0</v>
      </c>
      <c r="Z550" s="47">
        <v>0</v>
      </c>
      <c r="AA550" s="47">
        <v>0</v>
      </c>
      <c r="AB550" s="47">
        <v>0</v>
      </c>
      <c r="AC550" s="47">
        <v>0</v>
      </c>
      <c r="AD550" s="47">
        <v>0</v>
      </c>
      <c r="AE550" s="47">
        <v>0</v>
      </c>
      <c r="AF550" s="47">
        <v>0</v>
      </c>
      <c r="AG550" s="47">
        <v>0</v>
      </c>
      <c r="AH550" s="47">
        <v>0</v>
      </c>
      <c r="AI550" s="47">
        <v>-16.444110000000002</v>
      </c>
      <c r="AJ550" s="47">
        <v>0</v>
      </c>
      <c r="AK550" s="47">
        <v>0</v>
      </c>
      <c r="AL550" s="47">
        <v>0</v>
      </c>
      <c r="AM550" s="47">
        <v>0</v>
      </c>
      <c r="AN550" s="47">
        <v>0</v>
      </c>
      <c r="AO550" s="47">
        <v>-16.444110000000002</v>
      </c>
      <c r="AP550" s="47">
        <v>0</v>
      </c>
      <c r="AQ550" s="47">
        <v>0</v>
      </c>
      <c r="AR550" s="47">
        <v>0</v>
      </c>
      <c r="AS550" s="47">
        <v>0</v>
      </c>
      <c r="AT550" s="47">
        <v>0</v>
      </c>
      <c r="AU550" s="47">
        <v>0</v>
      </c>
      <c r="AV550" s="47">
        <v>0</v>
      </c>
      <c r="AW550" s="47">
        <v>0</v>
      </c>
      <c r="AX550" s="47">
        <v>0</v>
      </c>
      <c r="AY550" s="47">
        <v>0</v>
      </c>
      <c r="AZ550" s="47">
        <v>0</v>
      </c>
      <c r="BA550" s="47">
        <v>0</v>
      </c>
      <c r="BB550" s="47">
        <v>0</v>
      </c>
      <c r="BC550" s="47">
        <v>0</v>
      </c>
      <c r="BD550" s="47">
        <v>-16.444110000000002</v>
      </c>
      <c r="BE550" s="47">
        <v>0</v>
      </c>
      <c r="BF550" s="48">
        <v>0</v>
      </c>
      <c r="BG550" s="49">
        <v>-1</v>
      </c>
    </row>
    <row r="551" spans="2:59" hidden="1" x14ac:dyDescent="0.25">
      <c r="B551" s="1"/>
      <c r="C551" s="46"/>
      <c r="D551" s="46"/>
      <c r="E551" s="45"/>
      <c r="BF551" s="48"/>
      <c r="BG551" s="49"/>
    </row>
    <row r="552" spans="2:59" hidden="1" x14ac:dyDescent="0.25">
      <c r="B552" s="1"/>
      <c r="C552" s="46"/>
      <c r="D552" s="46"/>
      <c r="E552" s="45"/>
      <c r="BF552" s="48"/>
      <c r="BG552" s="49"/>
    </row>
    <row r="553" spans="2:59" hidden="1" x14ac:dyDescent="0.25">
      <c r="B553" s="1"/>
      <c r="C553" s="46"/>
      <c r="D553" s="46"/>
      <c r="E553" s="45"/>
      <c r="BF553" s="48"/>
      <c r="BG553" s="49"/>
    </row>
    <row r="554" spans="2:59" x14ac:dyDescent="0.25">
      <c r="B554" s="1"/>
      <c r="C554" s="46"/>
      <c r="D554" s="46"/>
      <c r="E554" s="45" t="s">
        <v>440</v>
      </c>
      <c r="F554" s="46" t="s">
        <v>439</v>
      </c>
      <c r="G554" s="47">
        <v>0</v>
      </c>
      <c r="H554" s="47">
        <v>0</v>
      </c>
      <c r="I554" s="47">
        <v>0</v>
      </c>
      <c r="J554" s="47">
        <v>0</v>
      </c>
      <c r="K554" s="47">
        <v>0</v>
      </c>
      <c r="L554" s="47">
        <v>0</v>
      </c>
      <c r="M554" s="47">
        <v>0</v>
      </c>
      <c r="N554" s="47">
        <v>0</v>
      </c>
      <c r="O554" s="47">
        <v>0</v>
      </c>
      <c r="P554" s="47">
        <v>0</v>
      </c>
      <c r="Q554" s="47">
        <v>0</v>
      </c>
      <c r="R554" s="47">
        <v>0</v>
      </c>
      <c r="S554" s="47">
        <v>0</v>
      </c>
      <c r="T554" s="47">
        <v>0</v>
      </c>
      <c r="U554" s="47">
        <v>0</v>
      </c>
      <c r="V554" s="47">
        <v>-6.3</v>
      </c>
      <c r="W554" s="47">
        <v>-2.2667700000000002</v>
      </c>
      <c r="X554" s="47">
        <v>0</v>
      </c>
      <c r="Y554" s="47">
        <v>6.3</v>
      </c>
      <c r="Z554" s="47">
        <v>-2.85771</v>
      </c>
      <c r="AA554" s="47">
        <v>0</v>
      </c>
      <c r="AB554" s="47">
        <v>0</v>
      </c>
      <c r="AC554" s="47">
        <v>-5.1244799999999993</v>
      </c>
      <c r="AD554" s="47">
        <v>0</v>
      </c>
      <c r="AE554" s="47">
        <v>0</v>
      </c>
      <c r="AF554" s="47">
        <v>0</v>
      </c>
      <c r="AG554" s="47">
        <v>0</v>
      </c>
      <c r="AH554" s="47">
        <v>0</v>
      </c>
      <c r="AI554" s="47">
        <v>-16.444110000000002</v>
      </c>
      <c r="AJ554" s="47">
        <v>0</v>
      </c>
      <c r="AK554" s="47">
        <v>0</v>
      </c>
      <c r="AL554" s="47">
        <v>0</v>
      </c>
      <c r="AM554" s="47">
        <v>0</v>
      </c>
      <c r="AN554" s="47">
        <v>0</v>
      </c>
      <c r="AO554" s="47">
        <v>-16.444110000000002</v>
      </c>
      <c r="AP554" s="47">
        <v>0</v>
      </c>
      <c r="AQ554" s="47">
        <v>0</v>
      </c>
      <c r="AR554" s="47">
        <v>0</v>
      </c>
      <c r="AS554" s="47">
        <v>0</v>
      </c>
      <c r="AT554" s="47">
        <v>0</v>
      </c>
      <c r="AU554" s="47">
        <v>0</v>
      </c>
      <c r="AV554" s="47">
        <v>0</v>
      </c>
      <c r="AW554" s="47">
        <v>0</v>
      </c>
      <c r="AX554" s="47">
        <v>0</v>
      </c>
      <c r="AY554" s="47">
        <v>0</v>
      </c>
      <c r="AZ554" s="47">
        <v>0</v>
      </c>
      <c r="BA554" s="47">
        <v>0</v>
      </c>
      <c r="BB554" s="47">
        <v>0</v>
      </c>
      <c r="BC554" s="47">
        <v>0</v>
      </c>
      <c r="BD554" s="47">
        <v>-21.56859</v>
      </c>
      <c r="BE554" s="47">
        <v>0</v>
      </c>
      <c r="BF554" s="48">
        <v>0</v>
      </c>
      <c r="BG554" s="49">
        <v>-1</v>
      </c>
    </row>
    <row r="555" spans="2:59" hidden="1" x14ac:dyDescent="0.25">
      <c r="B555" s="1"/>
      <c r="C555" s="46"/>
      <c r="D555" s="46"/>
      <c r="E555" s="45"/>
      <c r="BF555" s="48"/>
      <c r="BG555" s="49"/>
    </row>
    <row r="556" spans="2:59" x14ac:dyDescent="0.25">
      <c r="B556" s="1"/>
      <c r="C556" s="46"/>
      <c r="D556" s="46"/>
      <c r="E556" s="45" t="s">
        <v>441</v>
      </c>
      <c r="F556" s="46" t="s">
        <v>439</v>
      </c>
      <c r="G556" s="47">
        <v>-428.36730999999997</v>
      </c>
      <c r="H556" s="47">
        <v>-256.09829999999999</v>
      </c>
      <c r="I556" s="47">
        <v>-437.26116999999999</v>
      </c>
      <c r="J556" s="47">
        <v>-836.00801000000001</v>
      </c>
      <c r="K556" s="47">
        <v>-155.26249999999999</v>
      </c>
      <c r="L556" s="47">
        <v>-437.26116999999999</v>
      </c>
      <c r="M556" s="47">
        <v>-726.80174</v>
      </c>
      <c r="N556" s="47">
        <v>-80.323700000000002</v>
      </c>
      <c r="O556" s="47">
        <v>-437.26116999999999</v>
      </c>
      <c r="P556" s="47">
        <v>-1991.17706</v>
      </c>
      <c r="Q556" s="47">
        <v>-491.68450000000001</v>
      </c>
      <c r="R556" s="47">
        <v>-1311.78351</v>
      </c>
      <c r="S556" s="47">
        <v>-162.791</v>
      </c>
      <c r="T556" s="47">
        <v>-195.86738</v>
      </c>
      <c r="U556" s="47">
        <v>-437.26116999999999</v>
      </c>
      <c r="V556" s="47">
        <v>-413.46040000000005</v>
      </c>
      <c r="W556" s="47">
        <v>-185.55240000000001</v>
      </c>
      <c r="X556" s="47">
        <v>-437.26116999999999</v>
      </c>
      <c r="Y556" s="47">
        <v>-596.33963000000006</v>
      </c>
      <c r="Z556" s="47">
        <v>-74.383949999999999</v>
      </c>
      <c r="AA556" s="47">
        <v>-437.26116999999999</v>
      </c>
      <c r="AB556" s="47">
        <v>-1172.59103</v>
      </c>
      <c r="AC556" s="47">
        <v>-455.80372999999997</v>
      </c>
      <c r="AD556" s="47">
        <v>-1311.78351</v>
      </c>
      <c r="AE556" s="47">
        <v>-381.27042</v>
      </c>
      <c r="AF556" s="47">
        <v>-148.63266000000002</v>
      </c>
      <c r="AG556" s="47">
        <v>-437.26116999999999</v>
      </c>
      <c r="AH556" s="47">
        <v>-541.97968000000003</v>
      </c>
      <c r="AI556" s="47">
        <v>-248.54228000000001</v>
      </c>
      <c r="AJ556" s="47">
        <v>-437.26116999999999</v>
      </c>
      <c r="AK556" s="47">
        <v>79.204399999999993</v>
      </c>
      <c r="AL556" s="47">
        <v>-141.31202999999999</v>
      </c>
      <c r="AM556" s="47">
        <v>-437.26116999999999</v>
      </c>
      <c r="AN556" s="47">
        <v>-844.0456999999999</v>
      </c>
      <c r="AO556" s="47">
        <v>-538.48696999999993</v>
      </c>
      <c r="AP556" s="47">
        <v>-1311.78351</v>
      </c>
      <c r="AQ556" s="47">
        <v>-459.73227000000003</v>
      </c>
      <c r="AR556" s="47">
        <v>-179.36245000000002</v>
      </c>
      <c r="AS556" s="47">
        <v>-437.26116999999999</v>
      </c>
      <c r="AT556" s="47">
        <v>-523.64931000000001</v>
      </c>
      <c r="AU556" s="47">
        <v>-182.18770000000001</v>
      </c>
      <c r="AV556" s="47">
        <v>-437.26116999999999</v>
      </c>
      <c r="AW556" s="47">
        <v>-473.99071000000004</v>
      </c>
      <c r="AX556" s="47">
        <v>-116.01041000000001</v>
      </c>
      <c r="AY556" s="47">
        <v>-437.26116999999999</v>
      </c>
      <c r="AZ556" s="47">
        <v>-1457.37229</v>
      </c>
      <c r="BA556" s="47">
        <v>-477.56056000000001</v>
      </c>
      <c r="BB556" s="47">
        <v>-1311.78351</v>
      </c>
      <c r="BC556" s="47">
        <v>-5465.1860800000004</v>
      </c>
      <c r="BD556" s="47">
        <v>-1963.53576</v>
      </c>
      <c r="BE556" s="47">
        <v>-5247.1340399999999</v>
      </c>
      <c r="BF556" s="48">
        <v>4.155640742884481E-2</v>
      </c>
      <c r="BG556" s="49">
        <v>1.7833392145605744</v>
      </c>
    </row>
    <row r="557" spans="2:59" x14ac:dyDescent="0.25">
      <c r="B557" s="1"/>
      <c r="C557" s="46"/>
      <c r="D557" s="46"/>
      <c r="E557" s="45" t="s">
        <v>442</v>
      </c>
      <c r="F557" s="46" t="s">
        <v>439</v>
      </c>
      <c r="G557" s="47">
        <v>0</v>
      </c>
      <c r="H557" s="47">
        <v>0</v>
      </c>
      <c r="I557" s="47">
        <v>0</v>
      </c>
      <c r="J557" s="47">
        <v>0</v>
      </c>
      <c r="K557" s="47">
        <v>0</v>
      </c>
      <c r="L557" s="47">
        <v>0</v>
      </c>
      <c r="M557" s="47">
        <v>0</v>
      </c>
      <c r="N557" s="47">
        <v>0</v>
      </c>
      <c r="O557" s="47">
        <v>0</v>
      </c>
      <c r="P557" s="47">
        <v>0</v>
      </c>
      <c r="Q557" s="47">
        <v>0</v>
      </c>
      <c r="R557" s="47">
        <v>0</v>
      </c>
      <c r="S557" s="47">
        <v>0</v>
      </c>
      <c r="T557" s="47">
        <v>0</v>
      </c>
      <c r="U557" s="47">
        <v>0</v>
      </c>
      <c r="V557" s="47">
        <v>0</v>
      </c>
      <c r="W557" s="47">
        <v>0</v>
      </c>
      <c r="X557" s="47">
        <v>0</v>
      </c>
      <c r="Y557" s="47">
        <v>0</v>
      </c>
      <c r="Z557" s="47">
        <v>0</v>
      </c>
      <c r="AA557" s="47">
        <v>0</v>
      </c>
      <c r="AB557" s="47">
        <v>0</v>
      </c>
      <c r="AC557" s="47">
        <v>0</v>
      </c>
      <c r="AD557" s="47">
        <v>0</v>
      </c>
      <c r="AE557" s="47">
        <v>0</v>
      </c>
      <c r="AF557" s="47">
        <v>0</v>
      </c>
      <c r="AG557" s="47">
        <v>0</v>
      </c>
      <c r="AH557" s="47">
        <v>0</v>
      </c>
      <c r="AI557" s="47">
        <v>-16.444110000000002</v>
      </c>
      <c r="AJ557" s="47">
        <v>0</v>
      </c>
      <c r="AK557" s="47">
        <v>0</v>
      </c>
      <c r="AL557" s="47">
        <v>0</v>
      </c>
      <c r="AM557" s="47">
        <v>0</v>
      </c>
      <c r="AN557" s="47">
        <v>0</v>
      </c>
      <c r="AO557" s="47">
        <v>-16.444110000000002</v>
      </c>
      <c r="AP557" s="47">
        <v>0</v>
      </c>
      <c r="AQ557" s="47">
        <v>0</v>
      </c>
      <c r="AR557" s="47">
        <v>0</v>
      </c>
      <c r="AS557" s="47">
        <v>0</v>
      </c>
      <c r="AT557" s="47">
        <v>0</v>
      </c>
      <c r="AU557" s="47">
        <v>0</v>
      </c>
      <c r="AV557" s="47">
        <v>0</v>
      </c>
      <c r="AW557" s="47">
        <v>0</v>
      </c>
      <c r="AX557" s="47">
        <v>0</v>
      </c>
      <c r="AY557" s="47">
        <v>0</v>
      </c>
      <c r="AZ557" s="47">
        <v>0</v>
      </c>
      <c r="BA557" s="47">
        <v>0</v>
      </c>
      <c r="BB557" s="47">
        <v>0</v>
      </c>
      <c r="BC557" s="47">
        <v>0</v>
      </c>
      <c r="BD557" s="47">
        <v>-16.444110000000002</v>
      </c>
      <c r="BE557" s="47">
        <v>0</v>
      </c>
      <c r="BF557" s="48">
        <v>0</v>
      </c>
      <c r="BG557" s="49">
        <v>-1</v>
      </c>
    </row>
    <row r="558" spans="2:59" hidden="1" x14ac:dyDescent="0.25">
      <c r="B558" s="1"/>
      <c r="C558" s="46"/>
      <c r="D558" s="46"/>
      <c r="E558" s="45"/>
      <c r="BF558" s="48"/>
      <c r="BG558" s="49"/>
    </row>
    <row r="559" spans="2:59" x14ac:dyDescent="0.25">
      <c r="B559" s="1"/>
      <c r="C559" s="46"/>
      <c r="D559" s="46"/>
      <c r="E559" s="45" t="s">
        <v>443</v>
      </c>
      <c r="F559" s="46" t="s">
        <v>444</v>
      </c>
      <c r="G559" s="47">
        <v>-54.682040000000001</v>
      </c>
      <c r="H559" s="47">
        <v>-145.37105</v>
      </c>
      <c r="I559" s="47">
        <v>-81.2</v>
      </c>
      <c r="J559" s="47">
        <v>-15.658610000000001</v>
      </c>
      <c r="K559" s="47">
        <v>-396.14828999999997</v>
      </c>
      <c r="L559" s="47">
        <v>-81.2</v>
      </c>
      <c r="M559" s="47">
        <v>-132.90527</v>
      </c>
      <c r="N559" s="47">
        <v>-138.5942</v>
      </c>
      <c r="O559" s="47">
        <v>-81.2</v>
      </c>
      <c r="P559" s="47">
        <v>-203.24592000000001</v>
      </c>
      <c r="Q559" s="47">
        <v>-680.11354000000006</v>
      </c>
      <c r="R559" s="47">
        <v>-243.6</v>
      </c>
      <c r="S559" s="47">
        <v>-517.35421999999994</v>
      </c>
      <c r="T559" s="47">
        <v>-23.596970000000002</v>
      </c>
      <c r="U559" s="47">
        <v>-81.2</v>
      </c>
      <c r="V559" s="47">
        <v>-177.57304000000002</v>
      </c>
      <c r="W559" s="47">
        <v>-179.91695999999999</v>
      </c>
      <c r="X559" s="47">
        <v>-81.2</v>
      </c>
      <c r="Y559" s="47">
        <v>-54.995419999999996</v>
      </c>
      <c r="Z559" s="47">
        <v>-937.77137000000005</v>
      </c>
      <c r="AA559" s="47">
        <v>-81.2</v>
      </c>
      <c r="AB559" s="47">
        <v>-749.92268000000001</v>
      </c>
      <c r="AC559" s="47">
        <v>-1141.2853</v>
      </c>
      <c r="AD559" s="47">
        <v>-243.6</v>
      </c>
      <c r="AE559" s="47">
        <v>-144.67323999999999</v>
      </c>
      <c r="AF559" s="47">
        <v>-101.24542</v>
      </c>
      <c r="AG559" s="47">
        <v>-81.2</v>
      </c>
      <c r="AH559" s="47">
        <v>-181.36698999999999</v>
      </c>
      <c r="AI559" s="47">
        <v>-1468.26349</v>
      </c>
      <c r="AJ559" s="47">
        <v>-81.2</v>
      </c>
      <c r="AK559" s="47">
        <v>-137.98310999999998</v>
      </c>
      <c r="AL559" s="47">
        <v>-266.54777000000001</v>
      </c>
      <c r="AM559" s="47">
        <v>-81.2</v>
      </c>
      <c r="AN559" s="47">
        <v>-464.02334000000002</v>
      </c>
      <c r="AO559" s="47">
        <v>-1836.0566799999999</v>
      </c>
      <c r="AP559" s="47">
        <v>-243.6</v>
      </c>
      <c r="AQ559" s="47">
        <v>-265.35647999999998</v>
      </c>
      <c r="AR559" s="47">
        <v>-182.16504</v>
      </c>
      <c r="AS559" s="47">
        <v>-81.2</v>
      </c>
      <c r="AT559" s="47">
        <v>-162.04555999999999</v>
      </c>
      <c r="AU559" s="47">
        <v>-353.12809999999996</v>
      </c>
      <c r="AV559" s="47">
        <v>-81.2</v>
      </c>
      <c r="AW559" s="47">
        <v>-289.30554999999998</v>
      </c>
      <c r="AX559" s="47">
        <v>-54.706249999999997</v>
      </c>
      <c r="AY559" s="47">
        <v>-81.2</v>
      </c>
      <c r="AZ559" s="47">
        <v>-716.70758999999998</v>
      </c>
      <c r="BA559" s="47">
        <v>-589.99939000000006</v>
      </c>
      <c r="BB559" s="47">
        <v>-243.6</v>
      </c>
      <c r="BC559" s="47">
        <v>-2133.8995299999997</v>
      </c>
      <c r="BD559" s="47">
        <v>-4247.4549100000004</v>
      </c>
      <c r="BE559" s="47">
        <v>-974.4</v>
      </c>
      <c r="BF559" s="48">
        <v>1.1899625718390801</v>
      </c>
      <c r="BG559" s="49">
        <v>-0.49760513643686932</v>
      </c>
    </row>
    <row r="560" spans="2:59" hidden="1" x14ac:dyDescent="0.25">
      <c r="B560" s="1"/>
      <c r="C560" s="46"/>
      <c r="D560" s="46"/>
      <c r="E560" s="45"/>
      <c r="BF560" s="48"/>
      <c r="BG560" s="49"/>
    </row>
    <row r="561" spans="2:59" x14ac:dyDescent="0.25">
      <c r="B561" s="1"/>
      <c r="C561" s="46"/>
      <c r="D561" s="46"/>
      <c r="E561" s="45" t="s">
        <v>445</v>
      </c>
      <c r="F561" s="46" t="s">
        <v>446</v>
      </c>
      <c r="G561" s="47">
        <v>0</v>
      </c>
      <c r="H561" s="47">
        <v>-14.47</v>
      </c>
      <c r="I561" s="47">
        <v>-16.574999999999999</v>
      </c>
      <c r="J561" s="47">
        <v>0</v>
      </c>
      <c r="K561" s="47">
        <v>-12.306100000000001</v>
      </c>
      <c r="L561" s="47">
        <v>-16.574999999999999</v>
      </c>
      <c r="M561" s="47">
        <v>0</v>
      </c>
      <c r="N561" s="47">
        <v>-11.1539</v>
      </c>
      <c r="O561" s="47">
        <v>-16.574999999999999</v>
      </c>
      <c r="P561" s="47">
        <v>0</v>
      </c>
      <c r="Q561" s="47">
        <v>-37.93</v>
      </c>
      <c r="R561" s="47">
        <v>-49.725000000000001</v>
      </c>
      <c r="S561" s="47">
        <v>0</v>
      </c>
      <c r="T561" s="47">
        <v>-9.1154899999999994</v>
      </c>
      <c r="U561" s="47">
        <v>-16.574999999999999</v>
      </c>
      <c r="V561" s="47">
        <v>0</v>
      </c>
      <c r="W561" s="47">
        <v>-9.6690000000000005</v>
      </c>
      <c r="X561" s="47">
        <v>-16.574999999999999</v>
      </c>
      <c r="Y561" s="47">
        <v>0</v>
      </c>
      <c r="Z561" s="47">
        <v>-4.8815</v>
      </c>
      <c r="AA561" s="47">
        <v>-16.574999999999999</v>
      </c>
      <c r="AB561" s="47">
        <v>0</v>
      </c>
      <c r="AC561" s="47">
        <v>-23.665990000000001</v>
      </c>
      <c r="AD561" s="47">
        <v>-49.725000000000001</v>
      </c>
      <c r="AE561" s="47">
        <v>0</v>
      </c>
      <c r="AF561" s="47">
        <v>-19.960419999999999</v>
      </c>
      <c r="AG561" s="47">
        <v>-16.574999999999999</v>
      </c>
      <c r="AH561" s="47">
        <v>0</v>
      </c>
      <c r="AI561" s="47">
        <v>-27.375</v>
      </c>
      <c r="AJ561" s="47">
        <v>-16.574999999999999</v>
      </c>
      <c r="AK561" s="47">
        <v>0</v>
      </c>
      <c r="AL561" s="47">
        <v>-12.430209999999999</v>
      </c>
      <c r="AM561" s="47">
        <v>-16.574999999999999</v>
      </c>
      <c r="AN561" s="47">
        <v>0</v>
      </c>
      <c r="AO561" s="47">
        <v>-59.765629999999994</v>
      </c>
      <c r="AP561" s="47">
        <v>-49.725000000000001</v>
      </c>
      <c r="AQ561" s="47">
        <v>0</v>
      </c>
      <c r="AR561" s="47">
        <v>-1.9508699999999999</v>
      </c>
      <c r="AS561" s="47">
        <v>-16.574999999999999</v>
      </c>
      <c r="AT561" s="47">
        <v>-5.0112500000000004</v>
      </c>
      <c r="AU561" s="47">
        <v>-0.55000000000000004</v>
      </c>
      <c r="AV561" s="47">
        <v>-16.574999999999999</v>
      </c>
      <c r="AW561" s="47">
        <v>1.94</v>
      </c>
      <c r="AX561" s="47">
        <v>13.95</v>
      </c>
      <c r="AY561" s="47">
        <v>-16.574999999999999</v>
      </c>
      <c r="AZ561" s="47">
        <v>-3.07125</v>
      </c>
      <c r="BA561" s="47">
        <v>11.449129999999998</v>
      </c>
      <c r="BB561" s="47">
        <v>-49.725000000000001</v>
      </c>
      <c r="BC561" s="47">
        <v>-3.07125</v>
      </c>
      <c r="BD561" s="47">
        <v>-109.91249000000001</v>
      </c>
      <c r="BE561" s="47">
        <v>-198.9</v>
      </c>
      <c r="BF561" s="48">
        <v>-0.98455882352941182</v>
      </c>
      <c r="BG561" s="49">
        <v>-0.97205731577912569</v>
      </c>
    </row>
    <row r="562" spans="2:59" hidden="1" x14ac:dyDescent="0.25">
      <c r="B562" s="1"/>
      <c r="C562" s="46"/>
      <c r="D562" s="46"/>
      <c r="E562" s="45"/>
      <c r="BF562" s="48"/>
      <c r="BG562" s="49"/>
    </row>
    <row r="563" spans="2:59" hidden="1" x14ac:dyDescent="0.25">
      <c r="B563" s="1"/>
      <c r="C563" s="46"/>
      <c r="D563" s="46"/>
      <c r="E563" s="45"/>
      <c r="BF563" s="48"/>
      <c r="BG563" s="49"/>
    </row>
    <row r="564" spans="2:59" x14ac:dyDescent="0.25">
      <c r="B564" s="1"/>
      <c r="C564" s="46"/>
      <c r="D564" s="46"/>
      <c r="E564" s="45" t="s">
        <v>447</v>
      </c>
      <c r="F564" s="46" t="s">
        <v>448</v>
      </c>
      <c r="G564" s="47">
        <v>0</v>
      </c>
      <c r="H564" s="47">
        <v>0</v>
      </c>
      <c r="I564" s="47">
        <v>-5.125</v>
      </c>
      <c r="J564" s="47">
        <v>0</v>
      </c>
      <c r="K564" s="47">
        <v>0</v>
      </c>
      <c r="L564" s="47">
        <v>-5.125</v>
      </c>
      <c r="M564" s="47">
        <v>0</v>
      </c>
      <c r="N564" s="47">
        <v>0</v>
      </c>
      <c r="O564" s="47">
        <v>-5.125</v>
      </c>
      <c r="P564" s="47">
        <v>0</v>
      </c>
      <c r="Q564" s="47">
        <v>0</v>
      </c>
      <c r="R564" s="47">
        <v>-15.375</v>
      </c>
      <c r="S564" s="47">
        <v>0</v>
      </c>
      <c r="T564" s="47">
        <v>0</v>
      </c>
      <c r="U564" s="47">
        <v>-5.125</v>
      </c>
      <c r="V564" s="47">
        <v>0</v>
      </c>
      <c r="W564" s="47">
        <v>0</v>
      </c>
      <c r="X564" s="47">
        <v>-5.125</v>
      </c>
      <c r="Y564" s="47">
        <v>0</v>
      </c>
      <c r="Z564" s="47">
        <v>0</v>
      </c>
      <c r="AA564" s="47">
        <v>-5.125</v>
      </c>
      <c r="AB564" s="47">
        <v>0</v>
      </c>
      <c r="AC564" s="47">
        <v>0</v>
      </c>
      <c r="AD564" s="47">
        <v>-15.375</v>
      </c>
      <c r="AE564" s="47">
        <v>0</v>
      </c>
      <c r="AF564" s="47">
        <v>0</v>
      </c>
      <c r="AG564" s="47">
        <v>-5.125</v>
      </c>
      <c r="AH564" s="47">
        <v>0</v>
      </c>
      <c r="AI564" s="47">
        <v>0</v>
      </c>
      <c r="AJ564" s="47">
        <v>-5.125</v>
      </c>
      <c r="AK564" s="47">
        <v>0</v>
      </c>
      <c r="AL564" s="47">
        <v>0</v>
      </c>
      <c r="AM564" s="47">
        <v>-5.125</v>
      </c>
      <c r="AN564" s="47">
        <v>0</v>
      </c>
      <c r="AO564" s="47">
        <v>0</v>
      </c>
      <c r="AP564" s="47">
        <v>-15.375</v>
      </c>
      <c r="AQ564" s="47">
        <v>-26.499680000000001</v>
      </c>
      <c r="AR564" s="47">
        <v>0</v>
      </c>
      <c r="AS564" s="47">
        <v>-5.125</v>
      </c>
      <c r="AT564" s="47">
        <v>-6.9013999999999998</v>
      </c>
      <c r="AU564" s="47">
        <v>0</v>
      </c>
      <c r="AV564" s="47">
        <v>-5.125</v>
      </c>
      <c r="AW564" s="47">
        <v>0</v>
      </c>
      <c r="AX564" s="47">
        <v>0</v>
      </c>
      <c r="AY564" s="47">
        <v>-5.125</v>
      </c>
      <c r="AZ564" s="47">
        <v>-33.40108</v>
      </c>
      <c r="BA564" s="47">
        <v>0</v>
      </c>
      <c r="BB564" s="47">
        <v>-15.375</v>
      </c>
      <c r="BC564" s="47">
        <v>-33.40108</v>
      </c>
      <c r="BD564" s="47">
        <v>0</v>
      </c>
      <c r="BE564" s="47">
        <v>-61.5</v>
      </c>
      <c r="BF564" s="48">
        <v>-0.45689300813008127</v>
      </c>
      <c r="BG564" s="49">
        <v>0</v>
      </c>
    </row>
    <row r="565" spans="2:59" hidden="1" x14ac:dyDescent="0.25">
      <c r="B565" s="1"/>
      <c r="C565" s="46"/>
      <c r="D565" s="46"/>
      <c r="E565" s="45"/>
      <c r="BF565" s="48"/>
      <c r="BG565" s="49"/>
    </row>
    <row r="566" spans="2:59" x14ac:dyDescent="0.25">
      <c r="B566" s="1"/>
      <c r="C566" s="46"/>
      <c r="D566" s="46"/>
      <c r="E566" s="45" t="s">
        <v>449</v>
      </c>
      <c r="F566" s="46" t="s">
        <v>450</v>
      </c>
      <c r="G566" s="47">
        <v>0</v>
      </c>
      <c r="H566" s="47">
        <v>0</v>
      </c>
      <c r="I566" s="47">
        <v>-6.5250000000000004</v>
      </c>
      <c r="J566" s="47">
        <v>0</v>
      </c>
      <c r="K566" s="47">
        <v>0</v>
      </c>
      <c r="L566" s="47">
        <v>-6.5250000000000004</v>
      </c>
      <c r="M566" s="47">
        <v>0</v>
      </c>
      <c r="N566" s="47">
        <v>0</v>
      </c>
      <c r="O566" s="47">
        <v>-6.5250000000000004</v>
      </c>
      <c r="P566" s="47">
        <v>0</v>
      </c>
      <c r="Q566" s="47">
        <v>0</v>
      </c>
      <c r="R566" s="47">
        <v>-19.574999999999999</v>
      </c>
      <c r="S566" s="47">
        <v>0</v>
      </c>
      <c r="T566" s="47">
        <v>0</v>
      </c>
      <c r="U566" s="47">
        <v>-6.5250000000000004</v>
      </c>
      <c r="V566" s="47">
        <v>0</v>
      </c>
      <c r="W566" s="47">
        <v>0</v>
      </c>
      <c r="X566" s="47">
        <v>-6.5250000000000004</v>
      </c>
      <c r="Y566" s="47">
        <v>0</v>
      </c>
      <c r="Z566" s="47">
        <v>0</v>
      </c>
      <c r="AA566" s="47">
        <v>-6.5250000000000004</v>
      </c>
      <c r="AB566" s="47">
        <v>0</v>
      </c>
      <c r="AC566" s="47">
        <v>0</v>
      </c>
      <c r="AD566" s="47">
        <v>-19.574999999999999</v>
      </c>
      <c r="AE566" s="47">
        <v>0</v>
      </c>
      <c r="AF566" s="47">
        <v>0</v>
      </c>
      <c r="AG566" s="47">
        <v>-6.5250000000000004</v>
      </c>
      <c r="AH566" s="47">
        <v>0</v>
      </c>
      <c r="AI566" s="47">
        <v>0</v>
      </c>
      <c r="AJ566" s="47">
        <v>-6.5250000000000004</v>
      </c>
      <c r="AK566" s="47">
        <v>0</v>
      </c>
      <c r="AL566" s="47">
        <v>0</v>
      </c>
      <c r="AM566" s="47">
        <v>-6.5250000000000004</v>
      </c>
      <c r="AN566" s="47">
        <v>0</v>
      </c>
      <c r="AO566" s="47">
        <v>0</v>
      </c>
      <c r="AP566" s="47">
        <v>-19.574999999999999</v>
      </c>
      <c r="AQ566" s="47">
        <v>0</v>
      </c>
      <c r="AR566" s="47">
        <v>0</v>
      </c>
      <c r="AS566" s="47">
        <v>-6.5250000000000004</v>
      </c>
      <c r="AT566" s="47">
        <v>0</v>
      </c>
      <c r="AU566" s="47">
        <v>0</v>
      </c>
      <c r="AV566" s="47">
        <v>-6.5250000000000004</v>
      </c>
      <c r="AW566" s="47">
        <v>0</v>
      </c>
      <c r="AX566" s="47">
        <v>0</v>
      </c>
      <c r="AY566" s="47">
        <v>-6.5250000000000004</v>
      </c>
      <c r="AZ566" s="47">
        <v>0</v>
      </c>
      <c r="BA566" s="47">
        <v>0</v>
      </c>
      <c r="BB566" s="47">
        <v>-19.574999999999999</v>
      </c>
      <c r="BC566" s="47">
        <v>0</v>
      </c>
      <c r="BD566" s="47">
        <v>0</v>
      </c>
      <c r="BE566" s="47">
        <v>-78.3</v>
      </c>
      <c r="BF566" s="48">
        <v>-1</v>
      </c>
      <c r="BG566" s="49">
        <v>0</v>
      </c>
    </row>
    <row r="567" spans="2:59" hidden="1" x14ac:dyDescent="0.25">
      <c r="B567" s="1"/>
      <c r="C567" s="46"/>
      <c r="D567" s="46"/>
      <c r="E567" s="45"/>
      <c r="BF567" s="48"/>
      <c r="BG567" s="49"/>
    </row>
    <row r="568" spans="2:59" hidden="1" x14ac:dyDescent="0.25">
      <c r="B568" s="1"/>
      <c r="C568" s="46"/>
      <c r="D568" s="46"/>
      <c r="E568" s="45"/>
      <c r="BF568" s="48"/>
      <c r="BG568" s="49"/>
    </row>
    <row r="569" spans="2:59" hidden="1" x14ac:dyDescent="0.25">
      <c r="B569" s="1"/>
      <c r="C569" s="46"/>
      <c r="D569" s="46"/>
      <c r="E569" s="45"/>
      <c r="BF569" s="48"/>
      <c r="BG569" s="49"/>
    </row>
    <row r="570" spans="2:59" hidden="1" x14ac:dyDescent="0.25">
      <c r="B570" s="1"/>
      <c r="C570" s="46"/>
      <c r="D570" s="46"/>
      <c r="E570" s="45"/>
      <c r="BF570" s="48"/>
      <c r="BG570" s="49"/>
    </row>
    <row r="571" spans="2:59" hidden="1" x14ac:dyDescent="0.25">
      <c r="B571" s="1"/>
      <c r="C571" s="46"/>
      <c r="D571" s="46"/>
      <c r="E571" s="45"/>
      <c r="BF571" s="48"/>
      <c r="BG571" s="49"/>
    </row>
    <row r="572" spans="2:59" x14ac:dyDescent="0.25">
      <c r="B572" s="1"/>
      <c r="C572" s="46"/>
      <c r="D572" s="46"/>
      <c r="E572" s="45" t="s">
        <v>451</v>
      </c>
      <c r="F572" s="46" t="s">
        <v>452</v>
      </c>
      <c r="G572" s="47">
        <v>-305.72439000000003</v>
      </c>
      <c r="H572" s="47">
        <v>-253.1534</v>
      </c>
      <c r="I572" s="47">
        <v>-310.31001000000003</v>
      </c>
      <c r="J572" s="47">
        <v>-5.8844899999999996</v>
      </c>
      <c r="K572" s="47">
        <v>-416.78990000000005</v>
      </c>
      <c r="L572" s="47">
        <v>-310.31001000000003</v>
      </c>
      <c r="M572" s="47">
        <v>-6.6814200000000001</v>
      </c>
      <c r="N572" s="47">
        <v>-351.18245000000002</v>
      </c>
      <c r="O572" s="47">
        <v>-402.81001000000003</v>
      </c>
      <c r="P572" s="47">
        <v>-318.2903</v>
      </c>
      <c r="Q572" s="47">
        <v>-1021.12575</v>
      </c>
      <c r="R572" s="47">
        <v>-1023.43003</v>
      </c>
      <c r="S572" s="47">
        <v>-115.66644000000001</v>
      </c>
      <c r="T572" s="47">
        <v>-186.12613000000002</v>
      </c>
      <c r="U572" s="47">
        <v>-310.31001000000003</v>
      </c>
      <c r="V572" s="47">
        <v>-411.48761999999999</v>
      </c>
      <c r="W572" s="47">
        <v>-432.68826000000001</v>
      </c>
      <c r="X572" s="47">
        <v>-310.31001000000003</v>
      </c>
      <c r="Y572" s="47">
        <v>-513.07689000000005</v>
      </c>
      <c r="Z572" s="47">
        <v>-329.76544000000001</v>
      </c>
      <c r="AA572" s="47">
        <v>-402.81001000000003</v>
      </c>
      <c r="AB572" s="47">
        <v>-1040.2309499999999</v>
      </c>
      <c r="AC572" s="47">
        <v>-948.5798299999999</v>
      </c>
      <c r="AD572" s="47">
        <v>-1023.43003</v>
      </c>
      <c r="AE572" s="47">
        <v>-3.5127600000000001</v>
      </c>
      <c r="AF572" s="47">
        <v>-283.93714</v>
      </c>
      <c r="AG572" s="47">
        <v>-310.31001000000003</v>
      </c>
      <c r="AH572" s="47">
        <v>-606.28041000000007</v>
      </c>
      <c r="AI572" s="47">
        <v>-1018.4239399999999</v>
      </c>
      <c r="AJ572" s="47">
        <v>-310.31001000000003</v>
      </c>
      <c r="AK572" s="47">
        <v>-772.28691000000003</v>
      </c>
      <c r="AL572" s="47">
        <v>-274.54428999999999</v>
      </c>
      <c r="AM572" s="47">
        <v>-392.81001000000003</v>
      </c>
      <c r="AN572" s="47">
        <v>-1382.0800800000002</v>
      </c>
      <c r="AO572" s="47">
        <v>-1576.9053700000002</v>
      </c>
      <c r="AP572" s="47">
        <v>-1013.43003</v>
      </c>
      <c r="AQ572" s="47">
        <v>-291.80426</v>
      </c>
      <c r="AR572" s="47">
        <v>-95.336640000000003</v>
      </c>
      <c r="AS572" s="47">
        <v>-310.31001000000003</v>
      </c>
      <c r="AT572" s="47">
        <v>-278.93096999999995</v>
      </c>
      <c r="AU572" s="47">
        <v>0</v>
      </c>
      <c r="AV572" s="47">
        <v>-310.31001000000003</v>
      </c>
      <c r="AW572" s="47">
        <v>-305.30862999999999</v>
      </c>
      <c r="AX572" s="47">
        <v>-3.6916100000000003</v>
      </c>
      <c r="AY572" s="47">
        <v>-424.30715999999995</v>
      </c>
      <c r="AZ572" s="47">
        <v>-876.04386</v>
      </c>
      <c r="BA572" s="47">
        <v>-99.02825</v>
      </c>
      <c r="BB572" s="47">
        <v>-1044.9271800000001</v>
      </c>
      <c r="BC572" s="47">
        <v>-3616.6451899999997</v>
      </c>
      <c r="BD572" s="47">
        <v>-3645.6392000000001</v>
      </c>
      <c r="BE572" s="47">
        <v>-4105.2172700000001</v>
      </c>
      <c r="BF572" s="48">
        <v>-0.11901247799242554</v>
      </c>
      <c r="BG572" s="49">
        <v>-7.9530662277277342E-3</v>
      </c>
    </row>
    <row r="573" spans="2:59" hidden="1" x14ac:dyDescent="0.25">
      <c r="B573" s="1"/>
      <c r="C573" s="46"/>
      <c r="D573" s="46"/>
      <c r="E573" s="45"/>
      <c r="BF573" s="48"/>
      <c r="BG573" s="49"/>
    </row>
    <row r="574" spans="2:59" hidden="1" x14ac:dyDescent="0.25">
      <c r="B574" s="1"/>
      <c r="C574" s="46"/>
      <c r="D574" s="46"/>
      <c r="E574" s="45"/>
      <c r="BF574" s="48"/>
      <c r="BG574" s="49"/>
    </row>
    <row r="575" spans="2:59" x14ac:dyDescent="0.25">
      <c r="B575" s="1"/>
      <c r="C575" s="46"/>
      <c r="D575" s="46"/>
      <c r="E575" s="45" t="s">
        <v>453</v>
      </c>
      <c r="F575" s="46" t="s">
        <v>452</v>
      </c>
      <c r="G575" s="47">
        <v>0</v>
      </c>
      <c r="H575" s="47">
        <v>0</v>
      </c>
      <c r="I575" s="47">
        <v>0</v>
      </c>
      <c r="J575" s="47">
        <v>0</v>
      </c>
      <c r="K575" s="47">
        <v>0</v>
      </c>
      <c r="L575" s="47">
        <v>0</v>
      </c>
      <c r="M575" s="47">
        <v>0</v>
      </c>
      <c r="N575" s="47">
        <v>0</v>
      </c>
      <c r="O575" s="47">
        <v>0</v>
      </c>
      <c r="P575" s="47">
        <v>0</v>
      </c>
      <c r="Q575" s="47">
        <v>0</v>
      </c>
      <c r="R575" s="47">
        <v>0</v>
      </c>
      <c r="S575" s="47">
        <v>0</v>
      </c>
      <c r="T575" s="47">
        <v>0</v>
      </c>
      <c r="U575" s="47">
        <v>0</v>
      </c>
      <c r="V575" s="47">
        <v>0</v>
      </c>
      <c r="W575" s="47">
        <v>0</v>
      </c>
      <c r="X575" s="47">
        <v>0</v>
      </c>
      <c r="Y575" s="47">
        <v>0</v>
      </c>
      <c r="Z575" s="47">
        <v>0</v>
      </c>
      <c r="AA575" s="47">
        <v>0</v>
      </c>
      <c r="AB575" s="47">
        <v>0</v>
      </c>
      <c r="AC575" s="47">
        <v>0</v>
      </c>
      <c r="AD575" s="47">
        <v>0</v>
      </c>
      <c r="AE575" s="47">
        <v>0</v>
      </c>
      <c r="AF575" s="47">
        <v>-412.71737999999999</v>
      </c>
      <c r="AG575" s="47">
        <v>0</v>
      </c>
      <c r="AH575" s="47">
        <v>3.1649400000000001</v>
      </c>
      <c r="AI575" s="47">
        <v>412.71737999999999</v>
      </c>
      <c r="AJ575" s="47">
        <v>0</v>
      </c>
      <c r="AK575" s="47">
        <v>0</v>
      </c>
      <c r="AL575" s="47">
        <v>0</v>
      </c>
      <c r="AM575" s="47">
        <v>0</v>
      </c>
      <c r="AN575" s="47">
        <v>3.1649400000000001</v>
      </c>
      <c r="AO575" s="47">
        <v>0</v>
      </c>
      <c r="AP575" s="47">
        <v>0</v>
      </c>
      <c r="AQ575" s="47">
        <v>0.42246</v>
      </c>
      <c r="AR575" s="47">
        <v>0</v>
      </c>
      <c r="AS575" s="47">
        <v>0</v>
      </c>
      <c r="AT575" s="47">
        <v>-3.5874000000000001</v>
      </c>
      <c r="AU575" s="47">
        <v>0</v>
      </c>
      <c r="AV575" s="47">
        <v>0</v>
      </c>
      <c r="AW575" s="47">
        <v>0</v>
      </c>
      <c r="AX575" s="47">
        <v>-0.82677</v>
      </c>
      <c r="AY575" s="47">
        <v>0</v>
      </c>
      <c r="AZ575" s="47">
        <v>-3.1649400000000001</v>
      </c>
      <c r="BA575" s="47">
        <v>-0.82677</v>
      </c>
      <c r="BB575" s="47">
        <v>0</v>
      </c>
      <c r="BC575" s="47">
        <v>0</v>
      </c>
      <c r="BD575" s="47">
        <v>-0.82677</v>
      </c>
      <c r="BE575" s="47">
        <v>0</v>
      </c>
      <c r="BF575" s="48">
        <v>0</v>
      </c>
      <c r="BG575" s="49">
        <v>-1</v>
      </c>
    </row>
    <row r="576" spans="2:59" hidden="1" x14ac:dyDescent="0.25">
      <c r="B576" s="1"/>
      <c r="C576" s="46"/>
      <c r="D576" s="46"/>
      <c r="E576" s="45"/>
      <c r="BF576" s="48"/>
      <c r="BG576" s="49"/>
    </row>
    <row r="577" spans="2:59" hidden="1" x14ac:dyDescent="0.25">
      <c r="B577" s="1"/>
      <c r="C577" s="46"/>
      <c r="D577" s="46"/>
      <c r="E577" s="45"/>
      <c r="BF577" s="48"/>
      <c r="BG577" s="49"/>
    </row>
    <row r="578" spans="2:59" hidden="1" x14ac:dyDescent="0.25">
      <c r="B578" s="1"/>
      <c r="C578" s="46"/>
      <c r="D578" s="46"/>
      <c r="E578" s="45"/>
      <c r="BF578" s="48"/>
      <c r="BG578" s="49"/>
    </row>
    <row r="579" spans="2:59" hidden="1" x14ac:dyDescent="0.25">
      <c r="B579" s="1"/>
      <c r="C579" s="46"/>
      <c r="D579" s="46"/>
      <c r="E579" s="45"/>
      <c r="BF579" s="48"/>
      <c r="BG579" s="49"/>
    </row>
    <row r="580" spans="2:59" hidden="1" x14ac:dyDescent="0.25">
      <c r="B580" s="1"/>
      <c r="C580" s="46"/>
      <c r="D580" s="46"/>
      <c r="E580" s="45"/>
      <c r="BF580" s="48"/>
      <c r="BG580" s="49"/>
    </row>
    <row r="581" spans="2:59" x14ac:dyDescent="0.25">
      <c r="B581" s="1"/>
      <c r="C581" s="46"/>
      <c r="D581" s="46"/>
      <c r="E581" s="45" t="s">
        <v>454</v>
      </c>
      <c r="F581" s="46" t="s">
        <v>455</v>
      </c>
      <c r="G581" s="47">
        <v>0</v>
      </c>
      <c r="H581" s="47">
        <v>0</v>
      </c>
      <c r="I581" s="47">
        <v>-1.5</v>
      </c>
      <c r="J581" s="47">
        <v>0</v>
      </c>
      <c r="K581" s="47">
        <v>0</v>
      </c>
      <c r="L581" s="47">
        <v>-1.5</v>
      </c>
      <c r="M581" s="47">
        <v>0</v>
      </c>
      <c r="N581" s="47">
        <v>-36.495410000000007</v>
      </c>
      <c r="O581" s="47">
        <v>-1.5</v>
      </c>
      <c r="P581" s="47">
        <v>0</v>
      </c>
      <c r="Q581" s="47">
        <v>-36.495410000000007</v>
      </c>
      <c r="R581" s="47">
        <v>-4.5</v>
      </c>
      <c r="S581" s="47">
        <v>0</v>
      </c>
      <c r="T581" s="47">
        <v>0</v>
      </c>
      <c r="U581" s="47">
        <v>-1.5</v>
      </c>
      <c r="V581" s="47">
        <v>0</v>
      </c>
      <c r="W581" s="47">
        <v>-0.5212</v>
      </c>
      <c r="X581" s="47">
        <v>-1.5</v>
      </c>
      <c r="Y581" s="47">
        <v>0</v>
      </c>
      <c r="Z581" s="47">
        <v>-5.5106899999999994</v>
      </c>
      <c r="AA581" s="47">
        <v>-1.5</v>
      </c>
      <c r="AB581" s="47">
        <v>0</v>
      </c>
      <c r="AC581" s="47">
        <v>-6.0318900000000006</v>
      </c>
      <c r="AD581" s="47">
        <v>-4.5</v>
      </c>
      <c r="AE581" s="47">
        <v>-0.84954999999999992</v>
      </c>
      <c r="AF581" s="47">
        <v>0</v>
      </c>
      <c r="AG581" s="47">
        <v>-1.5</v>
      </c>
      <c r="AH581" s="47">
        <v>0</v>
      </c>
      <c r="AI581" s="47">
        <v>0</v>
      </c>
      <c r="AJ581" s="47">
        <v>-1.5</v>
      </c>
      <c r="AK581" s="47">
        <v>-0.247</v>
      </c>
      <c r="AL581" s="47">
        <v>0</v>
      </c>
      <c r="AM581" s="47">
        <v>-1.5</v>
      </c>
      <c r="AN581" s="47">
        <v>-1.0965499999999999</v>
      </c>
      <c r="AO581" s="47">
        <v>0</v>
      </c>
      <c r="AP581" s="47">
        <v>-4.5</v>
      </c>
      <c r="AQ581" s="47">
        <v>0</v>
      </c>
      <c r="AR581" s="47">
        <v>0</v>
      </c>
      <c r="AS581" s="47">
        <v>-1.5</v>
      </c>
      <c r="AT581" s="47">
        <v>0</v>
      </c>
      <c r="AU581" s="47">
        <v>0</v>
      </c>
      <c r="AV581" s="47">
        <v>-1.5</v>
      </c>
      <c r="AW581" s="47">
        <v>0</v>
      </c>
      <c r="AX581" s="47">
        <v>0</v>
      </c>
      <c r="AY581" s="47">
        <v>-1.5</v>
      </c>
      <c r="AZ581" s="47">
        <v>0</v>
      </c>
      <c r="BA581" s="47">
        <v>0</v>
      </c>
      <c r="BB581" s="47">
        <v>-4.5</v>
      </c>
      <c r="BC581" s="47">
        <v>-1.0965499999999999</v>
      </c>
      <c r="BD581" s="47">
        <v>-42.527300000000004</v>
      </c>
      <c r="BE581" s="47">
        <v>-18</v>
      </c>
      <c r="BF581" s="48">
        <v>-0.93908055555555559</v>
      </c>
      <c r="BG581" s="49">
        <v>-0.97421538635182581</v>
      </c>
    </row>
    <row r="582" spans="2:59" x14ac:dyDescent="0.25">
      <c r="B582" s="1"/>
      <c r="C582" s="46"/>
      <c r="D582" s="46"/>
      <c r="E582" s="45" t="s">
        <v>456</v>
      </c>
      <c r="F582" s="46" t="s">
        <v>455</v>
      </c>
      <c r="G582" s="47">
        <v>0</v>
      </c>
      <c r="H582" s="47">
        <v>-0.85099999999999998</v>
      </c>
      <c r="I582" s="47">
        <v>-0.4</v>
      </c>
      <c r="J582" s="47">
        <v>0</v>
      </c>
      <c r="K582" s="47">
        <v>0</v>
      </c>
      <c r="L582" s="47">
        <v>0</v>
      </c>
      <c r="M582" s="47">
        <v>0</v>
      </c>
      <c r="N582" s="47">
        <v>0</v>
      </c>
      <c r="O582" s="47">
        <v>-0.6</v>
      </c>
      <c r="P582" s="47">
        <v>0</v>
      </c>
      <c r="Q582" s="47">
        <v>-0.85099999999999998</v>
      </c>
      <c r="R582" s="47">
        <v>-1</v>
      </c>
      <c r="S582" s="47">
        <v>0</v>
      </c>
      <c r="T582" s="47">
        <v>0</v>
      </c>
      <c r="U582" s="47">
        <v>0</v>
      </c>
      <c r="V582" s="47">
        <v>0</v>
      </c>
      <c r="W582" s="47">
        <v>0</v>
      </c>
      <c r="X582" s="47">
        <v>0</v>
      </c>
      <c r="Y582" s="47">
        <v>0</v>
      </c>
      <c r="Z582" s="47">
        <v>0</v>
      </c>
      <c r="AA582" s="47">
        <v>-0.4</v>
      </c>
      <c r="AB582" s="47">
        <v>0</v>
      </c>
      <c r="AC582" s="47">
        <v>0</v>
      </c>
      <c r="AD582" s="47">
        <v>-0.4</v>
      </c>
      <c r="AE582" s="47">
        <v>0</v>
      </c>
      <c r="AF582" s="47">
        <v>0</v>
      </c>
      <c r="AG582" s="47">
        <v>0</v>
      </c>
      <c r="AH582" s="47">
        <v>0</v>
      </c>
      <c r="AI582" s="47">
        <v>0</v>
      </c>
      <c r="AJ582" s="47">
        <v>0</v>
      </c>
      <c r="AK582" s="47">
        <v>0</v>
      </c>
      <c r="AL582" s="47">
        <v>0</v>
      </c>
      <c r="AM582" s="47">
        <v>-0.4</v>
      </c>
      <c r="AN582" s="47">
        <v>0</v>
      </c>
      <c r="AO582" s="47">
        <v>0</v>
      </c>
      <c r="AP582" s="47">
        <v>-0.4</v>
      </c>
      <c r="AQ582" s="47">
        <v>0</v>
      </c>
      <c r="AR582" s="47">
        <v>0</v>
      </c>
      <c r="AS582" s="47">
        <v>0</v>
      </c>
      <c r="AT582" s="47">
        <v>0</v>
      </c>
      <c r="AU582" s="47">
        <v>0</v>
      </c>
      <c r="AV582" s="47">
        <v>0</v>
      </c>
      <c r="AW582" s="47">
        <v>0</v>
      </c>
      <c r="AX582" s="47">
        <v>0</v>
      </c>
      <c r="AY582" s="47">
        <v>-0.5</v>
      </c>
      <c r="AZ582" s="47">
        <v>0</v>
      </c>
      <c r="BA582" s="47">
        <v>0</v>
      </c>
      <c r="BB582" s="47">
        <v>-0.5</v>
      </c>
      <c r="BC582" s="47">
        <v>0</v>
      </c>
      <c r="BD582" s="47">
        <v>-0.85099999999999998</v>
      </c>
      <c r="BE582" s="47">
        <v>-2.2999999999999998</v>
      </c>
      <c r="BF582" s="48">
        <v>-1</v>
      </c>
      <c r="BG582" s="49">
        <v>-1</v>
      </c>
    </row>
    <row r="583" spans="2:59" x14ac:dyDescent="0.25">
      <c r="B583" s="1"/>
      <c r="C583" s="46"/>
      <c r="D583" s="46"/>
      <c r="E583" s="45" t="s">
        <v>457</v>
      </c>
      <c r="F583" s="46" t="s">
        <v>455</v>
      </c>
      <c r="G583" s="47">
        <v>0</v>
      </c>
      <c r="H583" s="47">
        <v>0</v>
      </c>
      <c r="I583" s="47">
        <v>0</v>
      </c>
      <c r="J583" s="47">
        <v>-10.803370000000001</v>
      </c>
      <c r="K583" s="47">
        <v>0</v>
      </c>
      <c r="L583" s="47">
        <v>0</v>
      </c>
      <c r="M583" s="47">
        <v>0</v>
      </c>
      <c r="N583" s="47">
        <v>0</v>
      </c>
      <c r="O583" s="47">
        <v>0</v>
      </c>
      <c r="P583" s="47">
        <v>-10.803370000000001</v>
      </c>
      <c r="Q583" s="47">
        <v>0</v>
      </c>
      <c r="R583" s="47">
        <v>0</v>
      </c>
      <c r="S583" s="47">
        <v>10.803370000000001</v>
      </c>
      <c r="T583" s="47">
        <v>0</v>
      </c>
      <c r="U583" s="47">
        <v>0</v>
      </c>
      <c r="V583" s="47">
        <v>0</v>
      </c>
      <c r="W583" s="47">
        <v>0</v>
      </c>
      <c r="X583" s="47">
        <v>0</v>
      </c>
      <c r="Y583" s="47">
        <v>0</v>
      </c>
      <c r="Z583" s="47">
        <v>0</v>
      </c>
      <c r="AA583" s="47">
        <v>0</v>
      </c>
      <c r="AB583" s="47">
        <v>10.803370000000001</v>
      </c>
      <c r="AC583" s="47">
        <v>0</v>
      </c>
      <c r="AD583" s="47">
        <v>0</v>
      </c>
      <c r="AE583" s="47">
        <v>0</v>
      </c>
      <c r="AF583" s="47">
        <v>0</v>
      </c>
      <c r="AG583" s="47">
        <v>0</v>
      </c>
      <c r="AH583" s="47">
        <v>0</v>
      </c>
      <c r="AI583" s="47">
        <v>0</v>
      </c>
      <c r="AJ583" s="47">
        <v>0</v>
      </c>
      <c r="AK583" s="47">
        <v>0</v>
      </c>
      <c r="AL583" s="47">
        <v>0</v>
      </c>
      <c r="AM583" s="47">
        <v>0</v>
      </c>
      <c r="AN583" s="47">
        <v>0</v>
      </c>
      <c r="AO583" s="47">
        <v>0</v>
      </c>
      <c r="AP583" s="47">
        <v>0</v>
      </c>
      <c r="AQ583" s="47">
        <v>0</v>
      </c>
      <c r="AR583" s="47">
        <v>0</v>
      </c>
      <c r="AS583" s="47">
        <v>0</v>
      </c>
      <c r="AT583" s="47">
        <v>0</v>
      </c>
      <c r="AU583" s="47">
        <v>0</v>
      </c>
      <c r="AV583" s="47">
        <v>0</v>
      </c>
      <c r="AW583" s="47">
        <v>0</v>
      </c>
      <c r="AX583" s="47">
        <v>-11.528280000000001</v>
      </c>
      <c r="AY583" s="47">
        <v>0</v>
      </c>
      <c r="AZ583" s="47">
        <v>0</v>
      </c>
      <c r="BA583" s="47">
        <v>-11.528280000000001</v>
      </c>
      <c r="BB583" s="47">
        <v>0</v>
      </c>
      <c r="BC583" s="47">
        <v>0</v>
      </c>
      <c r="BD583" s="47">
        <v>-11.528280000000001</v>
      </c>
      <c r="BE583" s="47">
        <v>0</v>
      </c>
      <c r="BF583" s="48">
        <v>0</v>
      </c>
      <c r="BG583" s="49">
        <v>-1</v>
      </c>
    </row>
    <row r="584" spans="2:59" hidden="1" x14ac:dyDescent="0.25">
      <c r="B584" s="1"/>
      <c r="C584" s="46"/>
      <c r="D584" s="46"/>
      <c r="E584" s="45"/>
      <c r="BF584" s="48"/>
      <c r="BG584" s="49"/>
    </row>
    <row r="585" spans="2:59" hidden="1" x14ac:dyDescent="0.25">
      <c r="B585" s="1"/>
      <c r="C585" s="46"/>
      <c r="D585" s="46"/>
      <c r="E585" s="45"/>
      <c r="BF585" s="48"/>
      <c r="BG585" s="49"/>
    </row>
    <row r="586" spans="2:59" hidden="1" x14ac:dyDescent="0.25">
      <c r="B586" s="1"/>
      <c r="C586" s="46"/>
      <c r="D586" s="46"/>
      <c r="E586" s="45"/>
      <c r="BF586" s="48"/>
      <c r="BG586" s="49"/>
    </row>
    <row r="587" spans="2:59" hidden="1" x14ac:dyDescent="0.25">
      <c r="B587" s="1"/>
      <c r="C587" s="46"/>
      <c r="D587" s="46"/>
      <c r="E587" s="45"/>
      <c r="BF587" s="48"/>
      <c r="BG587" s="49"/>
    </row>
    <row r="588" spans="2:59" hidden="1" x14ac:dyDescent="0.25">
      <c r="B588" s="1"/>
      <c r="C588" s="46"/>
      <c r="D588" s="46"/>
      <c r="E588" s="45"/>
      <c r="BF588" s="48"/>
      <c r="BG588" s="49"/>
    </row>
    <row r="589" spans="2:59" hidden="1" x14ac:dyDescent="0.25">
      <c r="B589" s="1"/>
      <c r="C589" s="46"/>
      <c r="D589" s="46"/>
      <c r="E589" s="45"/>
      <c r="BF589" s="48"/>
      <c r="BG589" s="49"/>
    </row>
    <row r="590" spans="2:59" x14ac:dyDescent="0.25">
      <c r="B590" s="1"/>
      <c r="C590" s="46"/>
      <c r="D590" s="46"/>
      <c r="E590" s="45" t="s">
        <v>458</v>
      </c>
      <c r="F590" s="46" t="s">
        <v>459</v>
      </c>
      <c r="G590" s="47">
        <v>-1.2299100000000001</v>
      </c>
      <c r="H590" s="47">
        <v>-1.15341</v>
      </c>
      <c r="I590" s="47">
        <v>-1.2299100000000001</v>
      </c>
      <c r="J590" s="47">
        <v>-1.2299100000000001</v>
      </c>
      <c r="K590" s="47">
        <v>-1.15341</v>
      </c>
      <c r="L590" s="47">
        <v>-1.2299100000000001</v>
      </c>
      <c r="M590" s="47">
        <v>-1.2299100000000001</v>
      </c>
      <c r="N590" s="47">
        <v>-1.15341</v>
      </c>
      <c r="O590" s="47">
        <v>-1.2299100000000001</v>
      </c>
      <c r="P590" s="47">
        <v>-3.68973</v>
      </c>
      <c r="Q590" s="47">
        <v>-3.4602300000000001</v>
      </c>
      <c r="R590" s="47">
        <v>-3.68973</v>
      </c>
      <c r="S590" s="47">
        <v>-1.2299100000000001</v>
      </c>
      <c r="T590" s="47">
        <v>-1.15341</v>
      </c>
      <c r="U590" s="47">
        <v>-1.2299100000000001</v>
      </c>
      <c r="V590" s="47">
        <v>-1.2299100000000001</v>
      </c>
      <c r="W590" s="47">
        <v>-1.15341</v>
      </c>
      <c r="X590" s="47">
        <v>-1.2299100000000001</v>
      </c>
      <c r="Y590" s="47">
        <v>-1.2299100000000001</v>
      </c>
      <c r="Z590" s="47">
        <v>-1.15341</v>
      </c>
      <c r="AA590" s="47">
        <v>-1.2299100000000001</v>
      </c>
      <c r="AB590" s="47">
        <v>-3.68973</v>
      </c>
      <c r="AC590" s="47">
        <v>-3.4602300000000001</v>
      </c>
      <c r="AD590" s="47">
        <v>-3.68973</v>
      </c>
      <c r="AE590" s="47">
        <v>-1.2299100000000001</v>
      </c>
      <c r="AF590" s="47">
        <v>-1.15341</v>
      </c>
      <c r="AG590" s="47">
        <v>-1.2299100000000001</v>
      </c>
      <c r="AH590" s="47">
        <v>-1.2299100000000001</v>
      </c>
      <c r="AI590" s="47">
        <v>-1.2299100000000001</v>
      </c>
      <c r="AJ590" s="47">
        <v>-1.2299100000000001</v>
      </c>
      <c r="AK590" s="47">
        <v>-1.2299100000000001</v>
      </c>
      <c r="AL590" s="47">
        <v>-1.2299100000000001</v>
      </c>
      <c r="AM590" s="47">
        <v>-1.2299100000000001</v>
      </c>
      <c r="AN590" s="47">
        <v>-3.68973</v>
      </c>
      <c r="AO590" s="47">
        <v>-3.6132300000000002</v>
      </c>
      <c r="AP590" s="47">
        <v>-3.68973</v>
      </c>
      <c r="AQ590" s="47">
        <v>-1.2299100000000001</v>
      </c>
      <c r="AR590" s="47">
        <v>-1.2299100000000001</v>
      </c>
      <c r="AS590" s="47">
        <v>-1.2299100000000001</v>
      </c>
      <c r="AT590" s="47">
        <v>-1.2299100000000001</v>
      </c>
      <c r="AU590" s="47">
        <v>-1.2299100000000001</v>
      </c>
      <c r="AV590" s="47">
        <v>-1.2299100000000001</v>
      </c>
      <c r="AW590" s="47">
        <v>-1.2299100000000001</v>
      </c>
      <c r="AX590" s="47">
        <v>-1.2299100000000001</v>
      </c>
      <c r="AY590" s="47">
        <v>-1.2299100000000001</v>
      </c>
      <c r="AZ590" s="47">
        <v>-3.68973</v>
      </c>
      <c r="BA590" s="47">
        <v>-3.68973</v>
      </c>
      <c r="BB590" s="47">
        <v>-3.68973</v>
      </c>
      <c r="BC590" s="47">
        <v>-14.75892</v>
      </c>
      <c r="BD590" s="47">
        <v>-14.223420000000001</v>
      </c>
      <c r="BE590" s="47">
        <v>-14.75892</v>
      </c>
      <c r="BF590" s="48">
        <v>0</v>
      </c>
      <c r="BG590" s="49">
        <v>3.7649172983712731E-2</v>
      </c>
    </row>
    <row r="591" spans="2:59" hidden="1" x14ac:dyDescent="0.25">
      <c r="B591" s="1"/>
      <c r="C591" s="46"/>
      <c r="D591" s="46"/>
      <c r="E591" s="45"/>
      <c r="BF591" s="48"/>
      <c r="BG591" s="49"/>
    </row>
    <row r="592" spans="2:59" hidden="1" x14ac:dyDescent="0.25">
      <c r="B592" s="1"/>
      <c r="C592" s="46"/>
      <c r="D592" s="46"/>
      <c r="E592" s="45"/>
      <c r="BF592" s="48"/>
      <c r="BG592" s="49"/>
    </row>
    <row r="593" spans="2:59" hidden="1" x14ac:dyDescent="0.25">
      <c r="B593" s="1"/>
      <c r="C593" s="46"/>
      <c r="D593" s="46"/>
      <c r="E593" s="45"/>
      <c r="BF593" s="48"/>
      <c r="BG593" s="49"/>
    </row>
    <row r="594" spans="2:59" hidden="1" x14ac:dyDescent="0.25">
      <c r="B594" s="1"/>
      <c r="C594" s="46"/>
      <c r="D594" s="46"/>
      <c r="E594" s="45"/>
      <c r="BF594" s="48"/>
      <c r="BG594" s="49"/>
    </row>
    <row r="595" spans="2:59" hidden="1" x14ac:dyDescent="0.25">
      <c r="B595" s="1"/>
      <c r="C595" s="46"/>
      <c r="D595" s="46"/>
      <c r="E595" s="45"/>
      <c r="BF595" s="48"/>
      <c r="BG595" s="49"/>
    </row>
    <row r="596" spans="2:59" hidden="1" x14ac:dyDescent="0.25">
      <c r="B596" s="1"/>
      <c r="C596" s="46"/>
      <c r="D596" s="46"/>
      <c r="E596" s="45"/>
      <c r="BF596" s="48"/>
      <c r="BG596" s="49"/>
    </row>
    <row r="597" spans="2:59" hidden="1" x14ac:dyDescent="0.25">
      <c r="B597" s="1"/>
      <c r="C597" s="46"/>
      <c r="D597" s="46"/>
      <c r="E597" s="45"/>
      <c r="BF597" s="48"/>
      <c r="BG597" s="49"/>
    </row>
    <row r="598" spans="2:59" x14ac:dyDescent="0.25">
      <c r="B598" s="1"/>
      <c r="C598" s="46"/>
      <c r="D598" s="46"/>
      <c r="E598" s="45" t="s">
        <v>460</v>
      </c>
      <c r="F598" s="46" t="s">
        <v>461</v>
      </c>
      <c r="G598" s="47">
        <v>-15.90807</v>
      </c>
      <c r="H598" s="47">
        <v>-13.743829999999999</v>
      </c>
      <c r="I598" s="47">
        <v>-17.334299999999999</v>
      </c>
      <c r="J598" s="47">
        <v>-15.810129999999999</v>
      </c>
      <c r="K598" s="47">
        <v>-13.743829999999999</v>
      </c>
      <c r="L598" s="47">
        <v>-17.236360000000001</v>
      </c>
      <c r="M598" s="47">
        <v>-15.798249999999999</v>
      </c>
      <c r="N598" s="47">
        <v>-13.743829999999999</v>
      </c>
      <c r="O598" s="47">
        <v>-17.72448</v>
      </c>
      <c r="P598" s="47">
        <v>-47.516449999999999</v>
      </c>
      <c r="Q598" s="47">
        <v>-41.231490000000001</v>
      </c>
      <c r="R598" s="47">
        <v>-52.295139999999996</v>
      </c>
      <c r="S598" s="47">
        <v>-15.79763</v>
      </c>
      <c r="T598" s="47">
        <v>-13.743829999999999</v>
      </c>
      <c r="U598" s="47">
        <v>-17.723860000000002</v>
      </c>
      <c r="V598" s="47">
        <v>-16.757009999999998</v>
      </c>
      <c r="W598" s="47">
        <v>-13.743829999999999</v>
      </c>
      <c r="X598" s="47">
        <v>-17.723860000000002</v>
      </c>
      <c r="Y598" s="47">
        <v>-16.756869999999999</v>
      </c>
      <c r="Z598" s="47">
        <v>-15.82474</v>
      </c>
      <c r="AA598" s="47">
        <v>-17.72372</v>
      </c>
      <c r="AB598" s="47">
        <v>-49.311510000000006</v>
      </c>
      <c r="AC598" s="47">
        <v>-43.312400000000004</v>
      </c>
      <c r="AD598" s="47">
        <v>-53.171440000000004</v>
      </c>
      <c r="AE598" s="47">
        <v>-16.63034</v>
      </c>
      <c r="AF598" s="47">
        <v>-15.995200000000001</v>
      </c>
      <c r="AG598" s="47">
        <v>-17.597189999999998</v>
      </c>
      <c r="AH598" s="47">
        <v>-16.621310000000001</v>
      </c>
      <c r="AI598" s="47">
        <v>-16.93562</v>
      </c>
      <c r="AJ598" s="47">
        <v>-17.588159999999998</v>
      </c>
      <c r="AK598" s="47">
        <v>-16.610330000000001</v>
      </c>
      <c r="AL598" s="47">
        <v>-16.93562</v>
      </c>
      <c r="AM598" s="47">
        <v>-17.823830000000001</v>
      </c>
      <c r="AN598" s="47">
        <v>-49.861980000000003</v>
      </c>
      <c r="AO598" s="47">
        <v>-49.866440000000004</v>
      </c>
      <c r="AP598" s="47">
        <v>-53.009180000000001</v>
      </c>
      <c r="AQ598" s="47">
        <v>-16.084389999999999</v>
      </c>
      <c r="AR598" s="47">
        <v>-16.996320000000001</v>
      </c>
      <c r="AS598" s="47">
        <v>-17.284800000000001</v>
      </c>
      <c r="AT598" s="47">
        <v>-15.98474</v>
      </c>
      <c r="AU598" s="47">
        <v>-16.000080000000001</v>
      </c>
      <c r="AV598" s="47">
        <v>-17.18515</v>
      </c>
      <c r="AW598" s="47">
        <v>-16.1204</v>
      </c>
      <c r="AX598" s="47">
        <v>-15.95833</v>
      </c>
      <c r="AY598" s="47">
        <v>-17.177049999999998</v>
      </c>
      <c r="AZ598" s="47">
        <v>-48.189529999999998</v>
      </c>
      <c r="BA598" s="47">
        <v>-48.954730000000005</v>
      </c>
      <c r="BB598" s="47">
        <v>-51.646999999999998</v>
      </c>
      <c r="BC598" s="47">
        <v>-194.87947</v>
      </c>
      <c r="BD598" s="47">
        <v>-183.36506</v>
      </c>
      <c r="BE598" s="47">
        <v>-210.12276</v>
      </c>
      <c r="BF598" s="48">
        <v>-7.2544687686379117E-2</v>
      </c>
      <c r="BG598" s="49">
        <v>6.2795005766093093E-2</v>
      </c>
    </row>
    <row r="599" spans="2:59" hidden="1" x14ac:dyDescent="0.25">
      <c r="B599" s="1"/>
      <c r="C599" s="46"/>
      <c r="D599" s="46"/>
      <c r="E599" s="45"/>
      <c r="BF599" s="48"/>
      <c r="BG599" s="49"/>
    </row>
    <row r="600" spans="2:59" hidden="1" x14ac:dyDescent="0.25">
      <c r="B600" s="1"/>
      <c r="C600" s="46"/>
      <c r="D600" s="46"/>
      <c r="E600" s="45"/>
      <c r="BF600" s="48"/>
      <c r="BG600" s="49"/>
    </row>
    <row r="601" spans="2:59" hidden="1" x14ac:dyDescent="0.25">
      <c r="B601" s="1"/>
      <c r="C601" s="46"/>
      <c r="D601" s="46"/>
      <c r="E601" s="45"/>
      <c r="BF601" s="48"/>
      <c r="BG601" s="49"/>
    </row>
    <row r="602" spans="2:59" hidden="1" x14ac:dyDescent="0.25">
      <c r="B602" s="1"/>
      <c r="C602" s="46"/>
      <c r="D602" s="46"/>
      <c r="E602" s="45"/>
      <c r="BF602" s="48"/>
      <c r="BG602" s="49"/>
    </row>
    <row r="603" spans="2:59" hidden="1" x14ac:dyDescent="0.25">
      <c r="B603" s="1"/>
      <c r="C603" s="46"/>
      <c r="D603" s="46"/>
      <c r="E603" s="45"/>
      <c r="BF603" s="48"/>
      <c r="BG603" s="49"/>
    </row>
    <row r="604" spans="2:59" hidden="1" x14ac:dyDescent="0.25">
      <c r="B604" s="1"/>
      <c r="C604" s="46"/>
      <c r="D604" s="46"/>
      <c r="E604" s="45"/>
      <c r="BF604" s="48"/>
      <c r="BG604" s="49"/>
    </row>
    <row r="605" spans="2:59" hidden="1" x14ac:dyDescent="0.25">
      <c r="B605" s="1"/>
      <c r="C605" s="46"/>
      <c r="D605" s="46"/>
      <c r="E605" s="45"/>
      <c r="BF605" s="48"/>
      <c r="BG605" s="49"/>
    </row>
    <row r="606" spans="2:59" hidden="1" x14ac:dyDescent="0.25">
      <c r="B606" s="1"/>
      <c r="C606" s="46"/>
      <c r="D606" s="46"/>
      <c r="E606" s="45"/>
      <c r="BF606" s="48"/>
      <c r="BG606" s="49"/>
    </row>
    <row r="607" spans="2:59" hidden="1" x14ac:dyDescent="0.25">
      <c r="B607" s="1"/>
      <c r="C607" s="46"/>
      <c r="D607" s="46"/>
      <c r="E607" s="45"/>
      <c r="BF607" s="48"/>
      <c r="BG607" s="49"/>
    </row>
    <row r="608" spans="2:59" hidden="1" x14ac:dyDescent="0.25">
      <c r="B608" s="1"/>
      <c r="C608" s="46"/>
      <c r="D608" s="46"/>
      <c r="E608" s="45"/>
      <c r="BF608" s="48"/>
      <c r="BG608" s="49"/>
    </row>
    <row r="609" spans="2:59" hidden="1" x14ac:dyDescent="0.25">
      <c r="B609" s="1"/>
      <c r="C609" s="46"/>
      <c r="D609" s="46"/>
      <c r="E609" s="45"/>
      <c r="BF609" s="48"/>
      <c r="BG609" s="49"/>
    </row>
    <row r="610" spans="2:59" hidden="1" x14ac:dyDescent="0.25">
      <c r="B610" s="1"/>
      <c r="C610" s="46"/>
      <c r="D610" s="46"/>
      <c r="E610" s="45"/>
      <c r="BF610" s="48"/>
      <c r="BG610" s="49"/>
    </row>
    <row r="611" spans="2:59" hidden="1" x14ac:dyDescent="0.25">
      <c r="B611" s="1"/>
      <c r="C611" s="46"/>
      <c r="D611" s="46"/>
      <c r="E611" s="45"/>
      <c r="BF611" s="48"/>
      <c r="BG611" s="49"/>
    </row>
    <row r="612" spans="2:59" hidden="1" x14ac:dyDescent="0.25">
      <c r="B612" s="1"/>
      <c r="C612" s="46"/>
      <c r="D612" s="46"/>
      <c r="E612" s="45"/>
      <c r="BF612" s="48"/>
      <c r="BG612" s="49"/>
    </row>
    <row r="613" spans="2:59" hidden="1" x14ac:dyDescent="0.25">
      <c r="B613" s="1"/>
      <c r="C613" s="46"/>
      <c r="D613" s="46"/>
      <c r="E613" s="45"/>
      <c r="BF613" s="48"/>
      <c r="BG613" s="49"/>
    </row>
    <row r="614" spans="2:59" x14ac:dyDescent="0.25">
      <c r="B614" s="1"/>
      <c r="C614" s="46"/>
      <c r="D614" s="46"/>
      <c r="E614" s="45" t="s">
        <v>462</v>
      </c>
      <c r="F614" s="46" t="s">
        <v>463</v>
      </c>
      <c r="G614" s="47">
        <v>-103.36446000000001</v>
      </c>
      <c r="H614" s="47">
        <v>-80.739710000000002</v>
      </c>
      <c r="I614" s="47">
        <v>-88.489860000000007</v>
      </c>
      <c r="J614" s="47">
        <v>-101.97900999999999</v>
      </c>
      <c r="K614" s="47">
        <v>-81.282270000000011</v>
      </c>
      <c r="L614" s="47">
        <v>-92.322609999999997</v>
      </c>
      <c r="M614" s="47">
        <v>-100.39896</v>
      </c>
      <c r="N614" s="47">
        <v>-85.65046000000001</v>
      </c>
      <c r="O614" s="47">
        <v>-100.66794</v>
      </c>
      <c r="P614" s="47">
        <v>-305.74243000000001</v>
      </c>
      <c r="Q614" s="47">
        <v>-247.67243999999999</v>
      </c>
      <c r="R614" s="47">
        <v>-281.48040999999995</v>
      </c>
      <c r="S614" s="47">
        <v>-92.909610000000001</v>
      </c>
      <c r="T614" s="47">
        <v>-81.92446000000001</v>
      </c>
      <c r="U614" s="47">
        <v>-96.83453999999999</v>
      </c>
      <c r="V614" s="47">
        <v>-89.780850000000001</v>
      </c>
      <c r="W614" s="47">
        <v>-79.340369999999993</v>
      </c>
      <c r="X614" s="47">
        <v>-93.437240000000003</v>
      </c>
      <c r="Y614" s="47">
        <v>-93.965460000000007</v>
      </c>
      <c r="Z614" s="47">
        <v>-82.797579999999996</v>
      </c>
      <c r="AA614" s="47">
        <v>-91.412639999999996</v>
      </c>
      <c r="AB614" s="47">
        <v>-276.65591999999998</v>
      </c>
      <c r="AC614" s="47">
        <v>-244.06241</v>
      </c>
      <c r="AD614" s="47">
        <v>-281.68441999999999</v>
      </c>
      <c r="AE614" s="47">
        <v>-89.376770000000008</v>
      </c>
      <c r="AF614" s="47">
        <v>-90.47954</v>
      </c>
      <c r="AG614" s="47">
        <v>-87.51427000000001</v>
      </c>
      <c r="AH614" s="47">
        <v>-89.191910000000007</v>
      </c>
      <c r="AI614" s="47">
        <v>-88.846440000000001</v>
      </c>
      <c r="AJ614" s="47">
        <v>-86.613</v>
      </c>
      <c r="AK614" s="47">
        <v>-89.292179999999988</v>
      </c>
      <c r="AL614" s="47">
        <v>-89.674130000000005</v>
      </c>
      <c r="AM614" s="47">
        <v>-85.560890000000001</v>
      </c>
      <c r="AN614" s="47">
        <v>-267.86086</v>
      </c>
      <c r="AO614" s="47">
        <v>-269.00011000000001</v>
      </c>
      <c r="AP614" s="47">
        <v>-259.68815999999998</v>
      </c>
      <c r="AQ614" s="47">
        <v>-78.000149999999991</v>
      </c>
      <c r="AR614" s="47">
        <v>-89.968990000000005</v>
      </c>
      <c r="AS614" s="47">
        <v>-78.267750000000007</v>
      </c>
      <c r="AT614" s="47">
        <v>-18.988479999999999</v>
      </c>
      <c r="AU614" s="47">
        <v>-93.203679999999991</v>
      </c>
      <c r="AV614" s="47">
        <v>-77.682720000000003</v>
      </c>
      <c r="AW614" s="47">
        <v>295.63678999999996</v>
      </c>
      <c r="AX614" s="47">
        <v>-97.899460000000005</v>
      </c>
      <c r="AY614" s="47">
        <v>-77.643899999999988</v>
      </c>
      <c r="AZ614" s="47">
        <v>198.64815999999999</v>
      </c>
      <c r="BA614" s="47">
        <v>-281.07213000000002</v>
      </c>
      <c r="BB614" s="47">
        <v>-233.59437</v>
      </c>
      <c r="BC614" s="47">
        <v>-651.61105000000009</v>
      </c>
      <c r="BD614" s="47">
        <v>-1041.80709</v>
      </c>
      <c r="BE614" s="47">
        <v>-1056.4473600000001</v>
      </c>
      <c r="BF614" s="48">
        <v>-0.38320537807013877</v>
      </c>
      <c r="BG614" s="49">
        <v>-0.37453770831987709</v>
      </c>
    </row>
    <row r="615" spans="2:59" hidden="1" x14ac:dyDescent="0.25">
      <c r="B615" s="1"/>
      <c r="C615" s="46"/>
      <c r="D615" s="46"/>
      <c r="E615" s="45"/>
      <c r="BF615" s="48"/>
      <c r="BG615" s="49"/>
    </row>
    <row r="616" spans="2:59" hidden="1" x14ac:dyDescent="0.25">
      <c r="B616" s="1"/>
      <c r="C616" s="46"/>
      <c r="D616" s="46"/>
      <c r="E616" s="45"/>
      <c r="BF616" s="48"/>
      <c r="BG616" s="49"/>
    </row>
    <row r="617" spans="2:59" hidden="1" x14ac:dyDescent="0.25">
      <c r="B617" s="1"/>
      <c r="C617" s="46"/>
      <c r="D617" s="46"/>
      <c r="E617" s="45"/>
      <c r="BF617" s="48"/>
      <c r="BG617" s="49"/>
    </row>
    <row r="618" spans="2:59" hidden="1" x14ac:dyDescent="0.25">
      <c r="B618" s="1"/>
      <c r="C618" s="46"/>
      <c r="D618" s="46"/>
      <c r="E618" s="45"/>
      <c r="BF618" s="48"/>
      <c r="BG618" s="49"/>
    </row>
    <row r="619" spans="2:59" hidden="1" x14ac:dyDescent="0.25">
      <c r="B619" s="1"/>
      <c r="C619" s="46"/>
      <c r="D619" s="46"/>
      <c r="E619" s="45"/>
      <c r="BF619" s="48"/>
      <c r="BG619" s="49"/>
    </row>
    <row r="620" spans="2:59" hidden="1" x14ac:dyDescent="0.25">
      <c r="B620" s="1"/>
      <c r="C620" s="46"/>
      <c r="D620" s="46"/>
      <c r="E620" s="45"/>
      <c r="BF620" s="48"/>
      <c r="BG620" s="49"/>
    </row>
    <row r="621" spans="2:59" hidden="1" x14ac:dyDescent="0.25">
      <c r="B621" s="1"/>
      <c r="C621" s="46"/>
      <c r="D621" s="46"/>
      <c r="E621" s="45"/>
      <c r="BF621" s="48"/>
      <c r="BG621" s="49"/>
    </row>
    <row r="622" spans="2:59" x14ac:dyDescent="0.25">
      <c r="B622" s="1"/>
      <c r="C622" s="46"/>
      <c r="D622" s="46"/>
      <c r="E622" s="45" t="s">
        <v>464</v>
      </c>
      <c r="F622" s="46" t="s">
        <v>465</v>
      </c>
      <c r="G622" s="47">
        <v>-40.04813</v>
      </c>
      <c r="H622" s="47">
        <v>-15.676680000000001</v>
      </c>
      <c r="I622" s="47">
        <v>-15.676680000000001</v>
      </c>
      <c r="J622" s="47">
        <v>-40.04813</v>
      </c>
      <c r="K622" s="47">
        <v>-15.676680000000001</v>
      </c>
      <c r="L622" s="47">
        <v>-15.676680000000001</v>
      </c>
      <c r="M622" s="47">
        <v>-40.04813</v>
      </c>
      <c r="N622" s="47">
        <v>-15.676680000000001</v>
      </c>
      <c r="O622" s="47">
        <v>-15.676680000000001</v>
      </c>
      <c r="P622" s="47">
        <v>-120.14439</v>
      </c>
      <c r="Q622" s="47">
        <v>-47.03004</v>
      </c>
      <c r="R622" s="47">
        <v>-47.03004</v>
      </c>
      <c r="S622" s="47">
        <v>-40.04813</v>
      </c>
      <c r="T622" s="47">
        <v>-15.676680000000001</v>
      </c>
      <c r="U622" s="47">
        <v>-15.676680000000001</v>
      </c>
      <c r="V622" s="47">
        <v>-40.04813</v>
      </c>
      <c r="W622" s="47">
        <v>-15.676680000000001</v>
      </c>
      <c r="X622" s="47">
        <v>-15.676680000000001</v>
      </c>
      <c r="Y622" s="47">
        <v>-40.04813</v>
      </c>
      <c r="Z622" s="47">
        <v>-15.676680000000001</v>
      </c>
      <c r="AA622" s="47">
        <v>-15.676680000000001</v>
      </c>
      <c r="AB622" s="47">
        <v>-120.14439</v>
      </c>
      <c r="AC622" s="47">
        <v>-47.03004</v>
      </c>
      <c r="AD622" s="47">
        <v>-47.03004</v>
      </c>
      <c r="AE622" s="47">
        <v>-40.04813</v>
      </c>
      <c r="AF622" s="47">
        <v>-15.676680000000001</v>
      </c>
      <c r="AG622" s="47">
        <v>-15.676680000000001</v>
      </c>
      <c r="AH622" s="47">
        <v>-40.04813</v>
      </c>
      <c r="AI622" s="47">
        <v>-15.676680000000001</v>
      </c>
      <c r="AJ622" s="47">
        <v>-15.676680000000001</v>
      </c>
      <c r="AK622" s="47">
        <v>-40.04813</v>
      </c>
      <c r="AL622" s="47">
        <v>-15.676680000000001</v>
      </c>
      <c r="AM622" s="47">
        <v>-31.510009999999998</v>
      </c>
      <c r="AN622" s="47">
        <v>-120.14439</v>
      </c>
      <c r="AO622" s="47">
        <v>-47.03004</v>
      </c>
      <c r="AP622" s="47">
        <v>-62.863370000000003</v>
      </c>
      <c r="AQ622" s="47">
        <v>-40.04813</v>
      </c>
      <c r="AR622" s="47">
        <v>-27.761509999999998</v>
      </c>
      <c r="AS622" s="47">
        <v>-31.510009999999998</v>
      </c>
      <c r="AT622" s="47">
        <v>-40.04813</v>
      </c>
      <c r="AU622" s="47">
        <v>-40.04813</v>
      </c>
      <c r="AV622" s="47">
        <v>-31.510009999999998</v>
      </c>
      <c r="AW622" s="47">
        <v>-40.04813</v>
      </c>
      <c r="AX622" s="47">
        <v>-40.04813</v>
      </c>
      <c r="AY622" s="47">
        <v>-31.510009999999998</v>
      </c>
      <c r="AZ622" s="47">
        <v>-120.14439</v>
      </c>
      <c r="BA622" s="47">
        <v>-107.85777</v>
      </c>
      <c r="BB622" s="47">
        <v>-94.530029999999996</v>
      </c>
      <c r="BC622" s="47">
        <v>-480.57756000000001</v>
      </c>
      <c r="BD622" s="47">
        <v>-248.94789</v>
      </c>
      <c r="BE622" s="47">
        <v>-251.45348000000001</v>
      </c>
      <c r="BF622" s="48">
        <v>0.91119868374858037</v>
      </c>
      <c r="BG622" s="49">
        <v>0.93043435716607203</v>
      </c>
    </row>
    <row r="623" spans="2:59" hidden="1" x14ac:dyDescent="0.25">
      <c r="B623" s="1"/>
      <c r="C623" s="46"/>
      <c r="D623" s="46"/>
      <c r="E623" s="45"/>
      <c r="BF623" s="48"/>
      <c r="BG623" s="49"/>
    </row>
    <row r="624" spans="2:59" hidden="1" x14ac:dyDescent="0.25">
      <c r="B624" s="1"/>
      <c r="C624" s="46"/>
      <c r="D624" s="46"/>
      <c r="E624" s="45"/>
      <c r="BF624" s="48"/>
      <c r="BG624" s="49"/>
    </row>
    <row r="625" spans="2:59" hidden="1" x14ac:dyDescent="0.25">
      <c r="B625" s="1"/>
      <c r="C625" s="46"/>
      <c r="D625" s="46"/>
      <c r="E625" s="45"/>
      <c r="BF625" s="48"/>
      <c r="BG625" s="49"/>
    </row>
    <row r="626" spans="2:59" hidden="1" x14ac:dyDescent="0.25">
      <c r="B626" s="1"/>
      <c r="C626" s="46"/>
      <c r="D626" s="46"/>
      <c r="E626" s="45"/>
      <c r="BF626" s="48"/>
      <c r="BG626" s="49"/>
    </row>
    <row r="627" spans="2:59" hidden="1" x14ac:dyDescent="0.25">
      <c r="B627" s="1"/>
      <c r="C627" s="46"/>
      <c r="D627" s="46"/>
      <c r="E627" s="45"/>
      <c r="BF627" s="48"/>
      <c r="BG627" s="49"/>
    </row>
    <row r="628" spans="2:59" hidden="1" x14ac:dyDescent="0.25">
      <c r="B628" s="1"/>
      <c r="C628" s="46"/>
      <c r="D628" s="46"/>
      <c r="E628" s="45"/>
      <c r="BF628" s="48"/>
      <c r="BG628" s="49"/>
    </row>
    <row r="629" spans="2:59" hidden="1" x14ac:dyDescent="0.25">
      <c r="B629" s="1"/>
      <c r="C629" s="46"/>
      <c r="D629" s="46"/>
      <c r="E629" s="45"/>
      <c r="BF629" s="48"/>
      <c r="BG629" s="49"/>
    </row>
    <row r="630" spans="2:59" x14ac:dyDescent="0.25">
      <c r="B630" s="1"/>
      <c r="C630" s="46"/>
      <c r="D630" s="46"/>
      <c r="E630" s="45" t="s">
        <v>466</v>
      </c>
      <c r="F630" s="46" t="s">
        <v>467</v>
      </c>
      <c r="G630" s="47">
        <v>-16.937810000000002</v>
      </c>
      <c r="H630" s="47">
        <v>-11.9849</v>
      </c>
      <c r="I630" s="47">
        <v>-15.90063</v>
      </c>
      <c r="J630" s="47">
        <v>-16.937810000000002</v>
      </c>
      <c r="K630" s="47">
        <v>-13.557120000000001</v>
      </c>
      <c r="L630" s="47">
        <v>-16.52563</v>
      </c>
      <c r="M630" s="47">
        <v>-17.078040000000001</v>
      </c>
      <c r="N630" s="47">
        <v>-13.557120000000001</v>
      </c>
      <c r="O630" s="47">
        <v>-17.133380000000002</v>
      </c>
      <c r="P630" s="47">
        <v>-50.953660000000006</v>
      </c>
      <c r="Q630" s="47">
        <v>-39.099139999999998</v>
      </c>
      <c r="R630" s="47">
        <v>-49.559640000000002</v>
      </c>
      <c r="S630" s="47">
        <v>-17.33165</v>
      </c>
      <c r="T630" s="47">
        <v>-13.55682</v>
      </c>
      <c r="U630" s="47">
        <v>-17.758380000000002</v>
      </c>
      <c r="V630" s="47">
        <v>-17.239650000000001</v>
      </c>
      <c r="W630" s="47">
        <v>-13.304819999999999</v>
      </c>
      <c r="X630" s="47">
        <v>-18.29138</v>
      </c>
      <c r="Y630" s="47">
        <v>-17.239650000000001</v>
      </c>
      <c r="Z630" s="47">
        <v>-13.30391</v>
      </c>
      <c r="AA630" s="47">
        <v>-18.29138</v>
      </c>
      <c r="AB630" s="47">
        <v>-51.810949999999998</v>
      </c>
      <c r="AC630" s="47">
        <v>-40.165550000000003</v>
      </c>
      <c r="AD630" s="47">
        <v>-54.341140000000003</v>
      </c>
      <c r="AE630" s="47">
        <v>-17.47298</v>
      </c>
      <c r="AF630" s="47">
        <v>-11.85073</v>
      </c>
      <c r="AG630" s="47">
        <v>-18.29138</v>
      </c>
      <c r="AH630" s="47">
        <v>-17.472900000000003</v>
      </c>
      <c r="AI630" s="47">
        <v>-11.850629999999999</v>
      </c>
      <c r="AJ630" s="47">
        <v>-18.2913</v>
      </c>
      <c r="AK630" s="47">
        <v>-17.17042</v>
      </c>
      <c r="AL630" s="47">
        <v>-14.59568</v>
      </c>
      <c r="AM630" s="47">
        <v>-17.98882</v>
      </c>
      <c r="AN630" s="47">
        <v>-52.116300000000003</v>
      </c>
      <c r="AO630" s="47">
        <v>-38.297040000000003</v>
      </c>
      <c r="AP630" s="47">
        <v>-54.5715</v>
      </c>
      <c r="AQ630" s="47">
        <v>-17.170259999999999</v>
      </c>
      <c r="AR630" s="47">
        <v>-14.63231</v>
      </c>
      <c r="AS630" s="47">
        <v>-17.988659999999999</v>
      </c>
      <c r="AT630" s="47">
        <v>-17.170259999999999</v>
      </c>
      <c r="AU630" s="47">
        <v>-15.16239</v>
      </c>
      <c r="AV630" s="47">
        <v>-17.988659999999999</v>
      </c>
      <c r="AW630" s="47">
        <v>-17.436400000000003</v>
      </c>
      <c r="AX630" s="47">
        <v>-16.937810000000002</v>
      </c>
      <c r="AY630" s="47">
        <v>-17.98846</v>
      </c>
      <c r="AZ630" s="47">
        <v>-51.776919999999997</v>
      </c>
      <c r="BA630" s="47">
        <v>-46.732510000000005</v>
      </c>
      <c r="BB630" s="47">
        <v>-53.965780000000002</v>
      </c>
      <c r="BC630" s="47">
        <v>-206.65782999999999</v>
      </c>
      <c r="BD630" s="47">
        <v>-164.29424</v>
      </c>
      <c r="BE630" s="47">
        <v>-212.43806000000001</v>
      </c>
      <c r="BF630" s="48">
        <v>-2.7209013300159235E-2</v>
      </c>
      <c r="BG630" s="49">
        <v>0.25785194903972286</v>
      </c>
    </row>
    <row r="631" spans="2:59" hidden="1" x14ac:dyDescent="0.25">
      <c r="B631" s="1"/>
      <c r="C631" s="46"/>
      <c r="D631" s="46"/>
      <c r="E631" s="45"/>
      <c r="BF631" s="48"/>
      <c r="BG631" s="49"/>
    </row>
    <row r="632" spans="2:59" hidden="1" x14ac:dyDescent="0.25">
      <c r="B632" s="1"/>
      <c r="C632" s="46"/>
      <c r="D632" s="46"/>
      <c r="E632" s="45"/>
      <c r="BF632" s="48"/>
      <c r="BG632" s="49"/>
    </row>
    <row r="633" spans="2:59" hidden="1" x14ac:dyDescent="0.25">
      <c r="B633" s="1"/>
      <c r="C633" s="46"/>
      <c r="D633" s="46"/>
      <c r="E633" s="45"/>
      <c r="BF633" s="48"/>
      <c r="BG633" s="49"/>
    </row>
    <row r="634" spans="2:59" hidden="1" x14ac:dyDescent="0.25">
      <c r="B634" s="1"/>
      <c r="C634" s="46"/>
      <c r="D634" s="46"/>
      <c r="E634" s="45"/>
      <c r="BF634" s="48"/>
      <c r="BG634" s="49"/>
    </row>
    <row r="635" spans="2:59" hidden="1" x14ac:dyDescent="0.25">
      <c r="B635" s="1"/>
      <c r="C635" s="46"/>
      <c r="D635" s="46"/>
      <c r="E635" s="45"/>
      <c r="BF635" s="48"/>
      <c r="BG635" s="49"/>
    </row>
    <row r="636" spans="2:59" hidden="1" x14ac:dyDescent="0.25">
      <c r="B636" s="1"/>
      <c r="C636" s="46"/>
      <c r="D636" s="46"/>
      <c r="E636" s="45"/>
      <c r="BF636" s="48"/>
      <c r="BG636" s="49"/>
    </row>
    <row r="637" spans="2:59" hidden="1" x14ac:dyDescent="0.25">
      <c r="B637" s="1"/>
      <c r="C637" s="46"/>
      <c r="D637" s="46"/>
      <c r="E637" s="45"/>
      <c r="BF637" s="48"/>
      <c r="BG637" s="49"/>
    </row>
    <row r="638" spans="2:59" x14ac:dyDescent="0.25">
      <c r="B638" s="1"/>
      <c r="C638" s="46"/>
      <c r="D638" s="46"/>
      <c r="E638" s="45" t="s">
        <v>468</v>
      </c>
      <c r="F638" s="46" t="s">
        <v>469</v>
      </c>
      <c r="G638" s="47">
        <v>-48.917529999999999</v>
      </c>
      <c r="H638" s="47">
        <v>-48.651300000000006</v>
      </c>
      <c r="I638" s="47">
        <v>-34.39199</v>
      </c>
      <c r="J638" s="47">
        <v>-48.487410000000004</v>
      </c>
      <c r="K638" s="47">
        <v>-48.651300000000006</v>
      </c>
      <c r="L638" s="47">
        <v>-34.090910000000001</v>
      </c>
      <c r="M638" s="47">
        <v>-48.487379999999995</v>
      </c>
      <c r="N638" s="47">
        <v>-48.651300000000006</v>
      </c>
      <c r="O638" s="47">
        <v>-34.090890000000002</v>
      </c>
      <c r="P638" s="47">
        <v>-145.89232000000001</v>
      </c>
      <c r="Q638" s="47">
        <v>-145.9539</v>
      </c>
      <c r="R638" s="47">
        <v>-102.57378999999999</v>
      </c>
      <c r="S638" s="47">
        <v>-48.487379999999995</v>
      </c>
      <c r="T638" s="47">
        <v>-48.651300000000006</v>
      </c>
      <c r="U638" s="47">
        <v>-34.090890000000002</v>
      </c>
      <c r="V638" s="47">
        <v>-48.487379999999995</v>
      </c>
      <c r="W638" s="47">
        <v>-48.651300000000006</v>
      </c>
      <c r="X638" s="47">
        <v>-34.090890000000002</v>
      </c>
      <c r="Y638" s="47">
        <v>-48.487379999999995</v>
      </c>
      <c r="Z638" s="47">
        <v>-48.651300000000006</v>
      </c>
      <c r="AA638" s="47">
        <v>-34.090890000000002</v>
      </c>
      <c r="AB638" s="47">
        <v>-145.46214000000001</v>
      </c>
      <c r="AC638" s="47">
        <v>-145.9539</v>
      </c>
      <c r="AD638" s="47">
        <v>-102.27267000000001</v>
      </c>
      <c r="AE638" s="47">
        <v>-48.487379999999995</v>
      </c>
      <c r="AF638" s="47">
        <v>-48.917529999999999</v>
      </c>
      <c r="AG638" s="47">
        <v>-34.090890000000002</v>
      </c>
      <c r="AH638" s="47">
        <v>-48.487379999999995</v>
      </c>
      <c r="AI638" s="47">
        <v>-48.917529999999999</v>
      </c>
      <c r="AJ638" s="47">
        <v>-34.090890000000002</v>
      </c>
      <c r="AK638" s="47">
        <v>-48.487379999999995</v>
      </c>
      <c r="AL638" s="47">
        <v>-48.917529999999999</v>
      </c>
      <c r="AM638" s="47">
        <v>-34.090890000000002</v>
      </c>
      <c r="AN638" s="47">
        <v>-145.46214000000001</v>
      </c>
      <c r="AO638" s="47">
        <v>-146.75259</v>
      </c>
      <c r="AP638" s="47">
        <v>-102.27267000000001</v>
      </c>
      <c r="AQ638" s="47">
        <v>-48.487379999999995</v>
      </c>
      <c r="AR638" s="47">
        <v>-48.917529999999999</v>
      </c>
      <c r="AS638" s="47">
        <v>-63.257559999999998</v>
      </c>
      <c r="AT638" s="47">
        <v>-48.487379999999995</v>
      </c>
      <c r="AU638" s="47">
        <v>-48.917529999999999</v>
      </c>
      <c r="AV638" s="47">
        <v>-101.402</v>
      </c>
      <c r="AW638" s="47">
        <v>-48.487379999999995</v>
      </c>
      <c r="AX638" s="47">
        <v>-48.917529999999999</v>
      </c>
      <c r="AY638" s="47">
        <v>-101.402</v>
      </c>
      <c r="AZ638" s="47">
        <v>-145.46214000000001</v>
      </c>
      <c r="BA638" s="47">
        <v>-146.75259</v>
      </c>
      <c r="BB638" s="47">
        <v>-266.06155999999999</v>
      </c>
      <c r="BC638" s="47">
        <v>-582.27873999999997</v>
      </c>
      <c r="BD638" s="47">
        <v>-585.41297999999995</v>
      </c>
      <c r="BE638" s="47">
        <v>-573.18068999999991</v>
      </c>
      <c r="BF638" s="48">
        <v>1.587291784027145E-2</v>
      </c>
      <c r="BG638" s="49">
        <v>-5.3538956379135527E-3</v>
      </c>
    </row>
    <row r="639" spans="2:59" hidden="1" x14ac:dyDescent="0.25">
      <c r="B639" s="1"/>
      <c r="C639" s="46"/>
      <c r="D639" s="46"/>
      <c r="E639" s="45"/>
      <c r="BF639" s="48"/>
      <c r="BG639" s="49"/>
    </row>
    <row r="640" spans="2:59" hidden="1" x14ac:dyDescent="0.25">
      <c r="B640" s="1"/>
      <c r="C640" s="46"/>
      <c r="D640" s="46"/>
      <c r="E640" s="45"/>
      <c r="BF640" s="48"/>
      <c r="BG640" s="49"/>
    </row>
    <row r="641" spans="2:59" hidden="1" x14ac:dyDescent="0.25">
      <c r="B641" s="1"/>
      <c r="C641" s="46"/>
      <c r="D641" s="46"/>
      <c r="E641" s="45"/>
      <c r="BF641" s="48"/>
      <c r="BG641" s="49"/>
    </row>
    <row r="642" spans="2:59" hidden="1" x14ac:dyDescent="0.25">
      <c r="B642" s="1"/>
      <c r="C642" s="46"/>
      <c r="D642" s="46"/>
      <c r="E642" s="45"/>
      <c r="BF642" s="48"/>
      <c r="BG642" s="49"/>
    </row>
    <row r="643" spans="2:59" hidden="1" x14ac:dyDescent="0.25">
      <c r="B643" s="1"/>
      <c r="C643" s="46"/>
      <c r="D643" s="46"/>
      <c r="E643" s="45"/>
      <c r="BF643" s="48"/>
      <c r="BG643" s="49"/>
    </row>
    <row r="644" spans="2:59" hidden="1" x14ac:dyDescent="0.25">
      <c r="B644" s="1"/>
      <c r="C644" s="46"/>
      <c r="D644" s="46"/>
      <c r="E644" s="45"/>
      <c r="BF644" s="48"/>
      <c r="BG644" s="49"/>
    </row>
    <row r="645" spans="2:59" hidden="1" x14ac:dyDescent="0.25">
      <c r="B645" s="1"/>
      <c r="C645" s="46"/>
      <c r="D645" s="46"/>
      <c r="E645" s="45"/>
      <c r="BF645" s="48"/>
      <c r="BG645" s="49"/>
    </row>
    <row r="646" spans="2:59" x14ac:dyDescent="0.25">
      <c r="B646" s="1"/>
      <c r="C646" s="46"/>
      <c r="D646" s="46"/>
      <c r="E646" s="45" t="s">
        <v>470</v>
      </c>
      <c r="F646" s="46" t="s">
        <v>471</v>
      </c>
      <c r="G646" s="47">
        <v>-96.686899999999994</v>
      </c>
      <c r="H646" s="47">
        <v>-61.079720000000002</v>
      </c>
      <c r="I646" s="47">
        <v>-63.920190000000005</v>
      </c>
      <c r="J646" s="47">
        <v>-96.686729999999997</v>
      </c>
      <c r="K646" s="47">
        <v>-61.079720000000002</v>
      </c>
      <c r="L646" s="47">
        <v>-69.232550000000003</v>
      </c>
      <c r="M646" s="47">
        <v>-96.629679999999993</v>
      </c>
      <c r="N646" s="47">
        <v>-60.873539999999998</v>
      </c>
      <c r="O646" s="47">
        <v>-74.454630000000009</v>
      </c>
      <c r="P646" s="47">
        <v>-290.00331</v>
      </c>
      <c r="Q646" s="47">
        <v>-183.03298000000001</v>
      </c>
      <c r="R646" s="47">
        <v>-207.60737</v>
      </c>
      <c r="S646" s="47">
        <v>-96.746340000000004</v>
      </c>
      <c r="T646" s="47">
        <v>-61.152329999999999</v>
      </c>
      <c r="U646" s="47">
        <v>-80.392130000000009</v>
      </c>
      <c r="V646" s="47">
        <v>-99.191339999999997</v>
      </c>
      <c r="W646" s="47">
        <v>-62.092400000000005</v>
      </c>
      <c r="X646" s="47">
        <v>-80.704630000000009</v>
      </c>
      <c r="Y646" s="47">
        <v>-104.59824</v>
      </c>
      <c r="Z646" s="47">
        <v>-78.992329999999995</v>
      </c>
      <c r="AA646" s="47">
        <v>-80.704630000000009</v>
      </c>
      <c r="AB646" s="47">
        <v>-300.53591999999998</v>
      </c>
      <c r="AC646" s="47">
        <v>-202.23705999999999</v>
      </c>
      <c r="AD646" s="47">
        <v>-241.80139000000003</v>
      </c>
      <c r="AE646" s="47">
        <v>-104.62324000000001</v>
      </c>
      <c r="AF646" s="47">
        <v>-72.276710000000008</v>
      </c>
      <c r="AG646" s="47">
        <v>-86.251720000000006</v>
      </c>
      <c r="AH646" s="47">
        <v>-105.10032000000001</v>
      </c>
      <c r="AI646" s="47">
        <v>-75.608419999999995</v>
      </c>
      <c r="AJ646" s="47">
        <v>-86.251710000000003</v>
      </c>
      <c r="AK646" s="47">
        <v>-113.41973</v>
      </c>
      <c r="AL646" s="47">
        <v>-76.674809999999994</v>
      </c>
      <c r="AM646" s="47">
        <v>-86.196740000000005</v>
      </c>
      <c r="AN646" s="47">
        <v>-323.14328999999998</v>
      </c>
      <c r="AO646" s="47">
        <v>-224.55994000000001</v>
      </c>
      <c r="AP646" s="47">
        <v>-258.70017000000001</v>
      </c>
      <c r="AQ646" s="47">
        <v>-115.89091999999999</v>
      </c>
      <c r="AR646" s="47">
        <v>-76.674809999999994</v>
      </c>
      <c r="AS646" s="47">
        <v>-86.196690000000004</v>
      </c>
      <c r="AT646" s="47">
        <v>-118.81855999999999</v>
      </c>
      <c r="AU646" s="47">
        <v>-76.805440000000004</v>
      </c>
      <c r="AV646" s="47">
        <v>-86.196690000000004</v>
      </c>
      <c r="AW646" s="47">
        <v>-123.03317</v>
      </c>
      <c r="AX646" s="47">
        <v>-98.936490000000006</v>
      </c>
      <c r="AY646" s="47">
        <v>-86.196690000000004</v>
      </c>
      <c r="AZ646" s="47">
        <v>-357.74265000000003</v>
      </c>
      <c r="BA646" s="47">
        <v>-252.41674</v>
      </c>
      <c r="BB646" s="47">
        <v>-258.59007000000003</v>
      </c>
      <c r="BC646" s="47">
        <v>-1271.42517</v>
      </c>
      <c r="BD646" s="47">
        <v>-862.24671999999998</v>
      </c>
      <c r="BE646" s="47">
        <v>-966.69899999999996</v>
      </c>
      <c r="BF646" s="48">
        <v>0.31522342528543024</v>
      </c>
      <c r="BG646" s="49">
        <v>0.47454915224264349</v>
      </c>
    </row>
    <row r="647" spans="2:59" hidden="1" x14ac:dyDescent="0.25">
      <c r="B647" s="1"/>
      <c r="C647" s="46"/>
      <c r="D647" s="46"/>
      <c r="E647" s="45"/>
      <c r="BF647" s="48"/>
      <c r="BG647" s="49"/>
    </row>
    <row r="648" spans="2:59" hidden="1" x14ac:dyDescent="0.25">
      <c r="B648" s="1"/>
      <c r="C648" s="46"/>
      <c r="D648" s="46"/>
      <c r="E648" s="45"/>
      <c r="BF648" s="48"/>
      <c r="BG648" s="49"/>
    </row>
    <row r="649" spans="2:59" hidden="1" x14ac:dyDescent="0.25">
      <c r="B649" s="1"/>
      <c r="C649" s="46"/>
      <c r="D649" s="46"/>
      <c r="E649" s="45"/>
      <c r="BF649" s="48"/>
      <c r="BG649" s="49"/>
    </row>
    <row r="650" spans="2:59" hidden="1" x14ac:dyDescent="0.25">
      <c r="B650" s="1"/>
      <c r="C650" s="46"/>
      <c r="D650" s="46"/>
      <c r="E650" s="45"/>
      <c r="BF650" s="48"/>
      <c r="BG650" s="49"/>
    </row>
    <row r="651" spans="2:59" hidden="1" x14ac:dyDescent="0.25">
      <c r="B651" s="1"/>
      <c r="C651" s="46"/>
      <c r="D651" s="46"/>
      <c r="E651" s="45"/>
      <c r="BF651" s="48"/>
      <c r="BG651" s="49"/>
    </row>
    <row r="652" spans="2:59" hidden="1" x14ac:dyDescent="0.25">
      <c r="B652" s="1"/>
      <c r="C652" s="46"/>
      <c r="D652" s="46"/>
      <c r="E652" s="45"/>
      <c r="BF652" s="48"/>
      <c r="BG652" s="49"/>
    </row>
    <row r="653" spans="2:59" hidden="1" x14ac:dyDescent="0.25">
      <c r="B653" s="1"/>
      <c r="C653" s="46"/>
      <c r="D653" s="46"/>
      <c r="E653" s="45"/>
      <c r="BF653" s="48"/>
      <c r="BG653" s="49"/>
    </row>
    <row r="654" spans="2:59" x14ac:dyDescent="0.25">
      <c r="B654" s="1"/>
      <c r="C654" s="46"/>
      <c r="D654" s="46"/>
      <c r="E654" s="45" t="s">
        <v>472</v>
      </c>
      <c r="F654" s="46" t="s">
        <v>473</v>
      </c>
      <c r="G654" s="47">
        <v>-20.164740000000002</v>
      </c>
      <c r="H654" s="47">
        <v>-15.98198</v>
      </c>
      <c r="I654" s="47">
        <v>-17.02974</v>
      </c>
      <c r="J654" s="47">
        <v>-20.164740000000002</v>
      </c>
      <c r="K654" s="47">
        <v>-16.84271</v>
      </c>
      <c r="L654" s="47">
        <v>-19.52974</v>
      </c>
      <c r="M654" s="47">
        <v>-20.164740000000002</v>
      </c>
      <c r="N654" s="47">
        <v>-16.84271</v>
      </c>
      <c r="O654" s="47">
        <v>-19.52974</v>
      </c>
      <c r="P654" s="47">
        <v>-60.494219999999999</v>
      </c>
      <c r="Q654" s="47">
        <v>-49.667400000000001</v>
      </c>
      <c r="R654" s="47">
        <v>-56.089220000000005</v>
      </c>
      <c r="S654" s="47">
        <v>-20.164740000000002</v>
      </c>
      <c r="T654" s="47">
        <v>-16.84271</v>
      </c>
      <c r="U654" s="47">
        <v>-19.52974</v>
      </c>
      <c r="V654" s="47">
        <v>-20.198610000000002</v>
      </c>
      <c r="W654" s="47">
        <v>-16.84271</v>
      </c>
      <c r="X654" s="47">
        <v>-19.52974</v>
      </c>
      <c r="Y654" s="47">
        <v>-20.594849999999997</v>
      </c>
      <c r="Z654" s="47">
        <v>-18.104599999999998</v>
      </c>
      <c r="AA654" s="47">
        <v>-19.52974</v>
      </c>
      <c r="AB654" s="47">
        <v>-60.958199999999998</v>
      </c>
      <c r="AC654" s="47">
        <v>-51.790019999999998</v>
      </c>
      <c r="AD654" s="47">
        <v>-58.589220000000005</v>
      </c>
      <c r="AE654" s="47">
        <v>-20.594849999999997</v>
      </c>
      <c r="AF654" s="47">
        <v>-18.21313</v>
      </c>
      <c r="AG654" s="47">
        <v>-19.52974</v>
      </c>
      <c r="AH654" s="47">
        <v>-20.594849999999997</v>
      </c>
      <c r="AI654" s="47">
        <v>-18.971049999999998</v>
      </c>
      <c r="AJ654" s="47">
        <v>-19.52974</v>
      </c>
      <c r="AK654" s="47">
        <v>-20.594849999999997</v>
      </c>
      <c r="AL654" s="47">
        <v>-19.385909999999999</v>
      </c>
      <c r="AM654" s="47">
        <v>-19.52974</v>
      </c>
      <c r="AN654" s="47">
        <v>-61.784550000000003</v>
      </c>
      <c r="AO654" s="47">
        <v>-56.570089999999993</v>
      </c>
      <c r="AP654" s="47">
        <v>-58.589220000000005</v>
      </c>
      <c r="AQ654" s="47">
        <v>-20.594849999999997</v>
      </c>
      <c r="AR654" s="47">
        <v>-19.602970000000003</v>
      </c>
      <c r="AS654" s="47">
        <v>-19.52974</v>
      </c>
      <c r="AT654" s="47">
        <v>-20.288970000000003</v>
      </c>
      <c r="AU654" s="47">
        <v>-19.602970000000003</v>
      </c>
      <c r="AV654" s="47">
        <v>-19.315619999999999</v>
      </c>
      <c r="AW654" s="47">
        <v>-24.1904</v>
      </c>
      <c r="AX654" s="47">
        <v>-20.164740000000002</v>
      </c>
      <c r="AY654" s="47">
        <v>-18.999919999999999</v>
      </c>
      <c r="AZ654" s="47">
        <v>-65.074219999999997</v>
      </c>
      <c r="BA654" s="47">
        <v>-59.37068</v>
      </c>
      <c r="BB654" s="47">
        <v>-57.845279999999995</v>
      </c>
      <c r="BC654" s="47">
        <v>-248.31119000000001</v>
      </c>
      <c r="BD654" s="47">
        <v>-217.39819</v>
      </c>
      <c r="BE654" s="47">
        <v>-231.11294000000001</v>
      </c>
      <c r="BF654" s="48">
        <v>7.4414915928117331E-2</v>
      </c>
      <c r="BG654" s="49">
        <v>0.14219529610619119</v>
      </c>
    </row>
    <row r="655" spans="2:59" hidden="1" x14ac:dyDescent="0.25">
      <c r="B655" s="1"/>
      <c r="C655" s="46"/>
      <c r="D655" s="46"/>
      <c r="E655" s="45"/>
      <c r="BF655" s="48"/>
      <c r="BG655" s="49"/>
    </row>
    <row r="656" spans="2:59" hidden="1" x14ac:dyDescent="0.25">
      <c r="B656" s="1"/>
      <c r="C656" s="46"/>
      <c r="D656" s="46"/>
      <c r="E656" s="45"/>
      <c r="BF656" s="48"/>
      <c r="BG656" s="49"/>
    </row>
    <row r="657" spans="2:59" hidden="1" x14ac:dyDescent="0.25">
      <c r="B657" s="1"/>
      <c r="C657" s="46"/>
      <c r="D657" s="46"/>
      <c r="E657" s="45"/>
      <c r="BF657" s="48"/>
      <c r="BG657" s="49"/>
    </row>
    <row r="658" spans="2:59" x14ac:dyDescent="0.25">
      <c r="B658" s="1"/>
      <c r="C658" s="46"/>
      <c r="D658" s="46"/>
      <c r="E658" s="45" t="s">
        <v>474</v>
      </c>
      <c r="F658" s="46" t="s">
        <v>475</v>
      </c>
      <c r="G658" s="47">
        <v>-321.89114000000001</v>
      </c>
      <c r="H658" s="47">
        <v>-220.32597000000001</v>
      </c>
      <c r="I658" s="47">
        <v>-326.61864000000003</v>
      </c>
      <c r="J658" s="47">
        <v>-325.43675000000002</v>
      </c>
      <c r="K658" s="47">
        <v>-220.32597000000001</v>
      </c>
      <c r="L658" s="47">
        <v>-326.61864000000003</v>
      </c>
      <c r="M658" s="47">
        <v>-325.43675000000002</v>
      </c>
      <c r="N658" s="47">
        <v>-267.28219000000001</v>
      </c>
      <c r="O658" s="47">
        <v>-326.61864000000003</v>
      </c>
      <c r="P658" s="47">
        <v>-972.76463999999999</v>
      </c>
      <c r="Q658" s="47">
        <v>-707.93412999999998</v>
      </c>
      <c r="R658" s="47">
        <v>-979.85592000000008</v>
      </c>
      <c r="S658" s="47">
        <v>-328.98381999999998</v>
      </c>
      <c r="T658" s="47">
        <v>-288.53055999999998</v>
      </c>
      <c r="U658" s="47">
        <v>-290.63016999999996</v>
      </c>
      <c r="V658" s="47">
        <v>-328.98381999999998</v>
      </c>
      <c r="W658" s="47">
        <v>-289.75948</v>
      </c>
      <c r="X658" s="47">
        <v>-290.63016999999996</v>
      </c>
      <c r="Y658" s="47">
        <v>-266.19390000000004</v>
      </c>
      <c r="Z658" s="47">
        <v>-241.78358</v>
      </c>
      <c r="AA658" s="47">
        <v>-290.63016999999996</v>
      </c>
      <c r="AB658" s="47">
        <v>-924.16154000000006</v>
      </c>
      <c r="AC658" s="47">
        <v>-820.07362000000001</v>
      </c>
      <c r="AD658" s="47">
        <v>-871.89051000000006</v>
      </c>
      <c r="AE658" s="47">
        <v>-331.81208000000004</v>
      </c>
      <c r="AF658" s="47">
        <v>-289.82778999999999</v>
      </c>
      <c r="AG658" s="47">
        <v>-263.83128000000005</v>
      </c>
      <c r="AH658" s="47">
        <v>-341.26297999999997</v>
      </c>
      <c r="AI658" s="47">
        <v>-289.82778999999999</v>
      </c>
      <c r="AJ658" s="47">
        <v>-263.83128000000005</v>
      </c>
      <c r="AK658" s="47">
        <v>-341.05853999999999</v>
      </c>
      <c r="AL658" s="47">
        <v>-594.15495999999996</v>
      </c>
      <c r="AM658" s="47">
        <v>-263.83128000000005</v>
      </c>
      <c r="AN658" s="47">
        <v>-1014.1336</v>
      </c>
      <c r="AO658" s="47">
        <v>-1173.8105399999999</v>
      </c>
      <c r="AP658" s="47">
        <v>-791.49383999999998</v>
      </c>
      <c r="AQ658" s="47">
        <v>-393.05788999999999</v>
      </c>
      <c r="AR658" s="47">
        <v>-389.59890999999999</v>
      </c>
      <c r="AS658" s="47">
        <v>-275.97877</v>
      </c>
      <c r="AT658" s="47">
        <v>-394.21722999999997</v>
      </c>
      <c r="AU658" s="47">
        <v>-326.61862000000002</v>
      </c>
      <c r="AV658" s="47">
        <v>-269.66555999999997</v>
      </c>
      <c r="AW658" s="47">
        <v>-394.79773</v>
      </c>
      <c r="AX658" s="47">
        <v>-326.61862000000002</v>
      </c>
      <c r="AY658" s="47">
        <v>-262.81044000000003</v>
      </c>
      <c r="AZ658" s="47">
        <v>-1182.07285</v>
      </c>
      <c r="BA658" s="47">
        <v>-1042.8361500000001</v>
      </c>
      <c r="BB658" s="47">
        <v>-808.45477000000005</v>
      </c>
      <c r="BC658" s="47">
        <v>-4093.1326300000001</v>
      </c>
      <c r="BD658" s="47">
        <v>-3744.6544399999998</v>
      </c>
      <c r="BE658" s="47">
        <v>-3451.6950400000001</v>
      </c>
      <c r="BF658" s="48">
        <v>0.185832636593527</v>
      </c>
      <c r="BG658" s="49">
        <v>9.3060172996897395E-2</v>
      </c>
    </row>
    <row r="659" spans="2:59" x14ac:dyDescent="0.25">
      <c r="B659" s="1"/>
      <c r="C659" s="46"/>
      <c r="D659" s="46"/>
      <c r="E659" s="45" t="s">
        <v>476</v>
      </c>
      <c r="F659" s="46" t="s">
        <v>477</v>
      </c>
      <c r="G659" s="47">
        <v>0</v>
      </c>
      <c r="H659" s="47">
        <v>0</v>
      </c>
      <c r="I659" s="47">
        <v>0</v>
      </c>
      <c r="J659" s="47">
        <v>0</v>
      </c>
      <c r="K659" s="47">
        <v>0</v>
      </c>
      <c r="L659" s="47">
        <v>-90.241020000000006</v>
      </c>
      <c r="M659" s="47">
        <v>0</v>
      </c>
      <c r="N659" s="47">
        <v>0</v>
      </c>
      <c r="O659" s="47">
        <v>-198.30048000000002</v>
      </c>
      <c r="P659" s="47">
        <v>0</v>
      </c>
      <c r="Q659" s="47">
        <v>0</v>
      </c>
      <c r="R659" s="47">
        <v>-288.54149999999998</v>
      </c>
      <c r="S659" s="47">
        <v>0</v>
      </c>
      <c r="T659" s="47">
        <v>0</v>
      </c>
      <c r="U659" s="47">
        <v>-198.30048000000002</v>
      </c>
      <c r="V659" s="47">
        <v>0</v>
      </c>
      <c r="W659" s="47">
        <v>0</v>
      </c>
      <c r="X659" s="47">
        <v>-198.30048000000002</v>
      </c>
      <c r="Y659" s="47">
        <v>0</v>
      </c>
      <c r="Z659" s="47">
        <v>0</v>
      </c>
      <c r="AA659" s="47">
        <v>-198.30048000000002</v>
      </c>
      <c r="AB659" s="47">
        <v>0</v>
      </c>
      <c r="AC659" s="47">
        <v>0</v>
      </c>
      <c r="AD659" s="47">
        <v>-594.90143999999998</v>
      </c>
      <c r="AE659" s="47">
        <v>0</v>
      </c>
      <c r="AF659" s="47">
        <v>0</v>
      </c>
      <c r="AG659" s="47">
        <v>-198.30048000000002</v>
      </c>
      <c r="AH659" s="47">
        <v>0</v>
      </c>
      <c r="AI659" s="47">
        <v>0</v>
      </c>
      <c r="AJ659" s="47">
        <v>-198.30048000000002</v>
      </c>
      <c r="AK659" s="47">
        <v>0</v>
      </c>
      <c r="AL659" s="47">
        <v>0</v>
      </c>
      <c r="AM659" s="47">
        <v>-198.30048000000002</v>
      </c>
      <c r="AN659" s="47">
        <v>0</v>
      </c>
      <c r="AO659" s="47">
        <v>0</v>
      </c>
      <c r="AP659" s="47">
        <v>-594.90143999999998</v>
      </c>
      <c r="AQ659" s="47">
        <v>0</v>
      </c>
      <c r="AR659" s="47">
        <v>0</v>
      </c>
      <c r="AS659" s="47">
        <v>-198.30048000000002</v>
      </c>
      <c r="AT659" s="47">
        <v>0</v>
      </c>
      <c r="AU659" s="47">
        <v>0</v>
      </c>
      <c r="AV659" s="47">
        <v>-198.30048000000002</v>
      </c>
      <c r="AW659" s="47">
        <v>0</v>
      </c>
      <c r="AX659" s="47">
        <v>-6916.5001600000005</v>
      </c>
      <c r="AY659" s="47">
        <v>-198.30048000000002</v>
      </c>
      <c r="AZ659" s="47">
        <v>0</v>
      </c>
      <c r="BA659" s="47">
        <v>-6916.5001600000005</v>
      </c>
      <c r="BB659" s="47">
        <v>-594.90143999999998</v>
      </c>
      <c r="BC659" s="47">
        <v>0</v>
      </c>
      <c r="BD659" s="47">
        <v>-6916.5001600000005</v>
      </c>
      <c r="BE659" s="47">
        <v>-2073.2458200000001</v>
      </c>
      <c r="BF659" s="48">
        <v>-1</v>
      </c>
      <c r="BG659" s="49">
        <v>-1</v>
      </c>
    </row>
    <row r="660" spans="2:59" hidden="1" x14ac:dyDescent="0.25">
      <c r="B660" s="1"/>
      <c r="C660" s="46"/>
      <c r="D660" s="46"/>
      <c r="E660" s="45"/>
      <c r="BF660" s="48"/>
      <c r="BG660" s="49"/>
    </row>
    <row r="661" spans="2:59" hidden="1" x14ac:dyDescent="0.25">
      <c r="B661" s="1"/>
      <c r="C661" s="46"/>
      <c r="D661" s="46"/>
      <c r="E661" s="45"/>
      <c r="BF661" s="48"/>
      <c r="BG661" s="49"/>
    </row>
    <row r="662" spans="2:59" hidden="1" x14ac:dyDescent="0.25">
      <c r="B662" s="1"/>
      <c r="C662" s="46"/>
      <c r="D662" s="46"/>
      <c r="E662" s="45"/>
      <c r="BF662" s="48"/>
      <c r="BG662" s="49"/>
    </row>
    <row r="663" spans="2:59" hidden="1" x14ac:dyDescent="0.25">
      <c r="B663" s="1"/>
      <c r="C663" s="46"/>
      <c r="D663" s="46"/>
      <c r="E663" s="45"/>
      <c r="BF663" s="48"/>
      <c r="BG663" s="49"/>
    </row>
    <row r="664" spans="2:59" hidden="1" x14ac:dyDescent="0.25">
      <c r="B664" s="1"/>
      <c r="C664" s="46"/>
      <c r="D664" s="46"/>
      <c r="E664" s="45"/>
      <c r="BF664" s="48"/>
      <c r="BG664" s="49"/>
    </row>
    <row r="665" spans="2:59" hidden="1" x14ac:dyDescent="0.25">
      <c r="B665" s="1"/>
      <c r="C665" s="46"/>
      <c r="D665" s="46"/>
      <c r="E665" s="45"/>
      <c r="BF665" s="48"/>
      <c r="BG665" s="49"/>
    </row>
    <row r="666" spans="2:59" hidden="1" x14ac:dyDescent="0.25">
      <c r="B666" s="1"/>
      <c r="C666" s="46"/>
      <c r="D666" s="46"/>
      <c r="E666" s="45"/>
      <c r="BF666" s="48"/>
      <c r="BG666" s="49"/>
    </row>
    <row r="667" spans="2:59" hidden="1" x14ac:dyDescent="0.25">
      <c r="B667" s="1"/>
      <c r="C667" s="46"/>
      <c r="D667" s="46"/>
      <c r="E667" s="45"/>
      <c r="BF667" s="48"/>
      <c r="BG667" s="49"/>
    </row>
    <row r="668" spans="2:59" hidden="1" x14ac:dyDescent="0.25">
      <c r="B668" s="1"/>
      <c r="C668" s="46"/>
      <c r="D668" s="46"/>
      <c r="E668" s="45"/>
      <c r="BF668" s="48"/>
      <c r="BG668" s="49"/>
    </row>
    <row r="669" spans="2:59" hidden="1" x14ac:dyDescent="0.25">
      <c r="B669" s="1"/>
      <c r="C669" s="46"/>
      <c r="D669" s="46"/>
      <c r="E669" s="45"/>
      <c r="BF669" s="48"/>
      <c r="BG669" s="49"/>
    </row>
    <row r="670" spans="2:59" hidden="1" x14ac:dyDescent="0.25">
      <c r="B670" s="1"/>
      <c r="C670" s="46"/>
      <c r="D670" s="46"/>
      <c r="E670" s="45"/>
      <c r="BF670" s="48"/>
      <c r="BG670" s="49"/>
    </row>
    <row r="671" spans="2:59" hidden="1" x14ac:dyDescent="0.25">
      <c r="B671" s="1"/>
      <c r="C671" s="46"/>
      <c r="D671" s="46"/>
      <c r="E671" s="45"/>
      <c r="BF671" s="48"/>
      <c r="BG671" s="49"/>
    </row>
    <row r="672" spans="2:59" hidden="1" x14ac:dyDescent="0.25">
      <c r="B672" s="1"/>
      <c r="C672" s="46"/>
      <c r="D672" s="46"/>
      <c r="E672" s="45"/>
      <c r="BF672" s="48"/>
      <c r="BG672" s="49"/>
    </row>
    <row r="673" spans="2:59" hidden="1" x14ac:dyDescent="0.25">
      <c r="B673" s="1"/>
      <c r="C673" s="46"/>
      <c r="D673" s="46"/>
      <c r="E673" s="45"/>
      <c r="BF673" s="48"/>
      <c r="BG673" s="49"/>
    </row>
    <row r="674" spans="2:59" hidden="1" x14ac:dyDescent="0.25">
      <c r="B674" s="1"/>
      <c r="C674" s="46"/>
      <c r="D674" s="46"/>
      <c r="E674" s="45"/>
      <c r="BF674" s="48"/>
      <c r="BG674" s="49"/>
    </row>
    <row r="675" spans="2:59" hidden="1" x14ac:dyDescent="0.25">
      <c r="B675" s="1"/>
      <c r="C675" s="46"/>
      <c r="D675" s="46"/>
      <c r="E675" s="45"/>
      <c r="BF675" s="48"/>
      <c r="BG675" s="49"/>
    </row>
    <row r="676" spans="2:59" hidden="1" x14ac:dyDescent="0.25">
      <c r="B676" s="1"/>
      <c r="C676" s="46"/>
      <c r="D676" s="46"/>
      <c r="E676" s="45"/>
      <c r="BF676" s="48"/>
      <c r="BG676" s="49"/>
    </row>
    <row r="677" spans="2:59" hidden="1" x14ac:dyDescent="0.25">
      <c r="B677" s="1"/>
      <c r="C677" s="46"/>
      <c r="D677" s="46"/>
      <c r="E677" s="45"/>
      <c r="BF677" s="48"/>
      <c r="BG677" s="49"/>
    </row>
    <row r="678" spans="2:59" x14ac:dyDescent="0.25">
      <c r="B678" s="1"/>
      <c r="C678" s="46"/>
      <c r="D678" s="46"/>
      <c r="E678" s="45" t="s">
        <v>478</v>
      </c>
      <c r="F678" s="46" t="s">
        <v>479</v>
      </c>
      <c r="G678" s="47">
        <v>0</v>
      </c>
      <c r="H678" s="47">
        <v>0</v>
      </c>
      <c r="I678" s="47">
        <v>0</v>
      </c>
      <c r="J678" s="47">
        <v>0</v>
      </c>
      <c r="K678" s="47">
        <v>0</v>
      </c>
      <c r="L678" s="47">
        <v>0</v>
      </c>
      <c r="M678" s="47">
        <v>0</v>
      </c>
      <c r="N678" s="47">
        <v>0</v>
      </c>
      <c r="O678" s="47">
        <v>-70</v>
      </c>
      <c r="P678" s="47">
        <v>0</v>
      </c>
      <c r="Q678" s="47">
        <v>0</v>
      </c>
      <c r="R678" s="47">
        <v>-70</v>
      </c>
      <c r="S678" s="47">
        <v>0</v>
      </c>
      <c r="T678" s="47">
        <v>0</v>
      </c>
      <c r="U678" s="47">
        <v>0</v>
      </c>
      <c r="V678" s="47">
        <v>0</v>
      </c>
      <c r="W678" s="47">
        <v>-2.5</v>
      </c>
      <c r="X678" s="47">
        <v>0</v>
      </c>
      <c r="Y678" s="47">
        <v>-29.0654</v>
      </c>
      <c r="Z678" s="47">
        <v>0</v>
      </c>
      <c r="AA678" s="47">
        <v>-35</v>
      </c>
      <c r="AB678" s="47">
        <v>-29.0654</v>
      </c>
      <c r="AC678" s="47">
        <v>-2.5</v>
      </c>
      <c r="AD678" s="47">
        <v>-35</v>
      </c>
      <c r="AE678" s="47">
        <v>-24.61609</v>
      </c>
      <c r="AF678" s="47">
        <v>-1.17754</v>
      </c>
      <c r="AG678" s="47">
        <v>-35</v>
      </c>
      <c r="AH678" s="47">
        <v>0</v>
      </c>
      <c r="AI678" s="47">
        <v>0</v>
      </c>
      <c r="AJ678" s="47">
        <v>0</v>
      </c>
      <c r="AK678" s="47">
        <v>-8.56724</v>
      </c>
      <c r="AL678" s="47">
        <v>1.17754</v>
      </c>
      <c r="AM678" s="47">
        <v>-35</v>
      </c>
      <c r="AN678" s="47">
        <v>-33.183330000000005</v>
      </c>
      <c r="AO678" s="47">
        <v>0</v>
      </c>
      <c r="AP678" s="47">
        <v>-70</v>
      </c>
      <c r="AQ678" s="47">
        <v>-19.848970000000001</v>
      </c>
      <c r="AR678" s="47">
        <v>-2</v>
      </c>
      <c r="AS678" s="47">
        <v>-20</v>
      </c>
      <c r="AT678" s="47">
        <v>-38.780970000000003</v>
      </c>
      <c r="AU678" s="47">
        <v>-2</v>
      </c>
      <c r="AV678" s="47">
        <v>-45</v>
      </c>
      <c r="AW678" s="47">
        <v>0</v>
      </c>
      <c r="AX678" s="47">
        <v>-13.324639999999999</v>
      </c>
      <c r="AY678" s="47">
        <v>0</v>
      </c>
      <c r="AZ678" s="47">
        <v>-58.629940000000005</v>
      </c>
      <c r="BA678" s="47">
        <v>-17.324639999999999</v>
      </c>
      <c r="BB678" s="47">
        <v>-65</v>
      </c>
      <c r="BC678" s="47">
        <v>-120.87867</v>
      </c>
      <c r="BD678" s="47">
        <v>-19.824639999999999</v>
      </c>
      <c r="BE678" s="47">
        <v>-240</v>
      </c>
      <c r="BF678" s="48">
        <v>-0.49633887499999996</v>
      </c>
      <c r="BG678" s="49">
        <v>5.0973954634232959</v>
      </c>
    </row>
    <row r="679" spans="2:59" hidden="1" x14ac:dyDescent="0.25">
      <c r="B679" s="1"/>
      <c r="C679" s="46"/>
      <c r="D679" s="46"/>
      <c r="E679" s="45"/>
      <c r="BF679" s="48"/>
      <c r="BG679" s="49"/>
    </row>
    <row r="680" spans="2:59" x14ac:dyDescent="0.25">
      <c r="B680" s="1"/>
      <c r="C680" s="46"/>
      <c r="D680" s="46"/>
      <c r="E680" s="45" t="s">
        <v>480</v>
      </c>
      <c r="F680" s="46" t="s">
        <v>479</v>
      </c>
      <c r="G680" s="47">
        <v>0</v>
      </c>
      <c r="H680" s="47">
        <v>0</v>
      </c>
      <c r="I680" s="47">
        <v>-10</v>
      </c>
      <c r="J680" s="47">
        <v>0</v>
      </c>
      <c r="K680" s="47">
        <v>0</v>
      </c>
      <c r="L680" s="47">
        <v>-10</v>
      </c>
      <c r="M680" s="47">
        <v>0</v>
      </c>
      <c r="N680" s="47">
        <v>0</v>
      </c>
      <c r="O680" s="47">
        <v>-10</v>
      </c>
      <c r="P680" s="47">
        <v>0</v>
      </c>
      <c r="Q680" s="47">
        <v>0</v>
      </c>
      <c r="R680" s="47">
        <v>-30</v>
      </c>
      <c r="S680" s="47">
        <v>0</v>
      </c>
      <c r="T680" s="47">
        <v>0</v>
      </c>
      <c r="U680" s="47">
        <v>-10</v>
      </c>
      <c r="V680" s="47">
        <v>-0.90500000000000003</v>
      </c>
      <c r="W680" s="47">
        <v>0</v>
      </c>
      <c r="X680" s="47">
        <v>-10</v>
      </c>
      <c r="Y680" s="47">
        <v>-3.8871599999999997</v>
      </c>
      <c r="Z680" s="47">
        <v>0</v>
      </c>
      <c r="AA680" s="47">
        <v>-10</v>
      </c>
      <c r="AB680" s="47">
        <v>-4.79216</v>
      </c>
      <c r="AC680" s="47">
        <v>0</v>
      </c>
      <c r="AD680" s="47">
        <v>-30</v>
      </c>
      <c r="AE680" s="47">
        <v>0</v>
      </c>
      <c r="AF680" s="47">
        <v>0</v>
      </c>
      <c r="AG680" s="47">
        <v>-10</v>
      </c>
      <c r="AH680" s="47">
        <v>0</v>
      </c>
      <c r="AI680" s="47">
        <v>0</v>
      </c>
      <c r="AJ680" s="47">
        <v>-10</v>
      </c>
      <c r="AK680" s="47">
        <v>0</v>
      </c>
      <c r="AL680" s="47">
        <v>0</v>
      </c>
      <c r="AM680" s="47">
        <v>-10</v>
      </c>
      <c r="AN680" s="47">
        <v>0</v>
      </c>
      <c r="AO680" s="47">
        <v>0</v>
      </c>
      <c r="AP680" s="47">
        <v>-30</v>
      </c>
      <c r="AQ680" s="47">
        <v>0</v>
      </c>
      <c r="AR680" s="47">
        <v>0</v>
      </c>
      <c r="AS680" s="47">
        <v>-10</v>
      </c>
      <c r="AT680" s="47">
        <v>0</v>
      </c>
      <c r="AU680" s="47">
        <v>0</v>
      </c>
      <c r="AV680" s="47">
        <v>-10</v>
      </c>
      <c r="AW680" s="47">
        <v>0</v>
      </c>
      <c r="AX680" s="47">
        <v>0</v>
      </c>
      <c r="AY680" s="47">
        <v>-10</v>
      </c>
      <c r="AZ680" s="47">
        <v>0</v>
      </c>
      <c r="BA680" s="47">
        <v>0</v>
      </c>
      <c r="BB680" s="47">
        <v>-30</v>
      </c>
      <c r="BC680" s="47">
        <v>-4.79216</v>
      </c>
      <c r="BD680" s="47">
        <v>0</v>
      </c>
      <c r="BE680" s="47">
        <v>-120</v>
      </c>
      <c r="BF680" s="48">
        <v>-0.96006533333333333</v>
      </c>
      <c r="BG680" s="49">
        <v>0</v>
      </c>
    </row>
    <row r="681" spans="2:59" hidden="1" x14ac:dyDescent="0.25">
      <c r="B681" s="1"/>
      <c r="C681" s="46"/>
      <c r="D681" s="46"/>
      <c r="E681" s="45"/>
      <c r="BF681" s="48"/>
      <c r="BG681" s="49"/>
    </row>
    <row r="682" spans="2:59" x14ac:dyDescent="0.25">
      <c r="B682" s="1"/>
      <c r="C682" s="46"/>
      <c r="D682" s="46"/>
      <c r="E682" s="45" t="s">
        <v>481</v>
      </c>
      <c r="F682" s="46" t="s">
        <v>479</v>
      </c>
      <c r="G682" s="47">
        <v>0</v>
      </c>
      <c r="H682" s="47">
        <v>0</v>
      </c>
      <c r="I682" s="47">
        <v>0</v>
      </c>
      <c r="J682" s="47">
        <v>0</v>
      </c>
      <c r="K682" s="47">
        <v>0</v>
      </c>
      <c r="L682" s="47">
        <v>-153</v>
      </c>
      <c r="M682" s="47">
        <v>0</v>
      </c>
      <c r="N682" s="47">
        <v>0</v>
      </c>
      <c r="O682" s="47">
        <v>-6.25</v>
      </c>
      <c r="P682" s="47">
        <v>0</v>
      </c>
      <c r="Q682" s="47">
        <v>0</v>
      </c>
      <c r="R682" s="47">
        <v>-159.25</v>
      </c>
      <c r="S682" s="47">
        <v>-48.8</v>
      </c>
      <c r="T682" s="47">
        <v>0</v>
      </c>
      <c r="U682" s="47">
        <v>-6.25</v>
      </c>
      <c r="V682" s="47">
        <v>0</v>
      </c>
      <c r="W682" s="47">
        <v>0</v>
      </c>
      <c r="X682" s="47">
        <v>-6.25</v>
      </c>
      <c r="Y682" s="47">
        <v>0</v>
      </c>
      <c r="Z682" s="47">
        <v>-0.309</v>
      </c>
      <c r="AA682" s="47">
        <v>-12.5</v>
      </c>
      <c r="AB682" s="47">
        <v>-48.8</v>
      </c>
      <c r="AC682" s="47">
        <v>-0.309</v>
      </c>
      <c r="AD682" s="47">
        <v>-25</v>
      </c>
      <c r="AE682" s="47">
        <v>-88.999160000000003</v>
      </c>
      <c r="AF682" s="47">
        <v>-12.543100000000001</v>
      </c>
      <c r="AG682" s="47">
        <v>-6.25</v>
      </c>
      <c r="AH682" s="47">
        <v>-9.7662000000000013</v>
      </c>
      <c r="AI682" s="47">
        <v>-17.95</v>
      </c>
      <c r="AJ682" s="47">
        <v>-6.25</v>
      </c>
      <c r="AK682" s="47">
        <v>0</v>
      </c>
      <c r="AL682" s="47">
        <v>-32.311999999999998</v>
      </c>
      <c r="AM682" s="47">
        <v>-6.25</v>
      </c>
      <c r="AN682" s="47">
        <v>-98.765360000000001</v>
      </c>
      <c r="AO682" s="47">
        <v>-62.805099999999996</v>
      </c>
      <c r="AP682" s="47">
        <v>-18.75</v>
      </c>
      <c r="AQ682" s="47">
        <v>-14.72734</v>
      </c>
      <c r="AR682" s="47">
        <v>-1.75</v>
      </c>
      <c r="AS682" s="47">
        <v>0</v>
      </c>
      <c r="AT682" s="47">
        <v>0</v>
      </c>
      <c r="AU682" s="47">
        <v>0</v>
      </c>
      <c r="AV682" s="47">
        <v>-169.6</v>
      </c>
      <c r="AW682" s="47">
        <v>-86.734949999999998</v>
      </c>
      <c r="AX682" s="47">
        <v>1.752</v>
      </c>
      <c r="AY682" s="47">
        <v>0</v>
      </c>
      <c r="AZ682" s="47">
        <v>-101.46229</v>
      </c>
      <c r="BA682" s="47">
        <v>2E-3</v>
      </c>
      <c r="BB682" s="47">
        <v>-169.6</v>
      </c>
      <c r="BC682" s="47">
        <v>-249.02764999999999</v>
      </c>
      <c r="BD682" s="47">
        <v>-63.112099999999998</v>
      </c>
      <c r="BE682" s="47">
        <v>-372.6</v>
      </c>
      <c r="BF682" s="48">
        <v>-0.33164881910896404</v>
      </c>
      <c r="BG682" s="49">
        <v>2.9457988246310931</v>
      </c>
    </row>
    <row r="683" spans="2:59" x14ac:dyDescent="0.25">
      <c r="B683" s="1"/>
      <c r="C683" s="46"/>
      <c r="D683" s="46"/>
      <c r="E683" s="45" t="s">
        <v>482</v>
      </c>
      <c r="F683" s="46" t="s">
        <v>479</v>
      </c>
      <c r="G683" s="47">
        <v>0</v>
      </c>
      <c r="H683" s="47">
        <v>0</v>
      </c>
      <c r="I683" s="47">
        <v>-42.616669999999999</v>
      </c>
      <c r="J683" s="47">
        <v>0</v>
      </c>
      <c r="K683" s="47">
        <v>0</v>
      </c>
      <c r="L683" s="47">
        <v>-57.616669999999999</v>
      </c>
      <c r="M683" s="47">
        <v>0</v>
      </c>
      <c r="N683" s="47">
        <v>0</v>
      </c>
      <c r="O683" s="47">
        <v>-57.616669999999999</v>
      </c>
      <c r="P683" s="47">
        <v>0</v>
      </c>
      <c r="Q683" s="47">
        <v>0</v>
      </c>
      <c r="R683" s="47">
        <v>-157.85001</v>
      </c>
      <c r="S683" s="47">
        <v>0</v>
      </c>
      <c r="T683" s="47">
        <v>0</v>
      </c>
      <c r="U683" s="47">
        <v>-57.616669999999999</v>
      </c>
      <c r="V683" s="47">
        <v>0</v>
      </c>
      <c r="W683" s="47">
        <v>0</v>
      </c>
      <c r="X683" s="47">
        <v>-57.616669999999999</v>
      </c>
      <c r="Y683" s="47">
        <v>0</v>
      </c>
      <c r="Z683" s="47">
        <v>0</v>
      </c>
      <c r="AA683" s="47">
        <v>-57.616669999999999</v>
      </c>
      <c r="AB683" s="47">
        <v>0</v>
      </c>
      <c r="AC683" s="47">
        <v>0</v>
      </c>
      <c r="AD683" s="47">
        <v>-172.85001</v>
      </c>
      <c r="AE683" s="47">
        <v>0</v>
      </c>
      <c r="AF683" s="47">
        <v>-39.5</v>
      </c>
      <c r="AG683" s="47">
        <v>-57.616669999999999</v>
      </c>
      <c r="AH683" s="47">
        <v>0</v>
      </c>
      <c r="AI683" s="47">
        <v>0</v>
      </c>
      <c r="AJ683" s="47">
        <v>-57.616669999999999</v>
      </c>
      <c r="AK683" s="47">
        <v>9.2149999999999999</v>
      </c>
      <c r="AL683" s="47">
        <v>-8.2399000000000004</v>
      </c>
      <c r="AM683" s="47">
        <v>-57.616669999999999</v>
      </c>
      <c r="AN683" s="47">
        <v>9.2149999999999999</v>
      </c>
      <c r="AO683" s="47">
        <v>-47.739899999999999</v>
      </c>
      <c r="AP683" s="47">
        <v>-172.85001</v>
      </c>
      <c r="AQ683" s="47">
        <v>-17.599900000000002</v>
      </c>
      <c r="AR683" s="47">
        <v>-20.054939999999998</v>
      </c>
      <c r="AS683" s="47">
        <v>-127.56667</v>
      </c>
      <c r="AT683" s="47">
        <v>-4.7881499999999999</v>
      </c>
      <c r="AU683" s="47">
        <v>-5.35</v>
      </c>
      <c r="AV683" s="47">
        <v>-57.616669999999999</v>
      </c>
      <c r="AW683" s="47">
        <v>0</v>
      </c>
      <c r="AX683" s="47">
        <v>-25.5505</v>
      </c>
      <c r="AY683" s="47">
        <v>-42.616669999999999</v>
      </c>
      <c r="AZ683" s="47">
        <v>-22.38805</v>
      </c>
      <c r="BA683" s="47">
        <v>-50.955440000000003</v>
      </c>
      <c r="BB683" s="47">
        <v>-227.80001000000001</v>
      </c>
      <c r="BC683" s="47">
        <v>-13.17305</v>
      </c>
      <c r="BD683" s="47">
        <v>-98.695340000000002</v>
      </c>
      <c r="BE683" s="47">
        <v>-731.35004000000004</v>
      </c>
      <c r="BF683" s="48">
        <v>-0.98198803680929592</v>
      </c>
      <c r="BG683" s="49">
        <v>-0.86652814611105244</v>
      </c>
    </row>
    <row r="684" spans="2:59" hidden="1" x14ac:dyDescent="0.25">
      <c r="B684" s="1"/>
      <c r="C684" s="46"/>
      <c r="D684" s="46"/>
      <c r="E684" s="45"/>
      <c r="BF684" s="48"/>
      <c r="BG684" s="49"/>
    </row>
    <row r="685" spans="2:59" hidden="1" x14ac:dyDescent="0.25">
      <c r="B685" s="1"/>
      <c r="C685" s="46"/>
      <c r="D685" s="46"/>
      <c r="E685" s="45"/>
      <c r="BF685" s="48"/>
      <c r="BG685" s="49"/>
    </row>
    <row r="686" spans="2:59" hidden="1" x14ac:dyDescent="0.25">
      <c r="B686" s="1"/>
      <c r="C686" s="46"/>
      <c r="D686" s="46"/>
      <c r="E686" s="45"/>
      <c r="BF686" s="48"/>
      <c r="BG686" s="49"/>
    </row>
    <row r="687" spans="2:59" x14ac:dyDescent="0.25">
      <c r="B687" s="1"/>
      <c r="C687" s="46"/>
      <c r="D687" s="46"/>
      <c r="E687" s="45" t="s">
        <v>483</v>
      </c>
      <c r="F687" s="46" t="s">
        <v>479</v>
      </c>
      <c r="G687" s="47">
        <v>0</v>
      </c>
      <c r="H687" s="47">
        <v>0</v>
      </c>
      <c r="I687" s="47">
        <v>-2.5</v>
      </c>
      <c r="J687" s="47">
        <v>0</v>
      </c>
      <c r="K687" s="47">
        <v>0</v>
      </c>
      <c r="L687" s="47">
        <v>-2.5</v>
      </c>
      <c r="M687" s="47">
        <v>0</v>
      </c>
      <c r="N687" s="47">
        <v>0</v>
      </c>
      <c r="O687" s="47">
        <v>-4.5</v>
      </c>
      <c r="P687" s="47">
        <v>0</v>
      </c>
      <c r="Q687" s="47">
        <v>0</v>
      </c>
      <c r="R687" s="47">
        <v>-9.5</v>
      </c>
      <c r="S687" s="47">
        <v>0</v>
      </c>
      <c r="T687" s="47">
        <v>0</v>
      </c>
      <c r="U687" s="47">
        <v>-2.5</v>
      </c>
      <c r="V687" s="47">
        <v>0</v>
      </c>
      <c r="W687" s="47">
        <v>0</v>
      </c>
      <c r="X687" s="47">
        <v>-2.5</v>
      </c>
      <c r="Y687" s="47">
        <v>0</v>
      </c>
      <c r="Z687" s="47">
        <v>-3</v>
      </c>
      <c r="AA687" s="47">
        <v>-4.5</v>
      </c>
      <c r="AB687" s="47">
        <v>0</v>
      </c>
      <c r="AC687" s="47">
        <v>-3</v>
      </c>
      <c r="AD687" s="47">
        <v>-9.5</v>
      </c>
      <c r="AE687" s="47">
        <v>0</v>
      </c>
      <c r="AF687" s="47">
        <v>0</v>
      </c>
      <c r="AG687" s="47">
        <v>-2.5</v>
      </c>
      <c r="AH687" s="47">
        <v>0</v>
      </c>
      <c r="AI687" s="47">
        <v>0</v>
      </c>
      <c r="AJ687" s="47">
        <v>-2.5</v>
      </c>
      <c r="AK687" s="47">
        <v>-3.5659999999999998</v>
      </c>
      <c r="AL687" s="47">
        <v>0</v>
      </c>
      <c r="AM687" s="47">
        <v>-4.5</v>
      </c>
      <c r="AN687" s="47">
        <v>-3.5659999999999998</v>
      </c>
      <c r="AO687" s="47">
        <v>0</v>
      </c>
      <c r="AP687" s="47">
        <v>-9.5</v>
      </c>
      <c r="AQ687" s="47">
        <v>0</v>
      </c>
      <c r="AR687" s="47">
        <v>0</v>
      </c>
      <c r="AS687" s="47">
        <v>-2.5</v>
      </c>
      <c r="AT687" s="47">
        <v>0</v>
      </c>
      <c r="AU687" s="47">
        <v>0</v>
      </c>
      <c r="AV687" s="47">
        <v>-2.5</v>
      </c>
      <c r="AW687" s="47">
        <v>0</v>
      </c>
      <c r="AX687" s="47">
        <v>0</v>
      </c>
      <c r="AY687" s="47">
        <v>-2.5</v>
      </c>
      <c r="AZ687" s="47">
        <v>0</v>
      </c>
      <c r="BA687" s="47">
        <v>0</v>
      </c>
      <c r="BB687" s="47">
        <v>-7.5</v>
      </c>
      <c r="BC687" s="47">
        <v>-3.5659999999999998</v>
      </c>
      <c r="BD687" s="47">
        <v>-3</v>
      </c>
      <c r="BE687" s="47">
        <v>-36</v>
      </c>
      <c r="BF687" s="48">
        <v>-0.90094444444444444</v>
      </c>
      <c r="BG687" s="49">
        <v>0.18866666666666654</v>
      </c>
    </row>
    <row r="688" spans="2:59" x14ac:dyDescent="0.25">
      <c r="B688" s="1"/>
      <c r="C688" s="46"/>
      <c r="D688" s="46"/>
      <c r="E688" s="45" t="s">
        <v>484</v>
      </c>
      <c r="F688" s="46" t="s">
        <v>485</v>
      </c>
      <c r="G688" s="47">
        <v>0</v>
      </c>
      <c r="H688" s="47">
        <v>0</v>
      </c>
      <c r="I688" s="47">
        <v>-19.55311</v>
      </c>
      <c r="J688" s="47">
        <v>0</v>
      </c>
      <c r="K688" s="47">
        <v>0</v>
      </c>
      <c r="L688" s="47">
        <v>-5.6781099999999993</v>
      </c>
      <c r="M688" s="47">
        <v>-33.906980000000004</v>
      </c>
      <c r="N688" s="47">
        <v>0</v>
      </c>
      <c r="O688" s="47">
        <v>-5.6781099999999993</v>
      </c>
      <c r="P688" s="47">
        <v>-33.906980000000004</v>
      </c>
      <c r="Q688" s="47">
        <v>0</v>
      </c>
      <c r="R688" s="47">
        <v>-30.909330000000001</v>
      </c>
      <c r="S688" s="47">
        <v>-4.1719999999999997</v>
      </c>
      <c r="T688" s="47">
        <v>-4</v>
      </c>
      <c r="U688" s="47">
        <v>-15.05311</v>
      </c>
      <c r="V688" s="47">
        <v>-10.27595</v>
      </c>
      <c r="W688" s="47">
        <v>0</v>
      </c>
      <c r="X688" s="47">
        <v>-5.6781099999999993</v>
      </c>
      <c r="Y688" s="47">
        <v>0</v>
      </c>
      <c r="Z688" s="47">
        <v>-0.75</v>
      </c>
      <c r="AA688" s="47">
        <v>-5.6781099999999993</v>
      </c>
      <c r="AB688" s="47">
        <v>-14.447950000000001</v>
      </c>
      <c r="AC688" s="47">
        <v>-4.75</v>
      </c>
      <c r="AD688" s="47">
        <v>-26.409330000000001</v>
      </c>
      <c r="AE688" s="47">
        <v>0</v>
      </c>
      <c r="AF688" s="47">
        <v>-42.789499999999997</v>
      </c>
      <c r="AG688" s="47">
        <v>-19.55311</v>
      </c>
      <c r="AH688" s="47">
        <v>-17.839389999999998</v>
      </c>
      <c r="AI688" s="47">
        <v>0</v>
      </c>
      <c r="AJ688" s="47">
        <v>-5.6781099999999993</v>
      </c>
      <c r="AK688" s="47">
        <v>0</v>
      </c>
      <c r="AL688" s="47">
        <v>-1.17754</v>
      </c>
      <c r="AM688" s="47">
        <v>-5.6781099999999993</v>
      </c>
      <c r="AN688" s="47">
        <v>-17.839389999999998</v>
      </c>
      <c r="AO688" s="47">
        <v>-43.967040000000004</v>
      </c>
      <c r="AP688" s="47">
        <v>-30.909330000000001</v>
      </c>
      <c r="AQ688" s="47">
        <v>-13.96144</v>
      </c>
      <c r="AR688" s="47">
        <v>8.57301</v>
      </c>
      <c r="AS688" s="47">
        <v>-15.05311</v>
      </c>
      <c r="AT688" s="47">
        <v>0</v>
      </c>
      <c r="AU688" s="47">
        <v>-37.909480000000002</v>
      </c>
      <c r="AV688" s="47">
        <v>-5.6781099999999993</v>
      </c>
      <c r="AW688" s="47">
        <v>-70.437309999999997</v>
      </c>
      <c r="AX688" s="47">
        <v>0</v>
      </c>
      <c r="AY688" s="47">
        <v>-5.6781099999999993</v>
      </c>
      <c r="AZ688" s="47">
        <v>-84.398750000000007</v>
      </c>
      <c r="BA688" s="47">
        <v>-29.336470000000002</v>
      </c>
      <c r="BB688" s="47">
        <v>-26.409330000000001</v>
      </c>
      <c r="BC688" s="47">
        <v>-150.59307000000001</v>
      </c>
      <c r="BD688" s="47">
        <v>-78.053509999999989</v>
      </c>
      <c r="BE688" s="47">
        <v>-114.63732</v>
      </c>
      <c r="BF688" s="48">
        <v>0.31364785917884341</v>
      </c>
      <c r="BG688" s="49">
        <v>0.92935679638237967</v>
      </c>
    </row>
    <row r="689" spans="2:59" x14ac:dyDescent="0.25">
      <c r="B689" s="1"/>
      <c r="C689" s="46"/>
      <c r="D689" s="46"/>
      <c r="E689" s="45" t="s">
        <v>486</v>
      </c>
      <c r="F689" s="46" t="s">
        <v>485</v>
      </c>
      <c r="G689" s="47">
        <v>0</v>
      </c>
      <c r="H689" s="47">
        <v>0</v>
      </c>
      <c r="I689" s="47">
        <v>-11.11275</v>
      </c>
      <c r="J689" s="47">
        <v>0</v>
      </c>
      <c r="K689" s="47">
        <v>0</v>
      </c>
      <c r="L689" s="47">
        <v>-1.3627499999999999</v>
      </c>
      <c r="M689" s="47">
        <v>0</v>
      </c>
      <c r="N689" s="47">
        <v>0</v>
      </c>
      <c r="O689" s="47">
        <v>-1.3627499999999999</v>
      </c>
      <c r="P689" s="47">
        <v>0</v>
      </c>
      <c r="Q689" s="47">
        <v>0</v>
      </c>
      <c r="R689" s="47">
        <v>-13.83825</v>
      </c>
      <c r="S689" s="47">
        <v>-1.32538</v>
      </c>
      <c r="T689" s="47">
        <v>0</v>
      </c>
      <c r="U689" s="47">
        <v>-3.6127500000000001</v>
      </c>
      <c r="V689" s="47">
        <v>-1.0382499999999999</v>
      </c>
      <c r="W689" s="47">
        <v>-2.7</v>
      </c>
      <c r="X689" s="47">
        <v>-1.3627499999999999</v>
      </c>
      <c r="Y689" s="47">
        <v>0</v>
      </c>
      <c r="Z689" s="47">
        <v>0</v>
      </c>
      <c r="AA689" s="47">
        <v>-1.3627499999999999</v>
      </c>
      <c r="AB689" s="47">
        <v>-2.3636300000000001</v>
      </c>
      <c r="AC689" s="47">
        <v>-2.7</v>
      </c>
      <c r="AD689" s="47">
        <v>-6.3382500000000004</v>
      </c>
      <c r="AE689" s="47">
        <v>-0.21273</v>
      </c>
      <c r="AF689" s="47">
        <v>-10.741950000000001</v>
      </c>
      <c r="AG689" s="47">
        <v>-3.6127500000000001</v>
      </c>
      <c r="AH689" s="47">
        <v>-3.2035999999999998</v>
      </c>
      <c r="AI689" s="47">
        <v>0</v>
      </c>
      <c r="AJ689" s="47">
        <v>-1.3627499999999999</v>
      </c>
      <c r="AK689" s="47">
        <v>0</v>
      </c>
      <c r="AL689" s="47">
        <v>-24.79091</v>
      </c>
      <c r="AM689" s="47">
        <v>-1.3627499999999999</v>
      </c>
      <c r="AN689" s="47">
        <v>-3.4163299999999999</v>
      </c>
      <c r="AO689" s="47">
        <v>-35.532859999999999</v>
      </c>
      <c r="AP689" s="47">
        <v>-6.3382500000000004</v>
      </c>
      <c r="AQ689" s="47">
        <v>-13.050030000000001</v>
      </c>
      <c r="AR689" s="47">
        <v>-9.0276499999999995</v>
      </c>
      <c r="AS689" s="47">
        <v>-3.6127500000000001</v>
      </c>
      <c r="AT689" s="47">
        <v>-4.9671000000000003</v>
      </c>
      <c r="AU689" s="47">
        <v>-18.66281</v>
      </c>
      <c r="AV689" s="47">
        <v>-1.3627499999999999</v>
      </c>
      <c r="AW689" s="47">
        <v>-12.471200000000001</v>
      </c>
      <c r="AX689" s="47">
        <v>0</v>
      </c>
      <c r="AY689" s="47">
        <v>-1.3627499999999999</v>
      </c>
      <c r="AZ689" s="47">
        <v>-30.488330000000001</v>
      </c>
      <c r="BA689" s="47">
        <v>-27.690459999999998</v>
      </c>
      <c r="BB689" s="47">
        <v>-6.3382500000000004</v>
      </c>
      <c r="BC689" s="47">
        <v>-36.26829</v>
      </c>
      <c r="BD689" s="47">
        <v>-65.923320000000004</v>
      </c>
      <c r="BE689" s="47">
        <v>-32.853000000000002</v>
      </c>
      <c r="BF689" s="48">
        <v>0.10395671628161818</v>
      </c>
      <c r="BG689" s="49">
        <v>-0.44984127013020581</v>
      </c>
    </row>
    <row r="690" spans="2:59" x14ac:dyDescent="0.25">
      <c r="B690" s="1"/>
      <c r="C690" s="46"/>
      <c r="D690" s="46"/>
      <c r="E690" s="45" t="s">
        <v>487</v>
      </c>
      <c r="F690" s="46" t="s">
        <v>485</v>
      </c>
      <c r="G690" s="47">
        <v>0</v>
      </c>
      <c r="H690" s="47">
        <v>0</v>
      </c>
      <c r="I690" s="47">
        <v>0</v>
      </c>
      <c r="J690" s="47">
        <v>0</v>
      </c>
      <c r="K690" s="47">
        <v>0</v>
      </c>
      <c r="L690" s="47">
        <v>0</v>
      </c>
      <c r="M690" s="47">
        <v>0</v>
      </c>
      <c r="N690" s="47">
        <v>0</v>
      </c>
      <c r="O690" s="47">
        <v>-20.883380000000002</v>
      </c>
      <c r="P690" s="47">
        <v>0</v>
      </c>
      <c r="Q690" s="47">
        <v>0</v>
      </c>
      <c r="R690" s="47">
        <v>-20.883380000000002</v>
      </c>
      <c r="S690" s="47">
        <v>0</v>
      </c>
      <c r="T690" s="47">
        <v>0</v>
      </c>
      <c r="U690" s="47">
        <v>0</v>
      </c>
      <c r="V690" s="47">
        <v>-0.8306</v>
      </c>
      <c r="W690" s="47">
        <v>0</v>
      </c>
      <c r="X690" s="47">
        <v>0</v>
      </c>
      <c r="Y690" s="47">
        <v>-0.77400000000000002</v>
      </c>
      <c r="Z690" s="47">
        <v>0</v>
      </c>
      <c r="AA690" s="47">
        <v>0</v>
      </c>
      <c r="AB690" s="47">
        <v>-1.6045999999999998</v>
      </c>
      <c r="AC690" s="47">
        <v>0</v>
      </c>
      <c r="AD690" s="47">
        <v>0</v>
      </c>
      <c r="AE690" s="47">
        <v>-0.28362999999999999</v>
      </c>
      <c r="AF690" s="47">
        <v>0</v>
      </c>
      <c r="AG690" s="47">
        <v>0</v>
      </c>
      <c r="AH690" s="47">
        <v>-3.2035999999999998</v>
      </c>
      <c r="AI690" s="47">
        <v>0</v>
      </c>
      <c r="AJ690" s="47">
        <v>0</v>
      </c>
      <c r="AK690" s="47">
        <v>0</v>
      </c>
      <c r="AL690" s="47">
        <v>0</v>
      </c>
      <c r="AM690" s="47">
        <v>0</v>
      </c>
      <c r="AN690" s="47">
        <v>-3.4872299999999998</v>
      </c>
      <c r="AO690" s="47">
        <v>0</v>
      </c>
      <c r="AP690" s="47">
        <v>0</v>
      </c>
      <c r="AQ690" s="47">
        <v>-3.5720999999999998</v>
      </c>
      <c r="AR690" s="47">
        <v>0</v>
      </c>
      <c r="AS690" s="47">
        <v>0</v>
      </c>
      <c r="AT690" s="47">
        <v>0</v>
      </c>
      <c r="AU690" s="47">
        <v>0</v>
      </c>
      <c r="AV690" s="47">
        <v>0</v>
      </c>
      <c r="AW690" s="47">
        <v>-10.90184</v>
      </c>
      <c r="AX690" s="47">
        <v>0</v>
      </c>
      <c r="AY690" s="47">
        <v>0</v>
      </c>
      <c r="AZ690" s="47">
        <v>-14.473940000000001</v>
      </c>
      <c r="BA690" s="47">
        <v>0</v>
      </c>
      <c r="BB690" s="47">
        <v>0</v>
      </c>
      <c r="BC690" s="47">
        <v>-19.565770000000001</v>
      </c>
      <c r="BD690" s="47">
        <v>0</v>
      </c>
      <c r="BE690" s="47">
        <v>-20.883380000000002</v>
      </c>
      <c r="BF690" s="48">
        <v>-6.3093713757064296E-2</v>
      </c>
      <c r="BG690" s="49">
        <v>0</v>
      </c>
    </row>
    <row r="691" spans="2:59" hidden="1" x14ac:dyDescent="0.25">
      <c r="B691" s="1"/>
      <c r="C691" s="46"/>
      <c r="D691" s="46"/>
      <c r="E691" s="45"/>
      <c r="BF691" s="48"/>
      <c r="BG691" s="49"/>
    </row>
    <row r="692" spans="2:59" x14ac:dyDescent="0.25">
      <c r="B692" s="1"/>
      <c r="C692" s="46"/>
      <c r="D692" s="46"/>
      <c r="E692" s="45" t="s">
        <v>488</v>
      </c>
      <c r="F692" s="46" t="s">
        <v>485</v>
      </c>
      <c r="G692" s="47">
        <v>0</v>
      </c>
      <c r="H692" s="47">
        <v>0</v>
      </c>
      <c r="I692" s="47">
        <v>-3.0670000000000002</v>
      </c>
      <c r="J692" s="47">
        <v>0</v>
      </c>
      <c r="K692" s="47">
        <v>0</v>
      </c>
      <c r="L692" s="47">
        <v>-3.0670000000000002</v>
      </c>
      <c r="M692" s="47">
        <v>-4.5209299999999999</v>
      </c>
      <c r="N692" s="47">
        <v>0</v>
      </c>
      <c r="O692" s="47">
        <v>-3.0670000000000002</v>
      </c>
      <c r="P692" s="47">
        <v>-4.5209299999999999</v>
      </c>
      <c r="Q692" s="47">
        <v>0</v>
      </c>
      <c r="R692" s="47">
        <v>-9.2010000000000005</v>
      </c>
      <c r="S692" s="47">
        <v>-0.63945000000000007</v>
      </c>
      <c r="T692" s="47">
        <v>0</v>
      </c>
      <c r="U692" s="47">
        <v>-3.0670000000000002</v>
      </c>
      <c r="V692" s="47">
        <v>-0.62295</v>
      </c>
      <c r="W692" s="47">
        <v>0</v>
      </c>
      <c r="X692" s="47">
        <v>-3.0670000000000002</v>
      </c>
      <c r="Y692" s="47">
        <v>0</v>
      </c>
      <c r="Z692" s="47">
        <v>0</v>
      </c>
      <c r="AA692" s="47">
        <v>-3.0670000000000002</v>
      </c>
      <c r="AB692" s="47">
        <v>-1.2624000000000002</v>
      </c>
      <c r="AC692" s="47">
        <v>0</v>
      </c>
      <c r="AD692" s="47">
        <v>-9.2010000000000005</v>
      </c>
      <c r="AE692" s="47">
        <v>-0.21273</v>
      </c>
      <c r="AF692" s="47">
        <v>-10.478489999999999</v>
      </c>
      <c r="AG692" s="47">
        <v>-3.0670000000000002</v>
      </c>
      <c r="AH692" s="47">
        <v>-1.6017999999999999</v>
      </c>
      <c r="AI692" s="47">
        <v>0</v>
      </c>
      <c r="AJ692" s="47">
        <v>-3.0670000000000002</v>
      </c>
      <c r="AK692" s="47">
        <v>0</v>
      </c>
      <c r="AL692" s="47">
        <v>0</v>
      </c>
      <c r="AM692" s="47">
        <v>-3.0670000000000002</v>
      </c>
      <c r="AN692" s="47">
        <v>-1.81453</v>
      </c>
      <c r="AO692" s="47">
        <v>-10.478489999999999</v>
      </c>
      <c r="AP692" s="47">
        <v>-9.2010000000000005</v>
      </c>
      <c r="AQ692" s="47">
        <v>-0.49519000000000002</v>
      </c>
      <c r="AR692" s="47">
        <v>2.5732900000000001</v>
      </c>
      <c r="AS692" s="47">
        <v>-3.0670000000000002</v>
      </c>
      <c r="AT692" s="47">
        <v>0</v>
      </c>
      <c r="AU692" s="47">
        <v>-7.0926400000000003</v>
      </c>
      <c r="AV692" s="47">
        <v>-3.0670000000000002</v>
      </c>
      <c r="AW692" s="47">
        <v>-6.1964199999999998</v>
      </c>
      <c r="AX692" s="47">
        <v>0</v>
      </c>
      <c r="AY692" s="47">
        <v>-3.0670000000000002</v>
      </c>
      <c r="AZ692" s="47">
        <v>-6.6916099999999998</v>
      </c>
      <c r="BA692" s="47">
        <v>-4.5193500000000002</v>
      </c>
      <c r="BB692" s="47">
        <v>-9.2010000000000005</v>
      </c>
      <c r="BC692" s="47">
        <v>-14.28947</v>
      </c>
      <c r="BD692" s="47">
        <v>-14.99784</v>
      </c>
      <c r="BE692" s="47">
        <v>-36.804000000000002</v>
      </c>
      <c r="BF692" s="48">
        <v>-0.61174138680578194</v>
      </c>
      <c r="BG692" s="49">
        <v>-4.7231467998058441E-2</v>
      </c>
    </row>
    <row r="693" spans="2:59" x14ac:dyDescent="0.25">
      <c r="B693" s="1"/>
      <c r="C693" s="46"/>
      <c r="D693" s="46"/>
      <c r="E693" s="45" t="s">
        <v>489</v>
      </c>
      <c r="F693" s="46" t="s">
        <v>485</v>
      </c>
      <c r="G693" s="47">
        <v>0</v>
      </c>
      <c r="H693" s="47">
        <v>0</v>
      </c>
      <c r="I693" s="47">
        <v>-15.65892</v>
      </c>
      <c r="J693" s="47">
        <v>-21.238299999999999</v>
      </c>
      <c r="K693" s="47">
        <v>0</v>
      </c>
      <c r="L693" s="47">
        <v>-15.65892</v>
      </c>
      <c r="M693" s="47">
        <v>-68.293019999999999</v>
      </c>
      <c r="N693" s="47">
        <v>0</v>
      </c>
      <c r="O693" s="47">
        <v>-193.9434</v>
      </c>
      <c r="P693" s="47">
        <v>-89.531320000000008</v>
      </c>
      <c r="Q693" s="47">
        <v>0</v>
      </c>
      <c r="R693" s="47">
        <v>-225.26123999999999</v>
      </c>
      <c r="S693" s="47">
        <v>-25.89648</v>
      </c>
      <c r="T693" s="47">
        <v>0</v>
      </c>
      <c r="U693" s="47">
        <v>-15.65892</v>
      </c>
      <c r="V693" s="47">
        <v>-12.459010000000001</v>
      </c>
      <c r="W693" s="47">
        <v>0</v>
      </c>
      <c r="X693" s="47">
        <v>-15.65892</v>
      </c>
      <c r="Y693" s="47">
        <v>0</v>
      </c>
      <c r="Z693" s="47">
        <v>0</v>
      </c>
      <c r="AA693" s="47">
        <v>-15.65892</v>
      </c>
      <c r="AB693" s="47">
        <v>-38.355489999999996</v>
      </c>
      <c r="AC693" s="47">
        <v>0</v>
      </c>
      <c r="AD693" s="47">
        <v>-46.976759999999999</v>
      </c>
      <c r="AE693" s="47">
        <v>-29.965400000000002</v>
      </c>
      <c r="AF693" s="47">
        <v>-71.642200000000003</v>
      </c>
      <c r="AG693" s="47">
        <v>-15.65892</v>
      </c>
      <c r="AH693" s="47">
        <v>-5.28</v>
      </c>
      <c r="AI693" s="47">
        <v>-10.85</v>
      </c>
      <c r="AJ693" s="47">
        <v>-15.65892</v>
      </c>
      <c r="AK693" s="47">
        <v>0</v>
      </c>
      <c r="AL693" s="47">
        <v>-4</v>
      </c>
      <c r="AM693" s="47">
        <v>-15.65892</v>
      </c>
      <c r="AN693" s="47">
        <v>-35.245400000000004</v>
      </c>
      <c r="AO693" s="47">
        <v>-86.492199999999997</v>
      </c>
      <c r="AP693" s="47">
        <v>-46.976759999999999</v>
      </c>
      <c r="AQ693" s="47">
        <v>-65.185209999999998</v>
      </c>
      <c r="AR693" s="47">
        <v>4.9867900000000001</v>
      </c>
      <c r="AS693" s="47">
        <v>-26.908919999999998</v>
      </c>
      <c r="AT693" s="47">
        <v>-22.44</v>
      </c>
      <c r="AU693" s="47">
        <v>-17.95139</v>
      </c>
      <c r="AV693" s="47">
        <v>-15.65892</v>
      </c>
      <c r="AW693" s="47">
        <v>-140.35699</v>
      </c>
      <c r="AX693" s="47">
        <v>0</v>
      </c>
      <c r="AY693" s="47">
        <v>-15.65892</v>
      </c>
      <c r="AZ693" s="47">
        <v>-227.98220000000001</v>
      </c>
      <c r="BA693" s="47">
        <v>-12.964600000000001</v>
      </c>
      <c r="BB693" s="47">
        <v>-58.226759999999999</v>
      </c>
      <c r="BC693" s="47">
        <v>-391.11440999999996</v>
      </c>
      <c r="BD693" s="47">
        <v>-99.456800000000001</v>
      </c>
      <c r="BE693" s="47">
        <v>-377.44152000000003</v>
      </c>
      <c r="BF693" s="48">
        <v>3.6225187944346926E-2</v>
      </c>
      <c r="BG693" s="49">
        <v>2.9325054697114723</v>
      </c>
    </row>
    <row r="694" spans="2:59" x14ac:dyDescent="0.25">
      <c r="B694" s="1"/>
      <c r="C694" s="46"/>
      <c r="D694" s="46"/>
      <c r="E694" s="45" t="s">
        <v>490</v>
      </c>
      <c r="F694" s="46" t="s">
        <v>485</v>
      </c>
      <c r="G694" s="47">
        <v>0</v>
      </c>
      <c r="H694" s="47">
        <v>0</v>
      </c>
      <c r="I694" s="47">
        <v>-3.35548</v>
      </c>
      <c r="J694" s="47">
        <v>-2.415</v>
      </c>
      <c r="K694" s="47">
        <v>0</v>
      </c>
      <c r="L694" s="47">
        <v>-3.35548</v>
      </c>
      <c r="M694" s="47">
        <v>-9.0418599999999998</v>
      </c>
      <c r="N694" s="47">
        <v>0</v>
      </c>
      <c r="O694" s="47">
        <v>-42.898589999999999</v>
      </c>
      <c r="P694" s="47">
        <v>-11.456860000000001</v>
      </c>
      <c r="Q694" s="47">
        <v>0</v>
      </c>
      <c r="R694" s="47">
        <v>-49.609550000000006</v>
      </c>
      <c r="S694" s="47">
        <v>-6.55145</v>
      </c>
      <c r="T694" s="47">
        <v>0</v>
      </c>
      <c r="U694" s="47">
        <v>-3.35548</v>
      </c>
      <c r="V694" s="47">
        <v>-3.3224099999999996</v>
      </c>
      <c r="W694" s="47">
        <v>-15</v>
      </c>
      <c r="X694" s="47">
        <v>-3.35548</v>
      </c>
      <c r="Y694" s="47">
        <v>0</v>
      </c>
      <c r="Z694" s="47">
        <v>-18.699000000000002</v>
      </c>
      <c r="AA694" s="47">
        <v>-3.35548</v>
      </c>
      <c r="AB694" s="47">
        <v>-9.8738600000000005</v>
      </c>
      <c r="AC694" s="47">
        <v>-33.698999999999998</v>
      </c>
      <c r="AD694" s="47">
        <v>-10.06644</v>
      </c>
      <c r="AE694" s="47">
        <v>2.7131999999999996</v>
      </c>
      <c r="AF694" s="47">
        <v>-16.856990000000003</v>
      </c>
      <c r="AG694" s="47">
        <v>-3.35548</v>
      </c>
      <c r="AH694" s="47">
        <v>-8.8699999999999992</v>
      </c>
      <c r="AI694" s="47">
        <v>-6.85</v>
      </c>
      <c r="AJ694" s="47">
        <v>-3.35548</v>
      </c>
      <c r="AK694" s="47">
        <v>-22.36</v>
      </c>
      <c r="AL694" s="47">
        <v>0</v>
      </c>
      <c r="AM694" s="47">
        <v>-3.35548</v>
      </c>
      <c r="AN694" s="47">
        <v>-28.5168</v>
      </c>
      <c r="AO694" s="47">
        <v>-23.706990000000001</v>
      </c>
      <c r="AP694" s="47">
        <v>-10.06644</v>
      </c>
      <c r="AQ694" s="47">
        <v>12.069649999999999</v>
      </c>
      <c r="AR694" s="47">
        <v>10.26482</v>
      </c>
      <c r="AS694" s="47">
        <v>-7.1054799999999991</v>
      </c>
      <c r="AT694" s="47">
        <v>-28.542360000000002</v>
      </c>
      <c r="AU694" s="47">
        <v>-36.433730000000004</v>
      </c>
      <c r="AV694" s="47">
        <v>-3.35548</v>
      </c>
      <c r="AW694" s="47">
        <v>-30.869689999999999</v>
      </c>
      <c r="AX694" s="47">
        <v>0</v>
      </c>
      <c r="AY694" s="47">
        <v>-3.35548</v>
      </c>
      <c r="AZ694" s="47">
        <v>-47.342400000000005</v>
      </c>
      <c r="BA694" s="47">
        <v>-26.16891</v>
      </c>
      <c r="BB694" s="47">
        <v>-13.81644</v>
      </c>
      <c r="BC694" s="47">
        <v>-97.189920000000001</v>
      </c>
      <c r="BD694" s="47">
        <v>-83.5749</v>
      </c>
      <c r="BE694" s="47">
        <v>-83.558869999999999</v>
      </c>
      <c r="BF694" s="48">
        <v>0.16313109547795457</v>
      </c>
      <c r="BG694" s="49">
        <v>0.16290800228298208</v>
      </c>
    </row>
    <row r="695" spans="2:59" x14ac:dyDescent="0.25">
      <c r="B695" s="1"/>
      <c r="C695" s="46"/>
      <c r="D695" s="46"/>
      <c r="E695" s="45" t="s">
        <v>491</v>
      </c>
      <c r="F695" s="46" t="s">
        <v>485</v>
      </c>
      <c r="G695" s="47">
        <v>0</v>
      </c>
      <c r="H695" s="47">
        <v>0</v>
      </c>
      <c r="I695" s="47">
        <v>-2.0106199999999999</v>
      </c>
      <c r="J695" s="47">
        <v>0</v>
      </c>
      <c r="K695" s="47">
        <v>0</v>
      </c>
      <c r="L695" s="47">
        <v>-2.0106199999999999</v>
      </c>
      <c r="M695" s="47">
        <v>0</v>
      </c>
      <c r="N695" s="47">
        <v>0</v>
      </c>
      <c r="O695" s="47">
        <v>-2.0106199999999999</v>
      </c>
      <c r="P695" s="47">
        <v>0</v>
      </c>
      <c r="Q695" s="47">
        <v>0</v>
      </c>
      <c r="R695" s="47">
        <v>-6.03186</v>
      </c>
      <c r="S695" s="47">
        <v>0</v>
      </c>
      <c r="T695" s="47">
        <v>0</v>
      </c>
      <c r="U695" s="47">
        <v>-2.0106199999999999</v>
      </c>
      <c r="V695" s="47">
        <v>-1.0382499999999999</v>
      </c>
      <c r="W695" s="47">
        <v>0</v>
      </c>
      <c r="X695" s="47">
        <v>-2.0106199999999999</v>
      </c>
      <c r="Y695" s="47">
        <v>0</v>
      </c>
      <c r="Z695" s="47">
        <v>0</v>
      </c>
      <c r="AA695" s="47">
        <v>-2.0106199999999999</v>
      </c>
      <c r="AB695" s="47">
        <v>-1.0382499999999999</v>
      </c>
      <c r="AC695" s="47">
        <v>0</v>
      </c>
      <c r="AD695" s="47">
        <v>-6.03186</v>
      </c>
      <c r="AE695" s="47">
        <v>0</v>
      </c>
      <c r="AF695" s="47">
        <v>0</v>
      </c>
      <c r="AG695" s="47">
        <v>-2.0106199999999999</v>
      </c>
      <c r="AH695" s="47">
        <v>-1.7949999999999999</v>
      </c>
      <c r="AI695" s="47">
        <v>0</v>
      </c>
      <c r="AJ695" s="47">
        <v>-2.0106199999999999</v>
      </c>
      <c r="AK695" s="47">
        <v>0</v>
      </c>
      <c r="AL695" s="47">
        <v>0</v>
      </c>
      <c r="AM695" s="47">
        <v>-2.0106199999999999</v>
      </c>
      <c r="AN695" s="47">
        <v>-1.7949999999999999</v>
      </c>
      <c r="AO695" s="47">
        <v>0</v>
      </c>
      <c r="AP695" s="47">
        <v>-6.03186</v>
      </c>
      <c r="AQ695" s="47">
        <v>-0.82529999999999992</v>
      </c>
      <c r="AR695" s="47">
        <v>-0.14166999999999999</v>
      </c>
      <c r="AS695" s="47">
        <v>-2.0106199999999999</v>
      </c>
      <c r="AT695" s="47">
        <v>0</v>
      </c>
      <c r="AU695" s="47">
        <v>-7.71272</v>
      </c>
      <c r="AV695" s="47">
        <v>-2.0106199999999999</v>
      </c>
      <c r="AW695" s="47">
        <v>-12.38097</v>
      </c>
      <c r="AX695" s="47">
        <v>0</v>
      </c>
      <c r="AY695" s="47">
        <v>-2.0106199999999999</v>
      </c>
      <c r="AZ695" s="47">
        <v>-13.20627</v>
      </c>
      <c r="BA695" s="47">
        <v>-7.8543900000000004</v>
      </c>
      <c r="BB695" s="47">
        <v>-6.03186</v>
      </c>
      <c r="BC695" s="47">
        <v>-16.03952</v>
      </c>
      <c r="BD695" s="47">
        <v>-7.8543900000000004</v>
      </c>
      <c r="BE695" s="47">
        <v>-24.12744</v>
      </c>
      <c r="BF695" s="48">
        <v>-0.33521666616930768</v>
      </c>
      <c r="BG695" s="49">
        <v>1.0421089352578621</v>
      </c>
    </row>
    <row r="696" spans="2:59" x14ac:dyDescent="0.25">
      <c r="B696" s="1"/>
      <c r="C696" s="46"/>
      <c r="D696" s="46"/>
      <c r="E696" s="45" t="s">
        <v>492</v>
      </c>
      <c r="F696" s="46" t="s">
        <v>485</v>
      </c>
      <c r="G696" s="47">
        <v>0</v>
      </c>
      <c r="H696" s="47">
        <v>0</v>
      </c>
      <c r="I696" s="47">
        <v>-0.93208000000000002</v>
      </c>
      <c r="J696" s="47">
        <v>0</v>
      </c>
      <c r="K696" s="47">
        <v>0</v>
      </c>
      <c r="L696" s="47">
        <v>-0.93208000000000002</v>
      </c>
      <c r="M696" s="47">
        <v>-4.5209299999999999</v>
      </c>
      <c r="N696" s="47">
        <v>0</v>
      </c>
      <c r="O696" s="47">
        <v>-8.6246100000000006</v>
      </c>
      <c r="P696" s="47">
        <v>-4.5209299999999999</v>
      </c>
      <c r="Q696" s="47">
        <v>0</v>
      </c>
      <c r="R696" s="47">
        <v>-10.488770000000001</v>
      </c>
      <c r="S696" s="47">
        <v>-0.93945000000000001</v>
      </c>
      <c r="T696" s="47">
        <v>0</v>
      </c>
      <c r="U696" s="47">
        <v>-0.93208000000000002</v>
      </c>
      <c r="V696" s="47">
        <v>-1.45356</v>
      </c>
      <c r="W696" s="47">
        <v>0</v>
      </c>
      <c r="X696" s="47">
        <v>-0.93208000000000002</v>
      </c>
      <c r="Y696" s="47">
        <v>0</v>
      </c>
      <c r="Z696" s="47">
        <v>0</v>
      </c>
      <c r="AA696" s="47">
        <v>-0.93208000000000002</v>
      </c>
      <c r="AB696" s="47">
        <v>-2.3930100000000003</v>
      </c>
      <c r="AC696" s="47">
        <v>0</v>
      </c>
      <c r="AD696" s="47">
        <v>-2.7962399999999996</v>
      </c>
      <c r="AE696" s="47">
        <v>-0.21273</v>
      </c>
      <c r="AF696" s="47">
        <v>-4.2142499999999998</v>
      </c>
      <c r="AG696" s="47">
        <v>-0.93208000000000002</v>
      </c>
      <c r="AH696" s="47">
        <v>0</v>
      </c>
      <c r="AI696" s="47">
        <v>0</v>
      </c>
      <c r="AJ696" s="47">
        <v>-0.93208000000000002</v>
      </c>
      <c r="AK696" s="47">
        <v>0</v>
      </c>
      <c r="AL696" s="47">
        <v>0</v>
      </c>
      <c r="AM696" s="47">
        <v>-4.68208</v>
      </c>
      <c r="AN696" s="47">
        <v>-0.21273</v>
      </c>
      <c r="AO696" s="47">
        <v>-4.2142499999999998</v>
      </c>
      <c r="AP696" s="47">
        <v>-6.5462400000000001</v>
      </c>
      <c r="AQ696" s="47">
        <v>-5.3669500000000001</v>
      </c>
      <c r="AR696" s="47">
        <v>1.2158099999999998</v>
      </c>
      <c r="AS696" s="47">
        <v>-2.43208</v>
      </c>
      <c r="AT696" s="47">
        <v>0</v>
      </c>
      <c r="AU696" s="47">
        <v>-0.45017000000000001</v>
      </c>
      <c r="AV696" s="47">
        <v>-0.93208000000000002</v>
      </c>
      <c r="AW696" s="47">
        <v>-12.55484</v>
      </c>
      <c r="AX696" s="47">
        <v>0</v>
      </c>
      <c r="AY696" s="47">
        <v>-0.93208000000000002</v>
      </c>
      <c r="AZ696" s="47">
        <v>-17.921790000000001</v>
      </c>
      <c r="BA696" s="47">
        <v>0.76563999999999999</v>
      </c>
      <c r="BB696" s="47">
        <v>-4.2962400000000001</v>
      </c>
      <c r="BC696" s="47">
        <v>-25.048459999999999</v>
      </c>
      <c r="BD696" s="47">
        <v>-3.44861</v>
      </c>
      <c r="BE696" s="47">
        <v>-24.127490000000002</v>
      </c>
      <c r="BF696" s="48">
        <v>3.8170982559727396E-2</v>
      </c>
      <c r="BG696" s="49">
        <v>6.26334958142556</v>
      </c>
    </row>
    <row r="697" spans="2:59" x14ac:dyDescent="0.25">
      <c r="B697" s="1"/>
      <c r="C697" s="46"/>
      <c r="D697" s="46"/>
      <c r="E697" s="45" t="s">
        <v>493</v>
      </c>
      <c r="F697" s="46" t="s">
        <v>485</v>
      </c>
      <c r="G697" s="47">
        <v>0</v>
      </c>
      <c r="H697" s="47">
        <v>0</v>
      </c>
      <c r="I697" s="47">
        <v>-3.72831</v>
      </c>
      <c r="J697" s="47">
        <v>-0.61499999999999999</v>
      </c>
      <c r="K697" s="47">
        <v>0</v>
      </c>
      <c r="L697" s="47">
        <v>-3.72831</v>
      </c>
      <c r="M697" s="47">
        <v>-11.30232</v>
      </c>
      <c r="N697" s="47">
        <v>0</v>
      </c>
      <c r="O697" s="47">
        <v>-44.998429999999999</v>
      </c>
      <c r="P697" s="47">
        <v>-11.91732</v>
      </c>
      <c r="Q697" s="47">
        <v>0</v>
      </c>
      <c r="R697" s="47">
        <v>-52.45505</v>
      </c>
      <c r="S697" s="47">
        <v>-2.0577899999999998</v>
      </c>
      <c r="T697" s="47">
        <v>0</v>
      </c>
      <c r="U697" s="47">
        <v>-3.72831</v>
      </c>
      <c r="V697" s="47">
        <v>-6.2295100000000003</v>
      </c>
      <c r="W697" s="47">
        <v>0</v>
      </c>
      <c r="X697" s="47">
        <v>-3.72831</v>
      </c>
      <c r="Y697" s="47">
        <v>-2.5</v>
      </c>
      <c r="Z697" s="47">
        <v>0</v>
      </c>
      <c r="AA697" s="47">
        <v>-3.72831</v>
      </c>
      <c r="AB697" s="47">
        <v>-10.7873</v>
      </c>
      <c r="AC697" s="47">
        <v>0</v>
      </c>
      <c r="AD697" s="47">
        <v>-11.18493</v>
      </c>
      <c r="AE697" s="47">
        <v>-0.85089999999999999</v>
      </c>
      <c r="AF697" s="47">
        <v>-8.42849</v>
      </c>
      <c r="AG697" s="47">
        <v>-3.72831</v>
      </c>
      <c r="AH697" s="47">
        <v>-3.3</v>
      </c>
      <c r="AI697" s="47">
        <v>0</v>
      </c>
      <c r="AJ697" s="47">
        <v>-3.72831</v>
      </c>
      <c r="AK697" s="47">
        <v>0</v>
      </c>
      <c r="AL697" s="47">
        <v>-2.5</v>
      </c>
      <c r="AM697" s="47">
        <v>-3.72831</v>
      </c>
      <c r="AN697" s="47">
        <v>-4.1509</v>
      </c>
      <c r="AO697" s="47">
        <v>-10.92849</v>
      </c>
      <c r="AP697" s="47">
        <v>-11.18493</v>
      </c>
      <c r="AQ697" s="47">
        <v>-8.3075599999999987</v>
      </c>
      <c r="AR697" s="47">
        <v>1.3266199999999999</v>
      </c>
      <c r="AS697" s="47">
        <v>-5.2283100000000005</v>
      </c>
      <c r="AT697" s="47">
        <v>-13.55566</v>
      </c>
      <c r="AU697" s="47">
        <v>-10.781549999999999</v>
      </c>
      <c r="AV697" s="47">
        <v>-3.72831</v>
      </c>
      <c r="AW697" s="47">
        <v>-61.319660000000006</v>
      </c>
      <c r="AX697" s="47">
        <v>0</v>
      </c>
      <c r="AY697" s="47">
        <v>-3.72831</v>
      </c>
      <c r="AZ697" s="47">
        <v>-83.182880000000011</v>
      </c>
      <c r="BA697" s="47">
        <v>-9.4549300000000009</v>
      </c>
      <c r="BB697" s="47">
        <v>-12.68493</v>
      </c>
      <c r="BC697" s="47">
        <v>-110.0384</v>
      </c>
      <c r="BD697" s="47">
        <v>-20.383419999999997</v>
      </c>
      <c r="BE697" s="47">
        <v>-87.509839999999997</v>
      </c>
      <c r="BF697" s="48">
        <v>0.25744030614157221</v>
      </c>
      <c r="BG697" s="49">
        <v>4.398426760573054</v>
      </c>
    </row>
    <row r="698" spans="2:59" x14ac:dyDescent="0.25">
      <c r="B698" s="1"/>
      <c r="C698" s="46"/>
      <c r="D698" s="46"/>
      <c r="E698" s="45" t="s">
        <v>494</v>
      </c>
      <c r="F698" s="46" t="s">
        <v>495</v>
      </c>
      <c r="G698" s="47">
        <v>-26.134700000000002</v>
      </c>
      <c r="H698" s="47">
        <v>-12.53</v>
      </c>
      <c r="I698" s="47">
        <v>-50</v>
      </c>
      <c r="J698" s="47">
        <v>-45.266500000000001</v>
      </c>
      <c r="K698" s="47">
        <v>-41.270400000000002</v>
      </c>
      <c r="L698" s="47">
        <v>-50</v>
      </c>
      <c r="M698" s="47">
        <v>0</v>
      </c>
      <c r="N698" s="47">
        <v>0</v>
      </c>
      <c r="O698" s="47">
        <v>-50</v>
      </c>
      <c r="P698" s="47">
        <v>-71.401200000000003</v>
      </c>
      <c r="Q698" s="47">
        <v>-53.800400000000003</v>
      </c>
      <c r="R698" s="47">
        <v>-150</v>
      </c>
      <c r="S698" s="47">
        <v>-23.046200000000002</v>
      </c>
      <c r="T698" s="47">
        <v>-38.866</v>
      </c>
      <c r="U698" s="47">
        <v>-50</v>
      </c>
      <c r="V698" s="47">
        <v>-9.2940000000000005</v>
      </c>
      <c r="W698" s="47">
        <v>-50.766500000000001</v>
      </c>
      <c r="X698" s="47">
        <v>-50</v>
      </c>
      <c r="Y698" s="47">
        <v>-7.6103999999999994</v>
      </c>
      <c r="Z698" s="47">
        <v>-28.5884</v>
      </c>
      <c r="AA698" s="47">
        <v>-50</v>
      </c>
      <c r="AB698" s="47">
        <v>-39.950600000000001</v>
      </c>
      <c r="AC698" s="47">
        <v>-118.2209</v>
      </c>
      <c r="AD698" s="47">
        <v>-150</v>
      </c>
      <c r="AE698" s="47">
        <v>0</v>
      </c>
      <c r="AF698" s="47">
        <v>-25.4132</v>
      </c>
      <c r="AG698" s="47">
        <v>-50</v>
      </c>
      <c r="AH698" s="47">
        <v>0</v>
      </c>
      <c r="AI698" s="47">
        <v>-8.9450000000000003</v>
      </c>
      <c r="AJ698" s="47">
        <v>-50</v>
      </c>
      <c r="AK698" s="47">
        <v>0</v>
      </c>
      <c r="AL698" s="47">
        <v>-26.040500000000002</v>
      </c>
      <c r="AM698" s="47">
        <v>-50</v>
      </c>
      <c r="AN698" s="47">
        <v>0</v>
      </c>
      <c r="AO698" s="47">
        <v>-60.398699999999998</v>
      </c>
      <c r="AP698" s="47">
        <v>-150</v>
      </c>
      <c r="AQ698" s="47">
        <v>-18.779199999999999</v>
      </c>
      <c r="AR698" s="47">
        <v>-20.5608</v>
      </c>
      <c r="AS698" s="47">
        <v>-50</v>
      </c>
      <c r="AT698" s="47">
        <v>0</v>
      </c>
      <c r="AU698" s="47">
        <v>-19.242999999999999</v>
      </c>
      <c r="AV698" s="47">
        <v>-50</v>
      </c>
      <c r="AW698" s="47">
        <v>0</v>
      </c>
      <c r="AX698" s="47">
        <v>-17.2254</v>
      </c>
      <c r="AY698" s="47">
        <v>-50</v>
      </c>
      <c r="AZ698" s="47">
        <v>-18.779199999999999</v>
      </c>
      <c r="BA698" s="47">
        <v>-57.029199999999996</v>
      </c>
      <c r="BB698" s="47">
        <v>-150</v>
      </c>
      <c r="BC698" s="47">
        <v>-130.131</v>
      </c>
      <c r="BD698" s="47">
        <v>-289.44920000000002</v>
      </c>
      <c r="BE698" s="47">
        <v>-600</v>
      </c>
      <c r="BF698" s="48">
        <v>-0.78311500000000001</v>
      </c>
      <c r="BG698" s="49">
        <v>-0.55041851903546468</v>
      </c>
    </row>
    <row r="699" spans="2:59" x14ac:dyDescent="0.25">
      <c r="B699" s="1"/>
      <c r="C699" s="46"/>
      <c r="D699" s="46"/>
      <c r="E699" s="45" t="s">
        <v>496</v>
      </c>
      <c r="F699" s="46" t="s">
        <v>497</v>
      </c>
      <c r="G699" s="47">
        <v>0</v>
      </c>
      <c r="H699" s="47">
        <v>0</v>
      </c>
      <c r="I699" s="47">
        <v>-5</v>
      </c>
      <c r="J699" s="47">
        <v>0</v>
      </c>
      <c r="K699" s="47">
        <v>0</v>
      </c>
      <c r="L699" s="47">
        <v>-5.5</v>
      </c>
      <c r="M699" s="47">
        <v>0</v>
      </c>
      <c r="N699" s="47">
        <v>-1.5306</v>
      </c>
      <c r="O699" s="47">
        <v>-5</v>
      </c>
      <c r="P699" s="47">
        <v>0</v>
      </c>
      <c r="Q699" s="47">
        <v>-1.5306</v>
      </c>
      <c r="R699" s="47">
        <v>-15.5</v>
      </c>
      <c r="S699" s="47">
        <v>0</v>
      </c>
      <c r="T699" s="47">
        <v>0</v>
      </c>
      <c r="U699" s="47">
        <v>-5</v>
      </c>
      <c r="V699" s="47">
        <v>0</v>
      </c>
      <c r="W699" s="47">
        <v>-0.21869999999999998</v>
      </c>
      <c r="X699" s="47">
        <v>-5</v>
      </c>
      <c r="Y699" s="47">
        <v>0</v>
      </c>
      <c r="Z699" s="47">
        <v>0</v>
      </c>
      <c r="AA699" s="47">
        <v>-13</v>
      </c>
      <c r="AB699" s="47">
        <v>0</v>
      </c>
      <c r="AC699" s="47">
        <v>-0.21869999999999998</v>
      </c>
      <c r="AD699" s="47">
        <v>-23</v>
      </c>
      <c r="AE699" s="47">
        <v>0</v>
      </c>
      <c r="AF699" s="47">
        <v>0</v>
      </c>
      <c r="AG699" s="47">
        <v>-5</v>
      </c>
      <c r="AH699" s="47">
        <v>0</v>
      </c>
      <c r="AI699" s="47">
        <v>0</v>
      </c>
      <c r="AJ699" s="47">
        <v>-5</v>
      </c>
      <c r="AK699" s="47">
        <v>0</v>
      </c>
      <c r="AL699" s="47">
        <v>-0.46</v>
      </c>
      <c r="AM699" s="47">
        <v>-5</v>
      </c>
      <c r="AN699" s="47">
        <v>0</v>
      </c>
      <c r="AO699" s="47">
        <v>-0.46</v>
      </c>
      <c r="AP699" s="47">
        <v>-15</v>
      </c>
      <c r="AQ699" s="47">
        <v>0</v>
      </c>
      <c r="AR699" s="47">
        <v>0</v>
      </c>
      <c r="AS699" s="47">
        <v>-13</v>
      </c>
      <c r="AT699" s="47">
        <v>0</v>
      </c>
      <c r="AU699" s="47">
        <v>0</v>
      </c>
      <c r="AV699" s="47">
        <v>-13</v>
      </c>
      <c r="AW699" s="47">
        <v>0</v>
      </c>
      <c r="AX699" s="47">
        <v>0</v>
      </c>
      <c r="AY699" s="47">
        <v>-5</v>
      </c>
      <c r="AZ699" s="47">
        <v>0</v>
      </c>
      <c r="BA699" s="47">
        <v>0</v>
      </c>
      <c r="BB699" s="47">
        <v>-31</v>
      </c>
      <c r="BC699" s="47">
        <v>0</v>
      </c>
      <c r="BD699" s="47">
        <v>-2.2093000000000003</v>
      </c>
      <c r="BE699" s="47">
        <v>-84.5</v>
      </c>
      <c r="BF699" s="48">
        <v>-1</v>
      </c>
      <c r="BG699" s="49">
        <v>-1</v>
      </c>
    </row>
    <row r="700" spans="2:59" hidden="1" x14ac:dyDescent="0.25">
      <c r="B700" s="1"/>
      <c r="C700" s="46"/>
      <c r="D700" s="46"/>
      <c r="E700" s="45"/>
      <c r="BF700" s="48"/>
      <c r="BG700" s="49"/>
    </row>
    <row r="701" spans="2:59" hidden="1" x14ac:dyDescent="0.25">
      <c r="B701" s="1"/>
      <c r="C701" s="46"/>
      <c r="D701" s="46"/>
      <c r="E701" s="45"/>
      <c r="BF701" s="48"/>
      <c r="BG701" s="49"/>
    </row>
    <row r="702" spans="2:59" hidden="1" x14ac:dyDescent="0.25">
      <c r="B702" s="1"/>
      <c r="C702" s="46"/>
      <c r="D702" s="46"/>
      <c r="E702" s="45"/>
      <c r="BF702" s="48"/>
      <c r="BG702" s="49"/>
    </row>
    <row r="703" spans="2:59" hidden="1" x14ac:dyDescent="0.25">
      <c r="B703" s="1"/>
      <c r="C703" s="46"/>
      <c r="D703" s="46"/>
      <c r="E703" s="45"/>
      <c r="BF703" s="48"/>
      <c r="BG703" s="49"/>
    </row>
    <row r="704" spans="2:59" hidden="1" x14ac:dyDescent="0.25">
      <c r="B704" s="1"/>
      <c r="C704" s="46"/>
      <c r="D704" s="46"/>
      <c r="E704" s="45"/>
      <c r="BF704" s="48"/>
      <c r="BG704" s="49"/>
    </row>
    <row r="705" spans="2:59" hidden="1" x14ac:dyDescent="0.25">
      <c r="B705" s="1"/>
      <c r="C705" s="46"/>
      <c r="D705" s="46"/>
      <c r="E705" s="45"/>
      <c r="BF705" s="48"/>
      <c r="BG705" s="49"/>
    </row>
    <row r="706" spans="2:59" x14ac:dyDescent="0.25">
      <c r="B706" s="1"/>
      <c r="C706" s="46"/>
      <c r="D706" s="46"/>
      <c r="E706" s="45" t="s">
        <v>498</v>
      </c>
      <c r="F706" s="46" t="s">
        <v>499</v>
      </c>
      <c r="G706" s="47">
        <v>-9.2346299999999992</v>
      </c>
      <c r="H706" s="47">
        <v>-8.5450400000000002</v>
      </c>
      <c r="I706" s="47">
        <v>-8.7504599999999986</v>
      </c>
      <c r="J706" s="47">
        <v>-9.3111499999999996</v>
      </c>
      <c r="K706" s="47">
        <v>-8.5450400000000002</v>
      </c>
      <c r="L706" s="47">
        <v>-8.7504599999999986</v>
      </c>
      <c r="M706" s="47">
        <v>-4.1109600000000004</v>
      </c>
      <c r="N706" s="47">
        <v>0</v>
      </c>
      <c r="O706" s="47">
        <v>-8.7504599999999986</v>
      </c>
      <c r="P706" s="47">
        <v>-22.656740000000003</v>
      </c>
      <c r="Q706" s="47">
        <v>-17.09008</v>
      </c>
      <c r="R706" s="47">
        <v>-26.251380000000001</v>
      </c>
      <c r="S706" s="47">
        <v>-18.71707</v>
      </c>
      <c r="T706" s="47">
        <v>0</v>
      </c>
      <c r="U706" s="47">
        <v>-8.7504599999999986</v>
      </c>
      <c r="V706" s="47">
        <v>-9.1048799999999996</v>
      </c>
      <c r="W706" s="47">
        <v>-39.79101</v>
      </c>
      <c r="X706" s="47">
        <v>-8.7504599999999986</v>
      </c>
      <c r="Y706" s="47">
        <v>-7.3936299999999999</v>
      </c>
      <c r="Z706" s="47">
        <v>-39.79101</v>
      </c>
      <c r="AA706" s="47">
        <v>-8.7504599999999986</v>
      </c>
      <c r="AB706" s="47">
        <v>-35.215580000000003</v>
      </c>
      <c r="AC706" s="47">
        <v>-79.58202</v>
      </c>
      <c r="AD706" s="47">
        <v>-26.251380000000001</v>
      </c>
      <c r="AE706" s="47">
        <v>-7.3894700000000002</v>
      </c>
      <c r="AF706" s="47">
        <v>-13.263669999999999</v>
      </c>
      <c r="AG706" s="47">
        <v>-8.7504599999999986</v>
      </c>
      <c r="AH706" s="47">
        <v>-7.3894700000000002</v>
      </c>
      <c r="AI706" s="47">
        <v>-45.220300000000002</v>
      </c>
      <c r="AJ706" s="47">
        <v>-8.7504599999999986</v>
      </c>
      <c r="AK706" s="47">
        <v>-7.3894700000000002</v>
      </c>
      <c r="AL706" s="47">
        <v>3.37751</v>
      </c>
      <c r="AM706" s="47">
        <v>-8.7504599999999986</v>
      </c>
      <c r="AN706" s="47">
        <v>-22.168410000000002</v>
      </c>
      <c r="AO706" s="47">
        <v>-55.106459999999998</v>
      </c>
      <c r="AP706" s="47">
        <v>-26.251380000000001</v>
      </c>
      <c r="AQ706" s="47">
        <v>-14.66323</v>
      </c>
      <c r="AR706" s="47">
        <v>-23.149830000000001</v>
      </c>
      <c r="AS706" s="47">
        <v>-8.7504599999999986</v>
      </c>
      <c r="AT706" s="47">
        <v>-7.3894700000000002</v>
      </c>
      <c r="AU706" s="47">
        <v>-23.149830000000001</v>
      </c>
      <c r="AV706" s="47">
        <v>-8.7504599999999986</v>
      </c>
      <c r="AW706" s="47">
        <v>-7.3894700000000002</v>
      </c>
      <c r="AX706" s="47">
        <v>-23.149830000000001</v>
      </c>
      <c r="AY706" s="47">
        <v>-8.7504599999999986</v>
      </c>
      <c r="AZ706" s="47">
        <v>-29.442169999999997</v>
      </c>
      <c r="BA706" s="47">
        <v>-69.449490000000011</v>
      </c>
      <c r="BB706" s="47">
        <v>-26.251380000000001</v>
      </c>
      <c r="BC706" s="47">
        <v>-109.4829</v>
      </c>
      <c r="BD706" s="47">
        <v>-221.22805</v>
      </c>
      <c r="BE706" s="47">
        <v>-105.00552</v>
      </c>
      <c r="BF706" s="48">
        <v>4.2639472667722611E-2</v>
      </c>
      <c r="BG706" s="49">
        <v>-0.50511293662806322</v>
      </c>
    </row>
    <row r="707" spans="2:59" x14ac:dyDescent="0.25">
      <c r="B707" s="1"/>
      <c r="C707" s="46"/>
      <c r="D707" s="46"/>
      <c r="E707" s="45" t="s">
        <v>500</v>
      </c>
      <c r="F707" s="46" t="s">
        <v>499</v>
      </c>
      <c r="G707" s="47">
        <v>-2.00753</v>
      </c>
      <c r="H707" s="47">
        <v>-1.70902</v>
      </c>
      <c r="I707" s="47">
        <v>-1.5909899999999999</v>
      </c>
      <c r="J707" s="47">
        <v>-2.0241700000000002</v>
      </c>
      <c r="K707" s="47">
        <v>-7.5811000000000002</v>
      </c>
      <c r="L707" s="47">
        <v>-1.5909899999999999</v>
      </c>
      <c r="M707" s="47">
        <v>-0.8936900000000001</v>
      </c>
      <c r="N707" s="47">
        <v>-48.443559999999998</v>
      </c>
      <c r="O707" s="47">
        <v>-1.5909899999999999</v>
      </c>
      <c r="P707" s="47">
        <v>-4.9253900000000002</v>
      </c>
      <c r="Q707" s="47">
        <v>-57.73368</v>
      </c>
      <c r="R707" s="47">
        <v>-4.7729699999999999</v>
      </c>
      <c r="S707" s="47">
        <v>-4.0689299999999999</v>
      </c>
      <c r="T707" s="47">
        <v>0</v>
      </c>
      <c r="U707" s="47">
        <v>-1.5909899999999999</v>
      </c>
      <c r="V707" s="47">
        <v>-1.97932</v>
      </c>
      <c r="W707" s="47">
        <v>-7.9581999999999997</v>
      </c>
      <c r="X707" s="47">
        <v>-1.5909899999999999</v>
      </c>
      <c r="Y707" s="47">
        <v>-1.97932</v>
      </c>
      <c r="Z707" s="47">
        <v>-7.9581999999999997</v>
      </c>
      <c r="AA707" s="47">
        <v>-1.5909899999999999</v>
      </c>
      <c r="AB707" s="47">
        <v>-8.027569999999999</v>
      </c>
      <c r="AC707" s="47">
        <v>-15.916399999999999</v>
      </c>
      <c r="AD707" s="47">
        <v>-4.7729699999999999</v>
      </c>
      <c r="AE707" s="47">
        <v>-1.6064100000000001</v>
      </c>
      <c r="AF707" s="47">
        <v>-2.65273</v>
      </c>
      <c r="AG707" s="47">
        <v>-1.5909899999999999</v>
      </c>
      <c r="AH707" s="47">
        <v>-1.6064100000000001</v>
      </c>
      <c r="AI707" s="47">
        <v>-9.0440400000000007</v>
      </c>
      <c r="AJ707" s="47">
        <v>-1.5909899999999999</v>
      </c>
      <c r="AK707" s="47">
        <v>-1.6064100000000001</v>
      </c>
      <c r="AL707" s="47">
        <v>0.67549999999999999</v>
      </c>
      <c r="AM707" s="47">
        <v>-1.5909899999999999</v>
      </c>
      <c r="AN707" s="47">
        <v>-4.8192299999999992</v>
      </c>
      <c r="AO707" s="47">
        <v>-11.021270000000001</v>
      </c>
      <c r="AP707" s="47">
        <v>-4.7729699999999999</v>
      </c>
      <c r="AQ707" s="47">
        <v>-3.59016</v>
      </c>
      <c r="AR707" s="47">
        <v>-4.6299700000000001</v>
      </c>
      <c r="AS707" s="47">
        <v>-1.5909899999999999</v>
      </c>
      <c r="AT707" s="47">
        <v>-1.6064100000000001</v>
      </c>
      <c r="AU707" s="47">
        <v>-4.6299700000000001</v>
      </c>
      <c r="AV707" s="47">
        <v>-1.5909899999999999</v>
      </c>
      <c r="AW707" s="47">
        <v>-1.6064100000000001</v>
      </c>
      <c r="AX707" s="47">
        <v>-4.6299700000000001</v>
      </c>
      <c r="AY707" s="47">
        <v>-1.5909899999999999</v>
      </c>
      <c r="AZ707" s="47">
        <v>-6.8029799999999998</v>
      </c>
      <c r="BA707" s="47">
        <v>-13.88991</v>
      </c>
      <c r="BB707" s="47">
        <v>-4.7729699999999999</v>
      </c>
      <c r="BC707" s="47">
        <v>-24.57517</v>
      </c>
      <c r="BD707" s="47">
        <v>-98.56125999999999</v>
      </c>
      <c r="BE707" s="47">
        <v>-19.09188</v>
      </c>
      <c r="BF707" s="48">
        <v>0.28720534593764468</v>
      </c>
      <c r="BG707" s="49">
        <v>-0.7506609594885455</v>
      </c>
    </row>
    <row r="708" spans="2:59" x14ac:dyDescent="0.25">
      <c r="B708" s="1"/>
      <c r="C708" s="46"/>
      <c r="D708" s="46"/>
      <c r="E708" s="45" t="s">
        <v>501</v>
      </c>
      <c r="F708" s="46" t="s">
        <v>499</v>
      </c>
      <c r="G708" s="47">
        <v>-1.60602</v>
      </c>
      <c r="H708" s="47">
        <v>0</v>
      </c>
      <c r="I708" s="47">
        <v>-0.79549999999999998</v>
      </c>
      <c r="J708" s="47">
        <v>-1.6193299999999999</v>
      </c>
      <c r="K708" s="47">
        <v>0</v>
      </c>
      <c r="L708" s="47">
        <v>-0.79549999999999998</v>
      </c>
      <c r="M708" s="47">
        <v>-1.2073499999999999</v>
      </c>
      <c r="N708" s="47">
        <v>0</v>
      </c>
      <c r="O708" s="47">
        <v>-0.79549999999999998</v>
      </c>
      <c r="P708" s="47">
        <v>-4.4326999999999996</v>
      </c>
      <c r="Q708" s="47">
        <v>0</v>
      </c>
      <c r="R708" s="47">
        <v>-2.3864999999999998</v>
      </c>
      <c r="S708" s="47">
        <v>-8.7475400000000008</v>
      </c>
      <c r="T708" s="47">
        <v>0</v>
      </c>
      <c r="U708" s="47">
        <v>-0.79549999999999998</v>
      </c>
      <c r="V708" s="47">
        <v>-2.07586</v>
      </c>
      <c r="W708" s="47">
        <v>0</v>
      </c>
      <c r="X708" s="47">
        <v>-0.79549999999999998</v>
      </c>
      <c r="Y708" s="47">
        <v>-2.07586</v>
      </c>
      <c r="Z708" s="47">
        <v>0</v>
      </c>
      <c r="AA708" s="47">
        <v>-0.79549999999999998</v>
      </c>
      <c r="AB708" s="47">
        <v>-12.89926</v>
      </c>
      <c r="AC708" s="47">
        <v>0</v>
      </c>
      <c r="AD708" s="47">
        <v>-2.3864999999999998</v>
      </c>
      <c r="AE708" s="47">
        <v>-1.7775300000000001</v>
      </c>
      <c r="AF708" s="47">
        <v>0</v>
      </c>
      <c r="AG708" s="47">
        <v>-0.79549999999999998</v>
      </c>
      <c r="AH708" s="47">
        <v>-1.7775300000000001</v>
      </c>
      <c r="AI708" s="47">
        <v>0</v>
      </c>
      <c r="AJ708" s="47">
        <v>-0.79549999999999998</v>
      </c>
      <c r="AK708" s="47">
        <v>-1.7775300000000001</v>
      </c>
      <c r="AL708" s="47">
        <v>0</v>
      </c>
      <c r="AM708" s="47">
        <v>-0.79549999999999998</v>
      </c>
      <c r="AN708" s="47">
        <v>-5.3325899999999997</v>
      </c>
      <c r="AO708" s="47">
        <v>0</v>
      </c>
      <c r="AP708" s="47">
        <v>-2.3864999999999998</v>
      </c>
      <c r="AQ708" s="47">
        <v>-3.1000399999999999</v>
      </c>
      <c r="AR708" s="47">
        <v>0</v>
      </c>
      <c r="AS708" s="47">
        <v>-0.79549999999999998</v>
      </c>
      <c r="AT708" s="47">
        <v>-1.7775300000000001</v>
      </c>
      <c r="AU708" s="47">
        <v>0</v>
      </c>
      <c r="AV708" s="47">
        <v>-0.79549999999999998</v>
      </c>
      <c r="AW708" s="47">
        <v>-1.7775300000000001</v>
      </c>
      <c r="AX708" s="47">
        <v>0</v>
      </c>
      <c r="AY708" s="47">
        <v>-0.79549999999999998</v>
      </c>
      <c r="AZ708" s="47">
        <v>-6.6551</v>
      </c>
      <c r="BA708" s="47">
        <v>0</v>
      </c>
      <c r="BB708" s="47">
        <v>-2.3864999999999998</v>
      </c>
      <c r="BC708" s="47">
        <v>-29.319650000000003</v>
      </c>
      <c r="BD708" s="47">
        <v>0</v>
      </c>
      <c r="BE708" s="47">
        <v>-9.5459999999999994</v>
      </c>
      <c r="BF708" s="48">
        <v>2.0714068719882679</v>
      </c>
      <c r="BG708" s="49">
        <v>0</v>
      </c>
    </row>
    <row r="709" spans="2:59" x14ac:dyDescent="0.25">
      <c r="B709" s="1"/>
      <c r="C709" s="46"/>
      <c r="D709" s="46"/>
      <c r="E709" s="45" t="s">
        <v>502</v>
      </c>
      <c r="F709" s="46" t="s">
        <v>499</v>
      </c>
      <c r="G709" s="47">
        <v>-1.20451</v>
      </c>
      <c r="H709" s="47">
        <v>-1.4648599999999998</v>
      </c>
      <c r="I709" s="47">
        <v>-0.79549999999999998</v>
      </c>
      <c r="J709" s="47">
        <v>-1.2144900000000001</v>
      </c>
      <c r="K709" s="47">
        <v>-1.4648599999999998</v>
      </c>
      <c r="L709" s="47">
        <v>-0.79549999999999998</v>
      </c>
      <c r="M709" s="47">
        <v>-0.53621000000000008</v>
      </c>
      <c r="N709" s="47">
        <v>0</v>
      </c>
      <c r="O709" s="47">
        <v>-0.79549999999999998</v>
      </c>
      <c r="P709" s="47">
        <v>-2.9552100000000001</v>
      </c>
      <c r="Q709" s="47">
        <v>-2.9297199999999997</v>
      </c>
      <c r="R709" s="47">
        <v>-2.3864999999999998</v>
      </c>
      <c r="S709" s="47">
        <v>-2.4413499999999999</v>
      </c>
      <c r="T709" s="47">
        <v>0</v>
      </c>
      <c r="U709" s="47">
        <v>-0.79549999999999998</v>
      </c>
      <c r="V709" s="47">
        <v>-1.1875799999999999</v>
      </c>
      <c r="W709" s="47">
        <v>-6.8213200000000001</v>
      </c>
      <c r="X709" s="47">
        <v>-0.79549999999999998</v>
      </c>
      <c r="Y709" s="47">
        <v>-1.1875899999999999</v>
      </c>
      <c r="Z709" s="47">
        <v>-6.8213200000000001</v>
      </c>
      <c r="AA709" s="47">
        <v>-0.79549999999999998</v>
      </c>
      <c r="AB709" s="47">
        <v>-4.8165200000000006</v>
      </c>
      <c r="AC709" s="47">
        <v>-13.64264</v>
      </c>
      <c r="AD709" s="47">
        <v>-2.3864999999999998</v>
      </c>
      <c r="AE709" s="47">
        <v>-0.96384000000000003</v>
      </c>
      <c r="AF709" s="47">
        <v>-2.2737699999999998</v>
      </c>
      <c r="AG709" s="47">
        <v>-0.79549999999999998</v>
      </c>
      <c r="AH709" s="47">
        <v>-0.96384000000000003</v>
      </c>
      <c r="AI709" s="47">
        <v>-7.7520600000000002</v>
      </c>
      <c r="AJ709" s="47">
        <v>-0.79549999999999998</v>
      </c>
      <c r="AK709" s="47">
        <v>-0.96384000000000003</v>
      </c>
      <c r="AL709" s="47">
        <v>0.57901000000000002</v>
      </c>
      <c r="AM709" s="47">
        <v>-0.79549999999999998</v>
      </c>
      <c r="AN709" s="47">
        <v>-2.8915199999999999</v>
      </c>
      <c r="AO709" s="47">
        <v>-9.4468199999999989</v>
      </c>
      <c r="AP709" s="47">
        <v>-2.3864999999999998</v>
      </c>
      <c r="AQ709" s="47">
        <v>-1.9557100000000001</v>
      </c>
      <c r="AR709" s="47">
        <v>-3.96854</v>
      </c>
      <c r="AS709" s="47">
        <v>-0.79549999999999998</v>
      </c>
      <c r="AT709" s="47">
        <v>-0.96384000000000003</v>
      </c>
      <c r="AU709" s="47">
        <v>-3.96854</v>
      </c>
      <c r="AV709" s="47">
        <v>-0.79549999999999998</v>
      </c>
      <c r="AW709" s="47">
        <v>-0.96384000000000003</v>
      </c>
      <c r="AX709" s="47">
        <v>-3.96854</v>
      </c>
      <c r="AY709" s="47">
        <v>-0.79549999999999998</v>
      </c>
      <c r="AZ709" s="47">
        <v>-3.8833899999999999</v>
      </c>
      <c r="BA709" s="47">
        <v>-11.905620000000001</v>
      </c>
      <c r="BB709" s="47">
        <v>-2.3864999999999998</v>
      </c>
      <c r="BC709" s="47">
        <v>-14.54664</v>
      </c>
      <c r="BD709" s="47">
        <v>-37.924800000000005</v>
      </c>
      <c r="BE709" s="47">
        <v>-9.5459999999999994</v>
      </c>
      <c r="BF709" s="48">
        <v>0.52384663733500947</v>
      </c>
      <c r="BG709" s="49">
        <v>-0.61643462852803443</v>
      </c>
    </row>
    <row r="710" spans="2:59" x14ac:dyDescent="0.25">
      <c r="B710" s="1"/>
      <c r="C710" s="46"/>
      <c r="D710" s="46"/>
      <c r="E710" s="45" t="s">
        <v>503</v>
      </c>
      <c r="F710" s="46" t="s">
        <v>499</v>
      </c>
      <c r="G710" s="47">
        <v>-24.090330000000002</v>
      </c>
      <c r="H710" s="47">
        <v>-3.9063000000000003</v>
      </c>
      <c r="I710" s="47">
        <v>-19.489660000000001</v>
      </c>
      <c r="J710" s="47">
        <v>-24.289960000000001</v>
      </c>
      <c r="K710" s="47">
        <v>-3.9063000000000003</v>
      </c>
      <c r="L710" s="47">
        <v>-19.489660000000001</v>
      </c>
      <c r="M710" s="47">
        <v>-10.72425</v>
      </c>
      <c r="N710" s="47">
        <v>0</v>
      </c>
      <c r="O710" s="47">
        <v>-19.489660000000001</v>
      </c>
      <c r="P710" s="47">
        <v>-59.10454</v>
      </c>
      <c r="Q710" s="47">
        <v>-7.8126000000000007</v>
      </c>
      <c r="R710" s="47">
        <v>-58.468980000000002</v>
      </c>
      <c r="S710" s="47">
        <v>-48.82714</v>
      </c>
      <c r="T710" s="47">
        <v>0</v>
      </c>
      <c r="U710" s="47">
        <v>-19.489660000000001</v>
      </c>
      <c r="V710" s="47">
        <v>-23.75188</v>
      </c>
      <c r="W710" s="47">
        <v>-18.190169999999998</v>
      </c>
      <c r="X710" s="47">
        <v>-19.489660000000001</v>
      </c>
      <c r="Y710" s="47">
        <v>-23.75188</v>
      </c>
      <c r="Z710" s="47">
        <v>-18.190169999999998</v>
      </c>
      <c r="AA710" s="47">
        <v>-19.489660000000001</v>
      </c>
      <c r="AB710" s="47">
        <v>-96.3309</v>
      </c>
      <c r="AC710" s="47">
        <v>-36.380339999999997</v>
      </c>
      <c r="AD710" s="47">
        <v>-58.468980000000002</v>
      </c>
      <c r="AE710" s="47">
        <v>-19.276910000000001</v>
      </c>
      <c r="AF710" s="47">
        <v>-6.0633900000000001</v>
      </c>
      <c r="AG710" s="47">
        <v>-19.489660000000001</v>
      </c>
      <c r="AH710" s="47">
        <v>-19.276910000000001</v>
      </c>
      <c r="AI710" s="47">
        <v>-20.672139999999999</v>
      </c>
      <c r="AJ710" s="47">
        <v>-19.489660000000001</v>
      </c>
      <c r="AK710" s="47">
        <v>-19.276910000000001</v>
      </c>
      <c r="AL710" s="47">
        <v>1.54399</v>
      </c>
      <c r="AM710" s="47">
        <v>-19.489660000000001</v>
      </c>
      <c r="AN710" s="47">
        <v>-57.830730000000003</v>
      </c>
      <c r="AO710" s="47">
        <v>-25.19154</v>
      </c>
      <c r="AP710" s="47">
        <v>-58.468980000000002</v>
      </c>
      <c r="AQ710" s="47">
        <v>-24.56692</v>
      </c>
      <c r="AR710" s="47">
        <v>-10.582790000000001</v>
      </c>
      <c r="AS710" s="47">
        <v>-19.489660000000001</v>
      </c>
      <c r="AT710" s="47">
        <v>-19.276910000000001</v>
      </c>
      <c r="AU710" s="47">
        <v>-10.582790000000001</v>
      </c>
      <c r="AV710" s="47">
        <v>-19.489660000000001</v>
      </c>
      <c r="AW710" s="47">
        <v>-19.276910000000001</v>
      </c>
      <c r="AX710" s="47">
        <v>-10.582790000000001</v>
      </c>
      <c r="AY710" s="47">
        <v>-19.489660000000001</v>
      </c>
      <c r="AZ710" s="47">
        <v>-63.120739999999998</v>
      </c>
      <c r="BA710" s="47">
        <v>-31.748369999999998</v>
      </c>
      <c r="BB710" s="47">
        <v>-58.468980000000002</v>
      </c>
      <c r="BC710" s="47">
        <v>-276.38691</v>
      </c>
      <c r="BD710" s="47">
        <v>-101.13285</v>
      </c>
      <c r="BE710" s="47">
        <v>-233.87592000000001</v>
      </c>
      <c r="BF710" s="48">
        <v>0.18176728070166437</v>
      </c>
      <c r="BG710" s="49">
        <v>1.7329093365805472</v>
      </c>
    </row>
    <row r="711" spans="2:59" x14ac:dyDescent="0.25">
      <c r="B711" s="1"/>
      <c r="C711" s="46"/>
      <c r="D711" s="46"/>
      <c r="E711" s="45" t="s">
        <v>504</v>
      </c>
      <c r="F711" s="46" t="s">
        <v>499</v>
      </c>
      <c r="G711" s="47">
        <v>-6.4240900000000005</v>
      </c>
      <c r="H711" s="47">
        <v>-9.5852000000000004</v>
      </c>
      <c r="I711" s="47">
        <v>-12.75122</v>
      </c>
      <c r="J711" s="47">
        <v>-6.4773199999999997</v>
      </c>
      <c r="K711" s="47">
        <v>-2.4414400000000001</v>
      </c>
      <c r="L711" s="47">
        <v>-5.9662199999999999</v>
      </c>
      <c r="M711" s="47">
        <v>-2.8598000000000003</v>
      </c>
      <c r="N711" s="47">
        <v>0</v>
      </c>
      <c r="O711" s="47">
        <v>-5.9662199999999999</v>
      </c>
      <c r="P711" s="47">
        <v>-15.761209999999998</v>
      </c>
      <c r="Q711" s="47">
        <v>-12.026639999999999</v>
      </c>
      <c r="R711" s="47">
        <v>-24.68366</v>
      </c>
      <c r="S711" s="47">
        <v>-13.020569999999999</v>
      </c>
      <c r="T711" s="47">
        <v>0</v>
      </c>
      <c r="U711" s="47">
        <v>-5.9662199999999999</v>
      </c>
      <c r="V711" s="47">
        <v>-6.3338400000000004</v>
      </c>
      <c r="W711" s="47">
        <v>-11.36886</v>
      </c>
      <c r="X711" s="47">
        <v>-5.9662199999999999</v>
      </c>
      <c r="Y711" s="47">
        <v>-6.3338400000000004</v>
      </c>
      <c r="Z711" s="47">
        <v>-11.36886</v>
      </c>
      <c r="AA711" s="47">
        <v>-5.9662199999999999</v>
      </c>
      <c r="AB711" s="47">
        <v>-25.68825</v>
      </c>
      <c r="AC711" s="47">
        <v>-22.737719999999999</v>
      </c>
      <c r="AD711" s="47">
        <v>-17.89866</v>
      </c>
      <c r="AE711" s="47">
        <v>-5.1405099999999999</v>
      </c>
      <c r="AF711" s="47">
        <v>-3.7896199999999998</v>
      </c>
      <c r="AG711" s="47">
        <v>-5.9662199999999999</v>
      </c>
      <c r="AH711" s="47">
        <v>-5.1405099999999999</v>
      </c>
      <c r="AI711" s="47">
        <v>-14.996589999999999</v>
      </c>
      <c r="AJ711" s="47">
        <v>-5.9662199999999999</v>
      </c>
      <c r="AK711" s="47">
        <v>-5.1405099999999999</v>
      </c>
      <c r="AL711" s="47">
        <v>-0.35785</v>
      </c>
      <c r="AM711" s="47">
        <v>-5.9662199999999999</v>
      </c>
      <c r="AN711" s="47">
        <v>-15.421530000000001</v>
      </c>
      <c r="AO711" s="47">
        <v>-19.14406</v>
      </c>
      <c r="AP711" s="47">
        <v>-17.89866</v>
      </c>
      <c r="AQ711" s="47">
        <v>-12.41427</v>
      </c>
      <c r="AR711" s="47">
        <v>-7.9370900000000004</v>
      </c>
      <c r="AS711" s="47">
        <v>-5.9662199999999999</v>
      </c>
      <c r="AT711" s="47">
        <v>-5.1405099999999999</v>
      </c>
      <c r="AU711" s="47">
        <v>-7.9370900000000004</v>
      </c>
      <c r="AV711" s="47">
        <v>-5.9662199999999999</v>
      </c>
      <c r="AW711" s="47">
        <v>-5.1405099999999999</v>
      </c>
      <c r="AX711" s="47">
        <v>-7.9370900000000004</v>
      </c>
      <c r="AY711" s="47">
        <v>-5.9662199999999999</v>
      </c>
      <c r="AZ711" s="47">
        <v>-22.69529</v>
      </c>
      <c r="BA711" s="47">
        <v>-23.81127</v>
      </c>
      <c r="BB711" s="47">
        <v>-17.89866</v>
      </c>
      <c r="BC711" s="47">
        <v>-79.566279999999992</v>
      </c>
      <c r="BD711" s="47">
        <v>-77.71969</v>
      </c>
      <c r="BE711" s="47">
        <v>-78.379639999999995</v>
      </c>
      <c r="BF711" s="48">
        <v>1.5139645959078019E-2</v>
      </c>
      <c r="BG711" s="49">
        <v>2.3759616128165018E-2</v>
      </c>
    </row>
    <row r="712" spans="2:59" hidden="1" x14ac:dyDescent="0.25">
      <c r="B712" s="1"/>
      <c r="C712" s="46"/>
      <c r="D712" s="46"/>
      <c r="E712" s="45"/>
      <c r="BF712" s="48"/>
      <c r="BG712" s="49"/>
    </row>
    <row r="713" spans="2:59" x14ac:dyDescent="0.25">
      <c r="B713" s="1"/>
      <c r="C713" s="46"/>
      <c r="D713" s="46"/>
      <c r="E713" s="45" t="s">
        <v>505</v>
      </c>
      <c r="F713" s="46" t="s">
        <v>499</v>
      </c>
      <c r="G713" s="47">
        <v>-2.81054</v>
      </c>
      <c r="H713" s="47">
        <v>-0.73244000000000009</v>
      </c>
      <c r="I713" s="47">
        <v>-1.5909899999999999</v>
      </c>
      <c r="J713" s="47">
        <v>-2.8338299999999998</v>
      </c>
      <c r="K713" s="47">
        <v>-0.73244000000000009</v>
      </c>
      <c r="L713" s="47">
        <v>-1.5909899999999999</v>
      </c>
      <c r="M713" s="47">
        <v>-1.25116</v>
      </c>
      <c r="N713" s="47">
        <v>0</v>
      </c>
      <c r="O713" s="47">
        <v>-1.5909899999999999</v>
      </c>
      <c r="P713" s="47">
        <v>-6.8955299999999999</v>
      </c>
      <c r="Q713" s="47">
        <v>-1.4648800000000002</v>
      </c>
      <c r="R713" s="47">
        <v>-4.7729699999999999</v>
      </c>
      <c r="S713" s="47">
        <v>-5.6965000000000003</v>
      </c>
      <c r="T713" s="47">
        <v>0</v>
      </c>
      <c r="U713" s="47">
        <v>-1.5909899999999999</v>
      </c>
      <c r="V713" s="47">
        <v>-2.7710500000000002</v>
      </c>
      <c r="W713" s="47">
        <v>-3.41065</v>
      </c>
      <c r="X713" s="47">
        <v>-1.5909899999999999</v>
      </c>
      <c r="Y713" s="47">
        <v>-2.7710500000000002</v>
      </c>
      <c r="Z713" s="47">
        <v>-3.41065</v>
      </c>
      <c r="AA713" s="47">
        <v>-1.5909899999999999</v>
      </c>
      <c r="AB713" s="47">
        <v>-11.2386</v>
      </c>
      <c r="AC713" s="47">
        <v>-6.8212999999999999</v>
      </c>
      <c r="AD713" s="47">
        <v>-4.7729699999999999</v>
      </c>
      <c r="AE713" s="47">
        <v>-2.2489699999999999</v>
      </c>
      <c r="AF713" s="47">
        <v>-1.1368900000000002</v>
      </c>
      <c r="AG713" s="47">
        <v>-1.5909899999999999</v>
      </c>
      <c r="AH713" s="47">
        <v>-2.2489699999999999</v>
      </c>
      <c r="AI713" s="47">
        <v>-3.8760400000000002</v>
      </c>
      <c r="AJ713" s="47">
        <v>-1.5909899999999999</v>
      </c>
      <c r="AK713" s="47">
        <v>-2.2489699999999999</v>
      </c>
      <c r="AL713" s="47">
        <v>0.2893</v>
      </c>
      <c r="AM713" s="47">
        <v>-1.5909899999999999</v>
      </c>
      <c r="AN713" s="47">
        <v>-6.7469099999999997</v>
      </c>
      <c r="AO713" s="47">
        <v>-4.72363</v>
      </c>
      <c r="AP713" s="47">
        <v>-4.7729699999999999</v>
      </c>
      <c r="AQ713" s="47">
        <v>-3.9020999999999999</v>
      </c>
      <c r="AR713" s="47">
        <v>-1.98428</v>
      </c>
      <c r="AS713" s="47">
        <v>-1.5909899999999999</v>
      </c>
      <c r="AT713" s="47">
        <v>-2.2489699999999999</v>
      </c>
      <c r="AU713" s="47">
        <v>-1.98428</v>
      </c>
      <c r="AV713" s="47">
        <v>-1.5909899999999999</v>
      </c>
      <c r="AW713" s="47">
        <v>-2.2489699999999999</v>
      </c>
      <c r="AX713" s="47">
        <v>-1.98428</v>
      </c>
      <c r="AY713" s="47">
        <v>-1.5909899999999999</v>
      </c>
      <c r="AZ713" s="47">
        <v>-8.4000400000000006</v>
      </c>
      <c r="BA713" s="47">
        <v>-5.9528400000000001</v>
      </c>
      <c r="BB713" s="47">
        <v>-4.7729699999999999</v>
      </c>
      <c r="BC713" s="47">
        <v>-33.281080000000003</v>
      </c>
      <c r="BD713" s="47">
        <v>-18.96265</v>
      </c>
      <c r="BE713" s="47">
        <v>-19.09188</v>
      </c>
      <c r="BF713" s="48">
        <v>0.74320601218947546</v>
      </c>
      <c r="BG713" s="49">
        <v>0.75508591889846643</v>
      </c>
    </row>
    <row r="714" spans="2:59" x14ac:dyDescent="0.25">
      <c r="B714" s="1"/>
      <c r="C714" s="46"/>
      <c r="D714" s="46"/>
      <c r="E714" s="45" t="s">
        <v>506</v>
      </c>
      <c r="F714" s="46" t="s">
        <v>499</v>
      </c>
      <c r="G714" s="47">
        <v>-12.04518</v>
      </c>
      <c r="H714" s="47">
        <v>-2.4414400000000001</v>
      </c>
      <c r="I714" s="47">
        <v>-1.5909899999999999</v>
      </c>
      <c r="J714" s="47">
        <v>-12.14499</v>
      </c>
      <c r="K714" s="47">
        <v>-2.4414400000000001</v>
      </c>
      <c r="L714" s="47">
        <v>-1.5909899999999999</v>
      </c>
      <c r="M714" s="47">
        <v>-5.3621300000000005</v>
      </c>
      <c r="N714" s="47">
        <v>0</v>
      </c>
      <c r="O714" s="47">
        <v>-1.5909899999999999</v>
      </c>
      <c r="P714" s="47">
        <v>-29.552299999999999</v>
      </c>
      <c r="Q714" s="47">
        <v>-4.8828800000000001</v>
      </c>
      <c r="R714" s="47">
        <v>-4.7729699999999999</v>
      </c>
      <c r="S714" s="47">
        <v>-24.41356</v>
      </c>
      <c r="T714" s="47">
        <v>0</v>
      </c>
      <c r="U714" s="47">
        <v>-1.5909899999999999</v>
      </c>
      <c r="V714" s="47">
        <v>-11.87594</v>
      </c>
      <c r="W714" s="47">
        <v>-11.36886</v>
      </c>
      <c r="X714" s="47">
        <v>-1.5909899999999999</v>
      </c>
      <c r="Y714" s="47">
        <v>-11.87593</v>
      </c>
      <c r="Z714" s="47">
        <v>-11.36886</v>
      </c>
      <c r="AA714" s="47">
        <v>-1.5909899999999999</v>
      </c>
      <c r="AB714" s="47">
        <v>-48.165430000000001</v>
      </c>
      <c r="AC714" s="47">
        <v>-22.737719999999999</v>
      </c>
      <c r="AD714" s="47">
        <v>-4.7729699999999999</v>
      </c>
      <c r="AE714" s="47">
        <v>-9.6384500000000006</v>
      </c>
      <c r="AF714" s="47">
        <v>-3.7896199999999998</v>
      </c>
      <c r="AG714" s="47">
        <v>-1.5909899999999999</v>
      </c>
      <c r="AH714" s="47">
        <v>-9.6384500000000006</v>
      </c>
      <c r="AI714" s="47">
        <v>-12.92008</v>
      </c>
      <c r="AJ714" s="47">
        <v>-1.5909899999999999</v>
      </c>
      <c r="AK714" s="47">
        <v>-9.6384500000000006</v>
      </c>
      <c r="AL714" s="47">
        <v>0.96501999999999999</v>
      </c>
      <c r="AM714" s="47">
        <v>-1.5909899999999999</v>
      </c>
      <c r="AN714" s="47">
        <v>-28.91535</v>
      </c>
      <c r="AO714" s="47">
        <v>-15.744680000000001</v>
      </c>
      <c r="AP714" s="47">
        <v>-4.7729699999999999</v>
      </c>
      <c r="AQ714" s="47">
        <v>-13.60595</v>
      </c>
      <c r="AR714" s="47">
        <v>-6.6142299999999992</v>
      </c>
      <c r="AS714" s="47">
        <v>-1.5909899999999999</v>
      </c>
      <c r="AT714" s="47">
        <v>-9.6384500000000006</v>
      </c>
      <c r="AU714" s="47">
        <v>-6.6142299999999992</v>
      </c>
      <c r="AV714" s="47">
        <v>-1.5909899999999999</v>
      </c>
      <c r="AW714" s="47">
        <v>-9.6384500000000006</v>
      </c>
      <c r="AX714" s="47">
        <v>-6.6141999999999994</v>
      </c>
      <c r="AY714" s="47">
        <v>-1.5909899999999999</v>
      </c>
      <c r="AZ714" s="47">
        <v>-32.882849999999998</v>
      </c>
      <c r="BA714" s="47">
        <v>-19.842659999999999</v>
      </c>
      <c r="BB714" s="47">
        <v>-4.7729699999999999</v>
      </c>
      <c r="BC714" s="47">
        <v>-139.51593</v>
      </c>
      <c r="BD714" s="47">
        <v>-63.207940000000001</v>
      </c>
      <c r="BE714" s="47">
        <v>-19.09188</v>
      </c>
      <c r="BF714" s="48">
        <v>6.3076056417702189</v>
      </c>
      <c r="BG714" s="49">
        <v>1.2072532343246749</v>
      </c>
    </row>
    <row r="715" spans="2:59" hidden="1" x14ac:dyDescent="0.25">
      <c r="B715" s="1"/>
      <c r="C715" s="46"/>
      <c r="D715" s="46"/>
      <c r="E715" s="45"/>
      <c r="BF715" s="48"/>
      <c r="BG715" s="49"/>
    </row>
    <row r="716" spans="2:59" hidden="1" x14ac:dyDescent="0.25">
      <c r="B716" s="1"/>
      <c r="C716" s="46"/>
      <c r="D716" s="46"/>
      <c r="E716" s="45"/>
      <c r="BF716" s="48"/>
      <c r="BG716" s="49"/>
    </row>
    <row r="717" spans="2:59" x14ac:dyDescent="0.25">
      <c r="B717" s="1"/>
      <c r="C717" s="46"/>
      <c r="D717" s="46"/>
      <c r="E717" s="45" t="s">
        <v>507</v>
      </c>
      <c r="F717" s="46" t="s">
        <v>508</v>
      </c>
      <c r="G717" s="47">
        <v>0</v>
      </c>
      <c r="H717" s="47">
        <v>0</v>
      </c>
      <c r="I717" s="47">
        <v>0</v>
      </c>
      <c r="J717" s="47">
        <v>0</v>
      </c>
      <c r="K717" s="47">
        <v>-3.3073999999999999</v>
      </c>
      <c r="L717" s="47">
        <v>-36.6</v>
      </c>
      <c r="M717" s="47">
        <v>0</v>
      </c>
      <c r="N717" s="47">
        <v>0</v>
      </c>
      <c r="O717" s="47">
        <v>0</v>
      </c>
      <c r="P717" s="47">
        <v>0</v>
      </c>
      <c r="Q717" s="47">
        <v>-3.3073999999999999</v>
      </c>
      <c r="R717" s="47">
        <v>-36.6</v>
      </c>
      <c r="S717" s="47">
        <v>0</v>
      </c>
      <c r="T717" s="47">
        <v>-21.9</v>
      </c>
      <c r="U717" s="47">
        <v>0</v>
      </c>
      <c r="V717" s="47">
        <v>0</v>
      </c>
      <c r="W717" s="47">
        <v>0</v>
      </c>
      <c r="X717" s="47">
        <v>0</v>
      </c>
      <c r="Y717" s="47">
        <v>0</v>
      </c>
      <c r="Z717" s="47">
        <v>0</v>
      </c>
      <c r="AA717" s="47">
        <v>0</v>
      </c>
      <c r="AB717" s="47">
        <v>0</v>
      </c>
      <c r="AC717" s="47">
        <v>-21.9</v>
      </c>
      <c r="AD717" s="47">
        <v>0</v>
      </c>
      <c r="AE717" s="47">
        <v>0</v>
      </c>
      <c r="AF717" s="47">
        <v>-12.9</v>
      </c>
      <c r="AG717" s="47">
        <v>0</v>
      </c>
      <c r="AH717" s="47">
        <v>0</v>
      </c>
      <c r="AI717" s="47">
        <v>0</v>
      </c>
      <c r="AJ717" s="47">
        <v>0</v>
      </c>
      <c r="AK717" s="47">
        <v>0</v>
      </c>
      <c r="AL717" s="47">
        <v>0</v>
      </c>
      <c r="AM717" s="47">
        <v>0</v>
      </c>
      <c r="AN717" s="47">
        <v>0</v>
      </c>
      <c r="AO717" s="47">
        <v>-12.9</v>
      </c>
      <c r="AP717" s="47">
        <v>0</v>
      </c>
      <c r="AQ717" s="47">
        <v>-23.1</v>
      </c>
      <c r="AR717" s="47">
        <v>0</v>
      </c>
      <c r="AS717" s="47">
        <v>0</v>
      </c>
      <c r="AT717" s="47">
        <v>0</v>
      </c>
      <c r="AU717" s="47">
        <v>0</v>
      </c>
      <c r="AV717" s="47">
        <v>0</v>
      </c>
      <c r="AW717" s="47">
        <v>0</v>
      </c>
      <c r="AX717" s="47">
        <v>0</v>
      </c>
      <c r="AY717" s="47">
        <v>0</v>
      </c>
      <c r="AZ717" s="47">
        <v>-23.1</v>
      </c>
      <c r="BA717" s="47">
        <v>0</v>
      </c>
      <c r="BB717" s="47">
        <v>0</v>
      </c>
      <c r="BC717" s="47">
        <v>-23.1</v>
      </c>
      <c r="BD717" s="47">
        <v>-38.107399999999998</v>
      </c>
      <c r="BE717" s="47">
        <v>-36.6</v>
      </c>
      <c r="BF717" s="48">
        <v>-0.36885245901639341</v>
      </c>
      <c r="BG717" s="49">
        <v>-0.3938185234363929</v>
      </c>
    </row>
    <row r="718" spans="2:59" x14ac:dyDescent="0.25">
      <c r="B718" s="1"/>
      <c r="C718" s="46"/>
      <c r="D718" s="46"/>
      <c r="E718" s="45" t="s">
        <v>509</v>
      </c>
      <c r="F718" s="46" t="s">
        <v>508</v>
      </c>
      <c r="G718" s="47">
        <v>0</v>
      </c>
      <c r="H718" s="47">
        <v>0</v>
      </c>
      <c r="I718" s="47">
        <v>-1.21</v>
      </c>
      <c r="J718" s="47">
        <v>0</v>
      </c>
      <c r="K718" s="47">
        <v>0</v>
      </c>
      <c r="L718" s="47">
        <v>0</v>
      </c>
      <c r="M718" s="47">
        <v>0</v>
      </c>
      <c r="N718" s="47">
        <v>0</v>
      </c>
      <c r="O718" s="47">
        <v>0</v>
      </c>
      <c r="P718" s="47">
        <v>0</v>
      </c>
      <c r="Q718" s="47">
        <v>0</v>
      </c>
      <c r="R718" s="47">
        <v>-1.21</v>
      </c>
      <c r="S718" s="47">
        <v>0</v>
      </c>
      <c r="T718" s="47">
        <v>-0.3</v>
      </c>
      <c r="U718" s="47">
        <v>0</v>
      </c>
      <c r="V718" s="47">
        <v>0</v>
      </c>
      <c r="W718" s="47">
        <v>0</v>
      </c>
      <c r="X718" s="47">
        <v>0</v>
      </c>
      <c r="Y718" s="47">
        <v>-1.4</v>
      </c>
      <c r="Z718" s="47">
        <v>0</v>
      </c>
      <c r="AA718" s="47">
        <v>0</v>
      </c>
      <c r="AB718" s="47">
        <v>-1.4</v>
      </c>
      <c r="AC718" s="47">
        <v>-0.3</v>
      </c>
      <c r="AD718" s="47">
        <v>0</v>
      </c>
      <c r="AE718" s="47">
        <v>-1.55</v>
      </c>
      <c r="AF718" s="47">
        <v>-0.15</v>
      </c>
      <c r="AG718" s="47">
        <v>-5.4</v>
      </c>
      <c r="AH718" s="47">
        <v>0</v>
      </c>
      <c r="AI718" s="47">
        <v>0</v>
      </c>
      <c r="AJ718" s="47">
        <v>0</v>
      </c>
      <c r="AK718" s="47">
        <v>-0.15</v>
      </c>
      <c r="AL718" s="47">
        <v>0</v>
      </c>
      <c r="AM718" s="47">
        <v>0</v>
      </c>
      <c r="AN718" s="47">
        <v>-1.7</v>
      </c>
      <c r="AO718" s="47">
        <v>-0.15</v>
      </c>
      <c r="AP718" s="47">
        <v>-5.4</v>
      </c>
      <c r="AQ718" s="47">
        <v>0</v>
      </c>
      <c r="AR718" s="47">
        <v>-0.15</v>
      </c>
      <c r="AS718" s="47">
        <v>0</v>
      </c>
      <c r="AT718" s="47">
        <v>-0.3</v>
      </c>
      <c r="AU718" s="47">
        <v>-1.2</v>
      </c>
      <c r="AV718" s="47">
        <v>0</v>
      </c>
      <c r="AW718" s="47">
        <v>0</v>
      </c>
      <c r="AX718" s="47">
        <v>-0.22</v>
      </c>
      <c r="AY718" s="47">
        <v>0</v>
      </c>
      <c r="AZ718" s="47">
        <v>-0.3</v>
      </c>
      <c r="BA718" s="47">
        <v>-1.57</v>
      </c>
      <c r="BB718" s="47">
        <v>0</v>
      </c>
      <c r="BC718" s="47">
        <v>-3.4</v>
      </c>
      <c r="BD718" s="47">
        <v>-2.02</v>
      </c>
      <c r="BE718" s="47">
        <v>-6.61</v>
      </c>
      <c r="BF718" s="48">
        <v>-0.48562783661119524</v>
      </c>
      <c r="BG718" s="49">
        <v>0.68316831683168311</v>
      </c>
    </row>
    <row r="719" spans="2:59" x14ac:dyDescent="0.25">
      <c r="B719" s="1"/>
      <c r="C719" s="46"/>
      <c r="D719" s="46"/>
      <c r="E719" s="45" t="s">
        <v>510</v>
      </c>
      <c r="F719" s="46" t="s">
        <v>508</v>
      </c>
      <c r="G719" s="47">
        <v>-0.3</v>
      </c>
      <c r="H719" s="47">
        <v>0</v>
      </c>
      <c r="I719" s="47">
        <v>0</v>
      </c>
      <c r="J719" s="47">
        <v>-0.15</v>
      </c>
      <c r="K719" s="47">
        <v>0</v>
      </c>
      <c r="L719" s="47">
        <v>0</v>
      </c>
      <c r="M719" s="47">
        <v>-9</v>
      </c>
      <c r="N719" s="47">
        <v>0</v>
      </c>
      <c r="O719" s="47">
        <v>0</v>
      </c>
      <c r="P719" s="47">
        <v>-9.4499999999999993</v>
      </c>
      <c r="Q719" s="47">
        <v>0</v>
      </c>
      <c r="R719" s="47">
        <v>0</v>
      </c>
      <c r="S719" s="47">
        <v>-0.15</v>
      </c>
      <c r="T719" s="47">
        <v>0</v>
      </c>
      <c r="U719" s="47">
        <v>-0.255</v>
      </c>
      <c r="V719" s="47">
        <v>-0.15</v>
      </c>
      <c r="W719" s="47">
        <v>0</v>
      </c>
      <c r="X719" s="47">
        <v>0</v>
      </c>
      <c r="Y719" s="47">
        <v>-0.25</v>
      </c>
      <c r="Z719" s="47">
        <v>-0.25</v>
      </c>
      <c r="AA719" s="47">
        <v>-0.45900000000000002</v>
      </c>
      <c r="AB719" s="47">
        <v>-0.55000000000000004</v>
      </c>
      <c r="AC719" s="47">
        <v>-0.25</v>
      </c>
      <c r="AD719" s="47">
        <v>-0.71399999999999997</v>
      </c>
      <c r="AE719" s="47">
        <v>-25</v>
      </c>
      <c r="AF719" s="47">
        <v>0</v>
      </c>
      <c r="AG719" s="47">
        <v>-25.5</v>
      </c>
      <c r="AH719" s="47">
        <v>0</v>
      </c>
      <c r="AI719" s="47">
        <v>-25</v>
      </c>
      <c r="AJ719" s="47">
        <v>-0.30599999999999999</v>
      </c>
      <c r="AK719" s="47">
        <v>0</v>
      </c>
      <c r="AL719" s="47">
        <v>0</v>
      </c>
      <c r="AM719" s="47">
        <v>0</v>
      </c>
      <c r="AN719" s="47">
        <v>-25</v>
      </c>
      <c r="AO719" s="47">
        <v>-25</v>
      </c>
      <c r="AP719" s="47">
        <v>-25.806000000000001</v>
      </c>
      <c r="AQ719" s="47">
        <v>0</v>
      </c>
      <c r="AR719" s="47">
        <v>0</v>
      </c>
      <c r="AS719" s="47">
        <v>0</v>
      </c>
      <c r="AT719" s="47">
        <v>0</v>
      </c>
      <c r="AU719" s="47">
        <v>-0.6</v>
      </c>
      <c r="AV719" s="47">
        <v>0</v>
      </c>
      <c r="AW719" s="47">
        <v>-0.15</v>
      </c>
      <c r="AX719" s="47">
        <v>0</v>
      </c>
      <c r="AY719" s="47">
        <v>0</v>
      </c>
      <c r="AZ719" s="47">
        <v>-0.15</v>
      </c>
      <c r="BA719" s="47">
        <v>-0.6</v>
      </c>
      <c r="BB719" s="47">
        <v>0</v>
      </c>
      <c r="BC719" s="47">
        <v>-35.15</v>
      </c>
      <c r="BD719" s="47">
        <v>-25.85</v>
      </c>
      <c r="BE719" s="47">
        <v>-26.52</v>
      </c>
      <c r="BF719" s="48">
        <v>0.32541478129713419</v>
      </c>
      <c r="BG719" s="49">
        <v>0.35976789168278511</v>
      </c>
    </row>
    <row r="720" spans="2:59" hidden="1" x14ac:dyDescent="0.25">
      <c r="B720" s="1"/>
      <c r="C720" s="46"/>
      <c r="D720" s="46"/>
      <c r="E720" s="45"/>
      <c r="BF720" s="48"/>
      <c r="BG720" s="49"/>
    </row>
    <row r="721" spans="2:59" hidden="1" x14ac:dyDescent="0.25">
      <c r="B721" s="1"/>
      <c r="C721" s="46"/>
      <c r="D721" s="46"/>
      <c r="E721" s="45"/>
      <c r="BF721" s="48"/>
      <c r="BG721" s="49"/>
    </row>
    <row r="722" spans="2:59" hidden="1" x14ac:dyDescent="0.25">
      <c r="B722" s="1"/>
      <c r="C722" s="46"/>
      <c r="D722" s="46"/>
      <c r="E722" s="45"/>
      <c r="BF722" s="48"/>
      <c r="BG722" s="49"/>
    </row>
    <row r="723" spans="2:59" hidden="1" x14ac:dyDescent="0.25">
      <c r="B723" s="1"/>
      <c r="C723" s="46"/>
      <c r="D723" s="46"/>
      <c r="E723" s="45"/>
      <c r="BF723" s="48"/>
      <c r="BG723" s="49"/>
    </row>
    <row r="724" spans="2:59" x14ac:dyDescent="0.25">
      <c r="B724" s="1"/>
      <c r="C724" s="46"/>
      <c r="D724" s="46"/>
      <c r="E724" s="45" t="s">
        <v>511</v>
      </c>
      <c r="F724" s="46" t="s">
        <v>512</v>
      </c>
      <c r="G724" s="47">
        <v>-340.846</v>
      </c>
      <c r="H724" s="47">
        <v>-57.63</v>
      </c>
      <c r="I724" s="47">
        <v>-261.25</v>
      </c>
      <c r="J724" s="47">
        <v>-110.12949999999999</v>
      </c>
      <c r="K724" s="47">
        <v>0</v>
      </c>
      <c r="L724" s="47">
        <v>-261.25</v>
      </c>
      <c r="M724" s="47">
        <v>-100.36</v>
      </c>
      <c r="N724" s="47">
        <v>-58.5</v>
      </c>
      <c r="O724" s="47">
        <v>-261.25</v>
      </c>
      <c r="P724" s="47">
        <v>-551.33550000000002</v>
      </c>
      <c r="Q724" s="47">
        <v>-116.13</v>
      </c>
      <c r="R724" s="47">
        <v>-783.75</v>
      </c>
      <c r="S724" s="47">
        <v>-211.42</v>
      </c>
      <c r="T724" s="47">
        <v>-162.67429000000001</v>
      </c>
      <c r="U724" s="47">
        <v>-261.25</v>
      </c>
      <c r="V724" s="47">
        <v>6.4739700000000004</v>
      </c>
      <c r="W724" s="47">
        <v>-284.02504999999996</v>
      </c>
      <c r="X724" s="47">
        <v>-261.25</v>
      </c>
      <c r="Y724" s="47">
        <v>-17.5</v>
      </c>
      <c r="Z724" s="47">
        <v>-164.25488000000001</v>
      </c>
      <c r="AA724" s="47">
        <v>-261.25</v>
      </c>
      <c r="AB724" s="47">
        <v>-222.44603000000001</v>
      </c>
      <c r="AC724" s="47">
        <v>-610.95421999999996</v>
      </c>
      <c r="AD724" s="47">
        <v>-783.75</v>
      </c>
      <c r="AE724" s="47">
        <v>-111.01</v>
      </c>
      <c r="AF724" s="47">
        <v>-110.3125</v>
      </c>
      <c r="AG724" s="47">
        <v>-261.25</v>
      </c>
      <c r="AH724" s="47">
        <v>-137.6825</v>
      </c>
      <c r="AI724" s="47">
        <v>-100.98699999999999</v>
      </c>
      <c r="AJ724" s="47">
        <v>-261.25</v>
      </c>
      <c r="AK724" s="47">
        <v>-15.4</v>
      </c>
      <c r="AL724" s="47">
        <v>-53.953499999999998</v>
      </c>
      <c r="AM724" s="47">
        <v>-261.25</v>
      </c>
      <c r="AN724" s="47">
        <v>-264.09249999999997</v>
      </c>
      <c r="AO724" s="47">
        <v>-265.25299999999999</v>
      </c>
      <c r="AP724" s="47">
        <v>-783.75</v>
      </c>
      <c r="AQ724" s="47">
        <v>-50</v>
      </c>
      <c r="AR724" s="47">
        <v>-102.83991999999999</v>
      </c>
      <c r="AS724" s="47">
        <v>-261.25</v>
      </c>
      <c r="AT724" s="47">
        <v>-30.579789999999999</v>
      </c>
      <c r="AU724" s="47">
        <v>-222.78223</v>
      </c>
      <c r="AV724" s="47">
        <v>-261.25</v>
      </c>
      <c r="AW724" s="47">
        <v>-2755.4859799999999</v>
      </c>
      <c r="AX724" s="47">
        <v>-1379.5677700000001</v>
      </c>
      <c r="AY724" s="47">
        <v>-261.25</v>
      </c>
      <c r="AZ724" s="47">
        <v>-2836.0657700000002</v>
      </c>
      <c r="BA724" s="47">
        <v>-1705.18992</v>
      </c>
      <c r="BB724" s="47">
        <v>-783.75</v>
      </c>
      <c r="BC724" s="47">
        <v>-3873.9397999999997</v>
      </c>
      <c r="BD724" s="47">
        <v>-2697.5271400000001</v>
      </c>
      <c r="BE724" s="47">
        <v>-3135</v>
      </c>
      <c r="BF724" s="48">
        <v>0.23570647527910671</v>
      </c>
      <c r="BG724" s="49">
        <v>0.43610781243149965</v>
      </c>
    </row>
    <row r="725" spans="2:59" x14ac:dyDescent="0.25">
      <c r="B725" s="1"/>
      <c r="C725" s="46"/>
      <c r="D725" s="46"/>
      <c r="E725" s="45" t="s">
        <v>513</v>
      </c>
      <c r="F725" s="46" t="s">
        <v>514</v>
      </c>
      <c r="G725" s="47">
        <v>0</v>
      </c>
      <c r="H725" s="47">
        <v>0</v>
      </c>
      <c r="I725" s="47">
        <v>-29.16667</v>
      </c>
      <c r="J725" s="47">
        <v>0</v>
      </c>
      <c r="K725" s="47">
        <v>-14.204000000000001</v>
      </c>
      <c r="L725" s="47">
        <v>-29.16667</v>
      </c>
      <c r="M725" s="47">
        <v>0</v>
      </c>
      <c r="N725" s="47">
        <v>0</v>
      </c>
      <c r="O725" s="47">
        <v>-29.16667</v>
      </c>
      <c r="P725" s="47">
        <v>0</v>
      </c>
      <c r="Q725" s="47">
        <v>-14.204000000000001</v>
      </c>
      <c r="R725" s="47">
        <v>-87.500009999999989</v>
      </c>
      <c r="S725" s="47">
        <v>0</v>
      </c>
      <c r="T725" s="47">
        <v>0</v>
      </c>
      <c r="U725" s="47">
        <v>-29.16667</v>
      </c>
      <c r="V725" s="47">
        <v>0</v>
      </c>
      <c r="W725" s="47">
        <v>0</v>
      </c>
      <c r="X725" s="47">
        <v>-29.16667</v>
      </c>
      <c r="Y725" s="47">
        <v>0</v>
      </c>
      <c r="Z725" s="47">
        <v>-51.357999999999997</v>
      </c>
      <c r="AA725" s="47">
        <v>-29.16667</v>
      </c>
      <c r="AB725" s="47">
        <v>0</v>
      </c>
      <c r="AC725" s="47">
        <v>-51.357999999999997</v>
      </c>
      <c r="AD725" s="47">
        <v>-87.500009999999989</v>
      </c>
      <c r="AE725" s="47">
        <v>0</v>
      </c>
      <c r="AF725" s="47">
        <v>-1.2</v>
      </c>
      <c r="AG725" s="47">
        <v>-29.16667</v>
      </c>
      <c r="AH725" s="47">
        <v>0</v>
      </c>
      <c r="AI725" s="47">
        <v>-27.295000000000002</v>
      </c>
      <c r="AJ725" s="47">
        <v>-29.16667</v>
      </c>
      <c r="AK725" s="47">
        <v>0</v>
      </c>
      <c r="AL725" s="47">
        <v>-21.12</v>
      </c>
      <c r="AM725" s="47">
        <v>-29.16667</v>
      </c>
      <c r="AN725" s="47">
        <v>0</v>
      </c>
      <c r="AO725" s="47">
        <v>-49.615000000000002</v>
      </c>
      <c r="AP725" s="47">
        <v>-87.500009999999989</v>
      </c>
      <c r="AQ725" s="47">
        <v>-11</v>
      </c>
      <c r="AR725" s="47">
        <v>-9</v>
      </c>
      <c r="AS725" s="47">
        <v>-29.16667</v>
      </c>
      <c r="AT725" s="47">
        <v>0</v>
      </c>
      <c r="AU725" s="47">
        <v>0</v>
      </c>
      <c r="AV725" s="47">
        <v>-29.16667</v>
      </c>
      <c r="AW725" s="47">
        <v>0</v>
      </c>
      <c r="AX725" s="47">
        <v>-20.558</v>
      </c>
      <c r="AY725" s="47">
        <v>-29.16667</v>
      </c>
      <c r="AZ725" s="47">
        <v>-11</v>
      </c>
      <c r="BA725" s="47">
        <v>-29.558</v>
      </c>
      <c r="BB725" s="47">
        <v>-87.500009999999989</v>
      </c>
      <c r="BC725" s="47">
        <v>-11</v>
      </c>
      <c r="BD725" s="47">
        <v>-144.73500000000001</v>
      </c>
      <c r="BE725" s="47">
        <v>-350.00003999999996</v>
      </c>
      <c r="BF725" s="48">
        <v>-0.96857143216326491</v>
      </c>
      <c r="BG725" s="49">
        <v>-0.92399903271496187</v>
      </c>
    </row>
    <row r="726" spans="2:59" x14ac:dyDescent="0.25">
      <c r="B726" s="1"/>
      <c r="C726" s="46"/>
      <c r="D726" s="46"/>
      <c r="E726" s="45" t="s">
        <v>515</v>
      </c>
      <c r="F726" s="46" t="s">
        <v>516</v>
      </c>
      <c r="G726" s="47">
        <v>-83.254999999999995</v>
      </c>
      <c r="H726" s="47">
        <v>0</v>
      </c>
      <c r="I726" s="47">
        <v>-77.283330000000007</v>
      </c>
      <c r="J726" s="47">
        <v>-107.9</v>
      </c>
      <c r="K726" s="47">
        <v>0</v>
      </c>
      <c r="L726" s="47">
        <v>-77.283330000000007</v>
      </c>
      <c r="M726" s="47">
        <v>0</v>
      </c>
      <c r="N726" s="47">
        <v>-6.5549999999999997</v>
      </c>
      <c r="O726" s="47">
        <v>-77.283330000000007</v>
      </c>
      <c r="P726" s="47">
        <v>-191.155</v>
      </c>
      <c r="Q726" s="47">
        <v>-6.5549999999999997</v>
      </c>
      <c r="R726" s="47">
        <v>-231.84998999999999</v>
      </c>
      <c r="S726" s="47">
        <v>-106.95</v>
      </c>
      <c r="T726" s="47">
        <v>0</v>
      </c>
      <c r="U726" s="47">
        <v>-77.283330000000007</v>
      </c>
      <c r="V726" s="47">
        <v>0</v>
      </c>
      <c r="W726" s="47">
        <v>-29.9</v>
      </c>
      <c r="X726" s="47">
        <v>-77.283330000000007</v>
      </c>
      <c r="Y726" s="47">
        <v>0</v>
      </c>
      <c r="Z726" s="47">
        <v>0</v>
      </c>
      <c r="AA726" s="47">
        <v>-77.283330000000007</v>
      </c>
      <c r="AB726" s="47">
        <v>-106.95</v>
      </c>
      <c r="AC726" s="47">
        <v>-29.9</v>
      </c>
      <c r="AD726" s="47">
        <v>-231.84998999999999</v>
      </c>
      <c r="AE726" s="47">
        <v>0</v>
      </c>
      <c r="AF726" s="47">
        <v>-29.9</v>
      </c>
      <c r="AG726" s="47">
        <v>-77.283330000000007</v>
      </c>
      <c r="AH726" s="47">
        <v>0</v>
      </c>
      <c r="AI726" s="47">
        <v>0</v>
      </c>
      <c r="AJ726" s="47">
        <v>-77.283330000000007</v>
      </c>
      <c r="AK726" s="47">
        <v>-43.494500000000002</v>
      </c>
      <c r="AL726" s="47">
        <v>-137.14099999999999</v>
      </c>
      <c r="AM726" s="47">
        <v>-77.283330000000007</v>
      </c>
      <c r="AN726" s="47">
        <v>-43.494500000000002</v>
      </c>
      <c r="AO726" s="47">
        <v>-167.041</v>
      </c>
      <c r="AP726" s="47">
        <v>-231.84998999999999</v>
      </c>
      <c r="AQ726" s="47">
        <v>0</v>
      </c>
      <c r="AR726" s="47">
        <v>0</v>
      </c>
      <c r="AS726" s="47">
        <v>-77.283330000000007</v>
      </c>
      <c r="AT726" s="47">
        <v>0</v>
      </c>
      <c r="AU726" s="47">
        <v>-66.95</v>
      </c>
      <c r="AV726" s="47">
        <v>-77.283330000000007</v>
      </c>
      <c r="AW726" s="47">
        <v>-135.375</v>
      </c>
      <c r="AX726" s="47">
        <v>-36</v>
      </c>
      <c r="AY726" s="47">
        <v>-77.283330000000007</v>
      </c>
      <c r="AZ726" s="47">
        <v>-135.375</v>
      </c>
      <c r="BA726" s="47">
        <v>-102.95</v>
      </c>
      <c r="BB726" s="47">
        <v>-231.84998999999999</v>
      </c>
      <c r="BC726" s="47">
        <v>-476.97449999999998</v>
      </c>
      <c r="BD726" s="47">
        <v>-306.44600000000003</v>
      </c>
      <c r="BE726" s="47">
        <v>-927.39995999999996</v>
      </c>
      <c r="BF726" s="48">
        <v>-0.48568630518379574</v>
      </c>
      <c r="BG726" s="49">
        <v>0.55647161326954819</v>
      </c>
    </row>
    <row r="727" spans="2:59" x14ac:dyDescent="0.25">
      <c r="B727" s="1"/>
      <c r="C727" s="46"/>
      <c r="D727" s="46"/>
      <c r="E727" s="45" t="s">
        <v>517</v>
      </c>
      <c r="F727" s="46" t="s">
        <v>518</v>
      </c>
      <c r="G727" s="47">
        <v>0</v>
      </c>
      <c r="H727" s="47">
        <v>0</v>
      </c>
      <c r="I727" s="47">
        <v>-70.833330000000004</v>
      </c>
      <c r="J727" s="47">
        <v>0</v>
      </c>
      <c r="K727" s="47">
        <v>-5</v>
      </c>
      <c r="L727" s="47">
        <v>-70.833330000000004</v>
      </c>
      <c r="M727" s="47">
        <v>0</v>
      </c>
      <c r="N727" s="47">
        <v>0</v>
      </c>
      <c r="O727" s="47">
        <v>-70.833330000000004</v>
      </c>
      <c r="P727" s="47">
        <v>0</v>
      </c>
      <c r="Q727" s="47">
        <v>-5</v>
      </c>
      <c r="R727" s="47">
        <v>-212.49999</v>
      </c>
      <c r="S727" s="47">
        <v>0</v>
      </c>
      <c r="T727" s="47">
        <v>0</v>
      </c>
      <c r="U727" s="47">
        <v>-70.833330000000004</v>
      </c>
      <c r="V727" s="47">
        <v>0</v>
      </c>
      <c r="W727" s="47">
        <v>0</v>
      </c>
      <c r="X727" s="47">
        <v>-70.833330000000004</v>
      </c>
      <c r="Y727" s="47">
        <v>0</v>
      </c>
      <c r="Z727" s="47">
        <v>-4.7</v>
      </c>
      <c r="AA727" s="47">
        <v>-70.833330000000004</v>
      </c>
      <c r="AB727" s="47">
        <v>0</v>
      </c>
      <c r="AC727" s="47">
        <v>-4.7</v>
      </c>
      <c r="AD727" s="47">
        <v>-212.49999</v>
      </c>
      <c r="AE727" s="47">
        <v>0</v>
      </c>
      <c r="AF727" s="47">
        <v>0</v>
      </c>
      <c r="AG727" s="47">
        <v>-70.833330000000004</v>
      </c>
      <c r="AH727" s="47">
        <v>0</v>
      </c>
      <c r="AI727" s="47">
        <v>0</v>
      </c>
      <c r="AJ727" s="47">
        <v>-70.833330000000004</v>
      </c>
      <c r="AK727" s="47">
        <v>0</v>
      </c>
      <c r="AL727" s="47">
        <v>0</v>
      </c>
      <c r="AM727" s="47">
        <v>-70.833330000000004</v>
      </c>
      <c r="AN727" s="47">
        <v>0</v>
      </c>
      <c r="AO727" s="47">
        <v>0</v>
      </c>
      <c r="AP727" s="47">
        <v>-212.49999</v>
      </c>
      <c r="AQ727" s="47">
        <v>0</v>
      </c>
      <c r="AR727" s="47">
        <v>0</v>
      </c>
      <c r="AS727" s="47">
        <v>-70.833330000000004</v>
      </c>
      <c r="AT727" s="47">
        <v>0</v>
      </c>
      <c r="AU727" s="47">
        <v>0</v>
      </c>
      <c r="AV727" s="47">
        <v>-70.833330000000004</v>
      </c>
      <c r="AW727" s="47">
        <v>0</v>
      </c>
      <c r="AX727" s="47">
        <v>-443.98950000000002</v>
      </c>
      <c r="AY727" s="47">
        <v>-70.833330000000004</v>
      </c>
      <c r="AZ727" s="47">
        <v>0</v>
      </c>
      <c r="BA727" s="47">
        <v>-443.98950000000002</v>
      </c>
      <c r="BB727" s="47">
        <v>-212.49999</v>
      </c>
      <c r="BC727" s="47">
        <v>0</v>
      </c>
      <c r="BD727" s="47">
        <v>-453.68950000000001</v>
      </c>
      <c r="BE727" s="47">
        <v>-849.99995999999999</v>
      </c>
      <c r="BF727" s="48">
        <v>-1</v>
      </c>
      <c r="BG727" s="49">
        <v>-1</v>
      </c>
    </row>
    <row r="728" spans="2:59" x14ac:dyDescent="0.25">
      <c r="B728" s="1"/>
      <c r="C728" s="46"/>
      <c r="D728" s="46"/>
      <c r="E728" s="45" t="s">
        <v>519</v>
      </c>
      <c r="F728" s="46" t="s">
        <v>520</v>
      </c>
      <c r="G728" s="47">
        <v>-77.760000000000005</v>
      </c>
      <c r="H728" s="47">
        <v>0</v>
      </c>
      <c r="I728" s="47">
        <v>-73.908330000000007</v>
      </c>
      <c r="J728" s="47">
        <v>-77.760000000000005</v>
      </c>
      <c r="K728" s="47">
        <v>0</v>
      </c>
      <c r="L728" s="47">
        <v>-73.908330000000007</v>
      </c>
      <c r="M728" s="47">
        <v>-77.760000000000005</v>
      </c>
      <c r="N728" s="47">
        <v>-144</v>
      </c>
      <c r="O728" s="47">
        <v>-73.908330000000007</v>
      </c>
      <c r="P728" s="47">
        <v>-233.28</v>
      </c>
      <c r="Q728" s="47">
        <v>-144</v>
      </c>
      <c r="R728" s="47">
        <v>-221.72498999999999</v>
      </c>
      <c r="S728" s="47">
        <v>-159.01</v>
      </c>
      <c r="T728" s="47">
        <v>0</v>
      </c>
      <c r="U728" s="47">
        <v>-73.908330000000007</v>
      </c>
      <c r="V728" s="47">
        <v>-81.25</v>
      </c>
      <c r="W728" s="47">
        <v>-77.760000000000005</v>
      </c>
      <c r="X728" s="47">
        <v>-73.908330000000007</v>
      </c>
      <c r="Y728" s="47">
        <v>0</v>
      </c>
      <c r="Z728" s="47">
        <v>-155.52000000000001</v>
      </c>
      <c r="AA728" s="47">
        <v>-73.908330000000007</v>
      </c>
      <c r="AB728" s="47">
        <v>-240.26</v>
      </c>
      <c r="AC728" s="47">
        <v>-233.28</v>
      </c>
      <c r="AD728" s="47">
        <v>-221.72498999999999</v>
      </c>
      <c r="AE728" s="47">
        <v>-175.1</v>
      </c>
      <c r="AF728" s="47">
        <v>0</v>
      </c>
      <c r="AG728" s="47">
        <v>-73.908330000000007</v>
      </c>
      <c r="AH728" s="47">
        <v>-53.75</v>
      </c>
      <c r="AI728" s="47">
        <v>-155.52000000000001</v>
      </c>
      <c r="AJ728" s="47">
        <v>-73.908330000000007</v>
      </c>
      <c r="AK728" s="47">
        <v>-127.65</v>
      </c>
      <c r="AL728" s="47">
        <v>-77.760000000000005</v>
      </c>
      <c r="AM728" s="47">
        <v>-73.908330000000007</v>
      </c>
      <c r="AN728" s="47">
        <v>-356.5</v>
      </c>
      <c r="AO728" s="47">
        <v>-233.28</v>
      </c>
      <c r="AP728" s="47">
        <v>-221.72498999999999</v>
      </c>
      <c r="AQ728" s="47">
        <v>-6</v>
      </c>
      <c r="AR728" s="47">
        <v>0</v>
      </c>
      <c r="AS728" s="47">
        <v>-73.908330000000007</v>
      </c>
      <c r="AT728" s="47">
        <v>-3.75</v>
      </c>
      <c r="AU728" s="47">
        <v>0</v>
      </c>
      <c r="AV728" s="47">
        <v>-73.908330000000007</v>
      </c>
      <c r="AW728" s="47">
        <v>0</v>
      </c>
      <c r="AX728" s="47">
        <v>0</v>
      </c>
      <c r="AY728" s="47">
        <v>-73.908330000000007</v>
      </c>
      <c r="AZ728" s="47">
        <v>-9.75</v>
      </c>
      <c r="BA728" s="47">
        <v>0</v>
      </c>
      <c r="BB728" s="47">
        <v>-221.72498999999999</v>
      </c>
      <c r="BC728" s="47">
        <v>-839.79</v>
      </c>
      <c r="BD728" s="47">
        <v>-610.55999999999995</v>
      </c>
      <c r="BE728" s="47">
        <v>-886.89995999999996</v>
      </c>
      <c r="BF728" s="48">
        <v>-5.3117557926149916E-2</v>
      </c>
      <c r="BG728" s="49">
        <v>0.37544221698113223</v>
      </c>
    </row>
    <row r="729" spans="2:59" x14ac:dyDescent="0.25">
      <c r="B729" s="1"/>
      <c r="C729" s="46"/>
      <c r="D729" s="46"/>
      <c r="E729" s="45" t="s">
        <v>521</v>
      </c>
      <c r="F729" s="46" t="s">
        <v>522</v>
      </c>
      <c r="G729" s="47">
        <v>-74</v>
      </c>
      <c r="H729" s="47">
        <v>-96.88</v>
      </c>
      <c r="I729" s="47">
        <v>-154.58332999999999</v>
      </c>
      <c r="J729" s="47">
        <v>-104.35899999999999</v>
      </c>
      <c r="K729" s="47">
        <v>-4.2</v>
      </c>
      <c r="L729" s="47">
        <v>-154.58332999999999</v>
      </c>
      <c r="M729" s="47">
        <v>-33.5</v>
      </c>
      <c r="N729" s="47">
        <v>-145.46545</v>
      </c>
      <c r="O729" s="47">
        <v>-154.58332999999999</v>
      </c>
      <c r="P729" s="47">
        <v>-211.85900000000001</v>
      </c>
      <c r="Q729" s="47">
        <v>-246.54545000000002</v>
      </c>
      <c r="R729" s="47">
        <v>-463.74998999999997</v>
      </c>
      <c r="S729" s="47">
        <v>-42.774000000000001</v>
      </c>
      <c r="T729" s="47">
        <v>0</v>
      </c>
      <c r="U729" s="47">
        <v>-154.58332999999999</v>
      </c>
      <c r="V729" s="47">
        <v>29.243939999999998</v>
      </c>
      <c r="W729" s="47">
        <v>1.68676</v>
      </c>
      <c r="X729" s="47">
        <v>-154.58332999999999</v>
      </c>
      <c r="Y729" s="47">
        <v>-444.61599999999999</v>
      </c>
      <c r="Z729" s="47">
        <v>-0.84</v>
      </c>
      <c r="AA729" s="47">
        <v>-154.58332999999999</v>
      </c>
      <c r="AB729" s="47">
        <v>-458.14605999999998</v>
      </c>
      <c r="AC729" s="47">
        <v>0.84675999999999996</v>
      </c>
      <c r="AD729" s="47">
        <v>-463.74998999999997</v>
      </c>
      <c r="AE729" s="47">
        <v>-18</v>
      </c>
      <c r="AF729" s="47">
        <v>-56.5</v>
      </c>
      <c r="AG729" s="47">
        <v>-154.58332999999999</v>
      </c>
      <c r="AH729" s="47">
        <v>-0.9249400000000001</v>
      </c>
      <c r="AI729" s="47">
        <v>-111.84650000000001</v>
      </c>
      <c r="AJ729" s="47">
        <v>-154.58332999999999</v>
      </c>
      <c r="AK729" s="47">
        <v>-340.45802000000003</v>
      </c>
      <c r="AL729" s="47">
        <v>-141.48400000000001</v>
      </c>
      <c r="AM729" s="47">
        <v>-154.58332999999999</v>
      </c>
      <c r="AN729" s="47">
        <v>-359.38296000000003</v>
      </c>
      <c r="AO729" s="47">
        <v>-309.83049999999997</v>
      </c>
      <c r="AP729" s="47">
        <v>-463.74998999999997</v>
      </c>
      <c r="AQ729" s="47">
        <v>13.127750000000001</v>
      </c>
      <c r="AR729" s="47">
        <v>-221.97014000000001</v>
      </c>
      <c r="AS729" s="47">
        <v>-154.58332999999999</v>
      </c>
      <c r="AT729" s="47">
        <v>-156.00899999999999</v>
      </c>
      <c r="AU729" s="47">
        <v>13.911490000000001</v>
      </c>
      <c r="AV729" s="47">
        <v>-154.58332999999999</v>
      </c>
      <c r="AW729" s="47">
        <v>-224.10676000000001</v>
      </c>
      <c r="AX729" s="47">
        <v>-202.19575</v>
      </c>
      <c r="AY729" s="47">
        <v>-154.58332999999999</v>
      </c>
      <c r="AZ729" s="47">
        <v>-366.98801000000003</v>
      </c>
      <c r="BA729" s="47">
        <v>-410.25440000000003</v>
      </c>
      <c r="BB729" s="47">
        <v>-463.74998999999997</v>
      </c>
      <c r="BC729" s="47">
        <v>-1396.3760300000001</v>
      </c>
      <c r="BD729" s="47">
        <v>-965.78359</v>
      </c>
      <c r="BE729" s="47">
        <v>-1854.9999599999999</v>
      </c>
      <c r="BF729" s="48">
        <v>-0.24723662527733947</v>
      </c>
      <c r="BG729" s="49">
        <v>0.44584774939073069</v>
      </c>
    </row>
    <row r="730" spans="2:59" x14ac:dyDescent="0.25">
      <c r="B730" s="1"/>
      <c r="C730" s="46"/>
      <c r="D730" s="46"/>
      <c r="E730" s="45" t="s">
        <v>523</v>
      </c>
      <c r="F730" s="46" t="s">
        <v>524</v>
      </c>
      <c r="G730" s="47">
        <v>0</v>
      </c>
      <c r="H730" s="47">
        <v>20.8</v>
      </c>
      <c r="I730" s="47">
        <v>-95.083330000000004</v>
      </c>
      <c r="J730" s="47">
        <v>0.19714999999999999</v>
      </c>
      <c r="K730" s="47">
        <v>0</v>
      </c>
      <c r="L730" s="47">
        <v>-95.083330000000004</v>
      </c>
      <c r="M730" s="47">
        <v>-85.6</v>
      </c>
      <c r="N730" s="47">
        <v>-105</v>
      </c>
      <c r="O730" s="47">
        <v>-95.083330000000004</v>
      </c>
      <c r="P730" s="47">
        <v>-85.402850000000001</v>
      </c>
      <c r="Q730" s="47">
        <v>-84.2</v>
      </c>
      <c r="R730" s="47">
        <v>-285.24998999999997</v>
      </c>
      <c r="S730" s="47">
        <v>-54.524999999999999</v>
      </c>
      <c r="T730" s="47">
        <v>-52.568750000000001</v>
      </c>
      <c r="U730" s="47">
        <v>-95.083330000000004</v>
      </c>
      <c r="V730" s="47">
        <v>-272.73235</v>
      </c>
      <c r="W730" s="47">
        <v>-151.03100000000001</v>
      </c>
      <c r="X730" s="47">
        <v>-95.083330000000004</v>
      </c>
      <c r="Y730" s="47">
        <v>-385.48</v>
      </c>
      <c r="Z730" s="47">
        <v>-22.78</v>
      </c>
      <c r="AA730" s="47">
        <v>-95.083330000000004</v>
      </c>
      <c r="AB730" s="47">
        <v>-712.73734999999999</v>
      </c>
      <c r="AC730" s="47">
        <v>-226.37975</v>
      </c>
      <c r="AD730" s="47">
        <v>-285.24998999999997</v>
      </c>
      <c r="AE730" s="47">
        <v>111.01</v>
      </c>
      <c r="AF730" s="47">
        <v>-331</v>
      </c>
      <c r="AG730" s="47">
        <v>-95.083330000000004</v>
      </c>
      <c r="AH730" s="47">
        <v>-196.91264999999999</v>
      </c>
      <c r="AI730" s="47">
        <v>-58.823</v>
      </c>
      <c r="AJ730" s="47">
        <v>-95.083330000000004</v>
      </c>
      <c r="AK730" s="47">
        <v>-242.05710999999999</v>
      </c>
      <c r="AL730" s="47">
        <v>-407.00387999999998</v>
      </c>
      <c r="AM730" s="47">
        <v>-95.083330000000004</v>
      </c>
      <c r="AN730" s="47">
        <v>-327.95976000000002</v>
      </c>
      <c r="AO730" s="47">
        <v>-796.82687999999996</v>
      </c>
      <c r="AP730" s="47">
        <v>-285.24998999999997</v>
      </c>
      <c r="AQ730" s="47">
        <v>-100.598</v>
      </c>
      <c r="AR730" s="47">
        <v>-43.3</v>
      </c>
      <c r="AS730" s="47">
        <v>-95.083330000000004</v>
      </c>
      <c r="AT730" s="47">
        <v>0</v>
      </c>
      <c r="AU730" s="47">
        <v>29.96</v>
      </c>
      <c r="AV730" s="47">
        <v>-95.083330000000004</v>
      </c>
      <c r="AW730" s="47">
        <v>-9.8949300000000004</v>
      </c>
      <c r="AX730" s="47">
        <v>-21.968540000000001</v>
      </c>
      <c r="AY730" s="47">
        <v>-95.083330000000004</v>
      </c>
      <c r="AZ730" s="47">
        <v>-110.49292999999999</v>
      </c>
      <c r="BA730" s="47">
        <v>-35.308540000000001</v>
      </c>
      <c r="BB730" s="47">
        <v>-285.24998999999997</v>
      </c>
      <c r="BC730" s="47">
        <v>-1236.5928899999999</v>
      </c>
      <c r="BD730" s="47">
        <v>-1142.7151699999999</v>
      </c>
      <c r="BE730" s="47">
        <v>-1140.9999599999999</v>
      </c>
      <c r="BF730" s="48">
        <v>8.3779959115861891E-2</v>
      </c>
      <c r="BG730" s="49">
        <v>8.215321058527647E-2</v>
      </c>
    </row>
    <row r="731" spans="2:59" x14ac:dyDescent="0.25">
      <c r="B731" s="1"/>
      <c r="C731" s="46"/>
      <c r="D731" s="46"/>
      <c r="E731" s="45" t="s">
        <v>525</v>
      </c>
      <c r="F731" s="46" t="s">
        <v>526</v>
      </c>
      <c r="G731" s="47">
        <v>-161.67699999999999</v>
      </c>
      <c r="H731" s="47">
        <v>-138.87807999999998</v>
      </c>
      <c r="I731" s="47">
        <v>-138.33332999999999</v>
      </c>
      <c r="J731" s="47">
        <v>0</v>
      </c>
      <c r="K731" s="47">
        <v>-7.9357899999999999</v>
      </c>
      <c r="L731" s="47">
        <v>-138.33332999999999</v>
      </c>
      <c r="M731" s="47">
        <v>-258.82499999999999</v>
      </c>
      <c r="N731" s="47">
        <v>-273.35000000000002</v>
      </c>
      <c r="O731" s="47">
        <v>-138.33332999999999</v>
      </c>
      <c r="P731" s="47">
        <v>-420.50200000000001</v>
      </c>
      <c r="Q731" s="47">
        <v>-420.16386999999997</v>
      </c>
      <c r="R731" s="47">
        <v>-414.99998999999997</v>
      </c>
      <c r="S731" s="47">
        <v>-69.223369999999989</v>
      </c>
      <c r="T731" s="47">
        <v>-14.39635</v>
      </c>
      <c r="U731" s="47">
        <v>-138.33332999999999</v>
      </c>
      <c r="V731" s="47">
        <v>-15.73</v>
      </c>
      <c r="W731" s="47">
        <v>-5.2389099999999997</v>
      </c>
      <c r="X731" s="47">
        <v>-138.33332999999999</v>
      </c>
      <c r="Y731" s="47">
        <v>-199.12280999999999</v>
      </c>
      <c r="Z731" s="47">
        <v>-191.023</v>
      </c>
      <c r="AA731" s="47">
        <v>-138.33332999999999</v>
      </c>
      <c r="AB731" s="47">
        <v>-284.07617999999997</v>
      </c>
      <c r="AC731" s="47">
        <v>-210.65826000000001</v>
      </c>
      <c r="AD731" s="47">
        <v>-414.99998999999997</v>
      </c>
      <c r="AE731" s="47">
        <v>0</v>
      </c>
      <c r="AF731" s="47">
        <v>0.25885000000000002</v>
      </c>
      <c r="AG731" s="47">
        <v>-138.33332999999999</v>
      </c>
      <c r="AH731" s="47">
        <v>-12.501580000000001</v>
      </c>
      <c r="AI731" s="47">
        <v>-172.149</v>
      </c>
      <c r="AJ731" s="47">
        <v>-138.33332999999999</v>
      </c>
      <c r="AK731" s="47">
        <v>-133</v>
      </c>
      <c r="AL731" s="47">
        <v>0</v>
      </c>
      <c r="AM731" s="47">
        <v>-138.33332999999999</v>
      </c>
      <c r="AN731" s="47">
        <v>-145.50157999999999</v>
      </c>
      <c r="AO731" s="47">
        <v>-171.89015000000001</v>
      </c>
      <c r="AP731" s="47">
        <v>-414.99998999999997</v>
      </c>
      <c r="AQ731" s="47">
        <v>-194.80326000000002</v>
      </c>
      <c r="AR731" s="47">
        <v>-36.37285</v>
      </c>
      <c r="AS731" s="47">
        <v>-138.33332999999999</v>
      </c>
      <c r="AT731" s="47">
        <v>0</v>
      </c>
      <c r="AU731" s="47">
        <v>-38.342500000000001</v>
      </c>
      <c r="AV731" s="47">
        <v>-920.15132999999992</v>
      </c>
      <c r="AW731" s="47">
        <v>-1637.4069999999999</v>
      </c>
      <c r="AX731" s="47">
        <v>-180.64</v>
      </c>
      <c r="AY731" s="47">
        <v>-138.33332999999999</v>
      </c>
      <c r="AZ731" s="47">
        <v>-1832.2102600000001</v>
      </c>
      <c r="BA731" s="47">
        <v>-255.35535000000002</v>
      </c>
      <c r="BB731" s="47">
        <v>-1196.81799</v>
      </c>
      <c r="BC731" s="47">
        <v>-2682.2900199999999</v>
      </c>
      <c r="BD731" s="47">
        <v>-1058.0676299999998</v>
      </c>
      <c r="BE731" s="47">
        <v>-2441.8179599999999</v>
      </c>
      <c r="BF731" s="48">
        <v>9.8480748335555646E-2</v>
      </c>
      <c r="BG731" s="49">
        <v>1.535083716718562</v>
      </c>
    </row>
    <row r="732" spans="2:59" x14ac:dyDescent="0.25">
      <c r="B732" s="1"/>
      <c r="C732" s="46"/>
      <c r="D732" s="46"/>
      <c r="E732" s="45" t="s">
        <v>527</v>
      </c>
      <c r="F732" s="46" t="s">
        <v>528</v>
      </c>
      <c r="G732" s="47">
        <v>-61.8</v>
      </c>
      <c r="H732" s="47">
        <v>-7.7037500000000003</v>
      </c>
      <c r="I732" s="47">
        <v>-164.25</v>
      </c>
      <c r="J732" s="47">
        <v>-59.35</v>
      </c>
      <c r="K732" s="47">
        <v>-25.99877</v>
      </c>
      <c r="L732" s="47">
        <v>-164.25</v>
      </c>
      <c r="M732" s="47">
        <v>-150.42099999999999</v>
      </c>
      <c r="N732" s="47">
        <v>-75.997539999999987</v>
      </c>
      <c r="O732" s="47">
        <v>-164.25</v>
      </c>
      <c r="P732" s="47">
        <v>-271.57100000000003</v>
      </c>
      <c r="Q732" s="47">
        <v>-109.70005999999999</v>
      </c>
      <c r="R732" s="47">
        <v>-492.75</v>
      </c>
      <c r="S732" s="47">
        <v>-14.8</v>
      </c>
      <c r="T732" s="47">
        <v>0</v>
      </c>
      <c r="U732" s="47">
        <v>-164.25</v>
      </c>
      <c r="V732" s="47">
        <v>-390.16876000000002</v>
      </c>
      <c r="W732" s="47">
        <v>-117.45753999999999</v>
      </c>
      <c r="X732" s="47">
        <v>-164.25</v>
      </c>
      <c r="Y732" s="47">
        <v>-108.28</v>
      </c>
      <c r="Z732" s="47">
        <v>-42.026540000000004</v>
      </c>
      <c r="AA732" s="47">
        <v>-164.25</v>
      </c>
      <c r="AB732" s="47">
        <v>-513.24876000000006</v>
      </c>
      <c r="AC732" s="47">
        <v>-159.48407999999998</v>
      </c>
      <c r="AD732" s="47">
        <v>-492.75</v>
      </c>
      <c r="AE732" s="47">
        <v>-338.27809999999999</v>
      </c>
      <c r="AF732" s="47">
        <v>-119.01877</v>
      </c>
      <c r="AG732" s="47">
        <v>-164.25</v>
      </c>
      <c r="AH732" s="47">
        <v>-279.33499999999998</v>
      </c>
      <c r="AI732" s="47">
        <v>-359.27499999999998</v>
      </c>
      <c r="AJ732" s="47">
        <v>-164.25</v>
      </c>
      <c r="AK732" s="47">
        <v>-198.6404</v>
      </c>
      <c r="AL732" s="47">
        <v>-73.580100000000002</v>
      </c>
      <c r="AM732" s="47">
        <v>-164.25</v>
      </c>
      <c r="AN732" s="47">
        <v>-816.25350000000003</v>
      </c>
      <c r="AO732" s="47">
        <v>-551.87387000000001</v>
      </c>
      <c r="AP732" s="47">
        <v>-492.75</v>
      </c>
      <c r="AQ732" s="47">
        <v>-222.08293</v>
      </c>
      <c r="AR732" s="47">
        <v>-346.34424999999999</v>
      </c>
      <c r="AS732" s="47">
        <v>-164.25</v>
      </c>
      <c r="AT732" s="47">
        <v>-65</v>
      </c>
      <c r="AU732" s="47">
        <v>-71.879379999999998</v>
      </c>
      <c r="AV732" s="47">
        <v>-164.25</v>
      </c>
      <c r="AW732" s="47">
        <v>-61.244999999999997</v>
      </c>
      <c r="AX732" s="47">
        <v>-4.0784599999999998</v>
      </c>
      <c r="AY732" s="47">
        <v>-164.25</v>
      </c>
      <c r="AZ732" s="47">
        <v>-348.32792999999998</v>
      </c>
      <c r="BA732" s="47">
        <v>-422.30209000000002</v>
      </c>
      <c r="BB732" s="47">
        <v>-492.75</v>
      </c>
      <c r="BC732" s="47">
        <v>-1949.40119</v>
      </c>
      <c r="BD732" s="47">
        <v>-1243.3601000000001</v>
      </c>
      <c r="BE732" s="47">
        <v>-1971</v>
      </c>
      <c r="BF732" s="48">
        <v>-1.0958300355149664E-2</v>
      </c>
      <c r="BG732" s="49">
        <v>0.56784924174420581</v>
      </c>
    </row>
    <row r="733" spans="2:59" hidden="1" x14ac:dyDescent="0.25">
      <c r="B733" s="1"/>
      <c r="C733" s="46"/>
      <c r="D733" s="46"/>
      <c r="E733" s="45"/>
      <c r="BF733" s="48"/>
      <c r="BG733" s="49"/>
    </row>
    <row r="734" spans="2:59" x14ac:dyDescent="0.25">
      <c r="B734" s="1"/>
      <c r="C734" s="46"/>
      <c r="D734" s="46"/>
      <c r="E734" s="45" t="s">
        <v>529</v>
      </c>
      <c r="F734" s="46" t="s">
        <v>530</v>
      </c>
      <c r="G734" s="47">
        <v>0</v>
      </c>
      <c r="H734" s="47">
        <v>0</v>
      </c>
      <c r="I734" s="47">
        <v>-37.916669999999996</v>
      </c>
      <c r="J734" s="47">
        <v>-1.5</v>
      </c>
      <c r="K734" s="47">
        <v>-3.8</v>
      </c>
      <c r="L734" s="47">
        <v>-37.916669999999996</v>
      </c>
      <c r="M734" s="47">
        <v>-1.7</v>
      </c>
      <c r="N734" s="47">
        <v>0</v>
      </c>
      <c r="O734" s="47">
        <v>-37.916669999999996</v>
      </c>
      <c r="P734" s="47">
        <v>-3.2</v>
      </c>
      <c r="Q734" s="47">
        <v>-3.8</v>
      </c>
      <c r="R734" s="47">
        <v>-113.75000999999999</v>
      </c>
      <c r="S734" s="47">
        <v>0</v>
      </c>
      <c r="T734" s="47">
        <v>0</v>
      </c>
      <c r="U734" s="47">
        <v>-37.916669999999996</v>
      </c>
      <c r="V734" s="47">
        <v>-13.01</v>
      </c>
      <c r="W734" s="47">
        <v>-5.7549999999999999</v>
      </c>
      <c r="X734" s="47">
        <v>-37.916669999999996</v>
      </c>
      <c r="Y734" s="47">
        <v>0</v>
      </c>
      <c r="Z734" s="47">
        <v>-6.2190000000000003</v>
      </c>
      <c r="AA734" s="47">
        <v>-37.916669999999996</v>
      </c>
      <c r="AB734" s="47">
        <v>-13.01</v>
      </c>
      <c r="AC734" s="47">
        <v>-11.974</v>
      </c>
      <c r="AD734" s="47">
        <v>-113.75000999999999</v>
      </c>
      <c r="AE734" s="47">
        <v>-7.67</v>
      </c>
      <c r="AF734" s="47">
        <v>-9</v>
      </c>
      <c r="AG734" s="47">
        <v>-37.916669999999996</v>
      </c>
      <c r="AH734" s="47">
        <v>-223</v>
      </c>
      <c r="AI734" s="47">
        <v>0</v>
      </c>
      <c r="AJ734" s="47">
        <v>-37.916669999999996</v>
      </c>
      <c r="AK734" s="47">
        <v>-4.5145</v>
      </c>
      <c r="AL734" s="47">
        <v>-2.32036</v>
      </c>
      <c r="AM734" s="47">
        <v>-37.916669999999996</v>
      </c>
      <c r="AN734" s="47">
        <v>-235.18450000000001</v>
      </c>
      <c r="AO734" s="47">
        <v>-11.320360000000001</v>
      </c>
      <c r="AP734" s="47">
        <v>-113.75000999999999</v>
      </c>
      <c r="AQ734" s="47">
        <v>-24.011230000000001</v>
      </c>
      <c r="AR734" s="47">
        <v>0</v>
      </c>
      <c r="AS734" s="47">
        <v>-37.916669999999996</v>
      </c>
      <c r="AT734" s="47">
        <v>-49.015000000000001</v>
      </c>
      <c r="AU734" s="47">
        <v>-19.121419999999997</v>
      </c>
      <c r="AV734" s="47">
        <v>-37.916669999999996</v>
      </c>
      <c r="AW734" s="47">
        <v>-42.96</v>
      </c>
      <c r="AX734" s="47">
        <v>-28.11673</v>
      </c>
      <c r="AY734" s="47">
        <v>-37.916669999999996</v>
      </c>
      <c r="AZ734" s="47">
        <v>-115.98622999999999</v>
      </c>
      <c r="BA734" s="47">
        <v>-47.238150000000005</v>
      </c>
      <c r="BB734" s="47">
        <v>-113.75000999999999</v>
      </c>
      <c r="BC734" s="47">
        <v>-367.38072999999997</v>
      </c>
      <c r="BD734" s="47">
        <v>-74.332509999999999</v>
      </c>
      <c r="BE734" s="47">
        <v>-455.00003999999996</v>
      </c>
      <c r="BF734" s="48">
        <v>-0.1925698951586905</v>
      </c>
      <c r="BG734" s="49">
        <v>3.9423964023278639</v>
      </c>
    </row>
    <row r="735" spans="2:59" x14ac:dyDescent="0.25">
      <c r="B735" s="1"/>
      <c r="C735" s="46"/>
      <c r="D735" s="46"/>
      <c r="E735" s="45" t="s">
        <v>531</v>
      </c>
      <c r="F735" s="46" t="s">
        <v>532</v>
      </c>
      <c r="G735" s="47">
        <v>0</v>
      </c>
      <c r="H735" s="47">
        <v>-4</v>
      </c>
      <c r="I735" s="47">
        <v>0</v>
      </c>
      <c r="J735" s="47">
        <v>-12.7</v>
      </c>
      <c r="K735" s="47">
        <v>-1.77</v>
      </c>
      <c r="L735" s="47">
        <v>0</v>
      </c>
      <c r="M735" s="47">
        <v>-6.86</v>
      </c>
      <c r="N735" s="47">
        <v>-10.414770000000001</v>
      </c>
      <c r="O735" s="47">
        <v>0</v>
      </c>
      <c r="P735" s="47">
        <v>-19.559999999999999</v>
      </c>
      <c r="Q735" s="47">
        <v>-16.18477</v>
      </c>
      <c r="R735" s="47">
        <v>0</v>
      </c>
      <c r="S735" s="47">
        <v>-3.91493</v>
      </c>
      <c r="T735" s="47">
        <v>0</v>
      </c>
      <c r="U735" s="47">
        <v>0</v>
      </c>
      <c r="V735" s="47">
        <v>20.474930000000001</v>
      </c>
      <c r="W735" s="47">
        <v>0</v>
      </c>
      <c r="X735" s="47">
        <v>0</v>
      </c>
      <c r="Y735" s="47">
        <v>0</v>
      </c>
      <c r="Z735" s="47">
        <v>-7.9</v>
      </c>
      <c r="AA735" s="47">
        <v>0</v>
      </c>
      <c r="AB735" s="47">
        <v>16.559999999999999</v>
      </c>
      <c r="AC735" s="47">
        <v>-7.9</v>
      </c>
      <c r="AD735" s="47">
        <v>0</v>
      </c>
      <c r="AE735" s="47">
        <v>0</v>
      </c>
      <c r="AF735" s="47">
        <v>-11.669</v>
      </c>
      <c r="AG735" s="47">
        <v>0</v>
      </c>
      <c r="AH735" s="47">
        <v>-5.0151300000000001</v>
      </c>
      <c r="AI735" s="47">
        <v>-2.4700000000000002</v>
      </c>
      <c r="AJ735" s="47">
        <v>0</v>
      </c>
      <c r="AK735" s="47">
        <v>-3.1644999999999999</v>
      </c>
      <c r="AL735" s="47">
        <v>-11.888999999999999</v>
      </c>
      <c r="AM735" s="47">
        <v>0</v>
      </c>
      <c r="AN735" s="47">
        <v>-8.1796299999999995</v>
      </c>
      <c r="AO735" s="47">
        <v>-26.027999999999999</v>
      </c>
      <c r="AP735" s="47">
        <v>0</v>
      </c>
      <c r="AQ735" s="47">
        <v>0</v>
      </c>
      <c r="AR735" s="47">
        <v>0</v>
      </c>
      <c r="AS735" s="47">
        <v>0</v>
      </c>
      <c r="AT735" s="47">
        <v>-3</v>
      </c>
      <c r="AU735" s="47">
        <v>-51.55</v>
      </c>
      <c r="AV735" s="47">
        <v>0</v>
      </c>
      <c r="AW735" s="47">
        <v>0</v>
      </c>
      <c r="AX735" s="47">
        <v>-6.2729999999999997</v>
      </c>
      <c r="AY735" s="47">
        <v>0</v>
      </c>
      <c r="AZ735" s="47">
        <v>-3</v>
      </c>
      <c r="BA735" s="47">
        <v>-57.823</v>
      </c>
      <c r="BB735" s="47">
        <v>0</v>
      </c>
      <c r="BC735" s="47">
        <v>-14.17963</v>
      </c>
      <c r="BD735" s="47">
        <v>-107.93577000000001</v>
      </c>
      <c r="BE735" s="47">
        <v>0</v>
      </c>
      <c r="BF735" s="48">
        <v>0</v>
      </c>
      <c r="BG735" s="49">
        <v>-0.86862900037679824</v>
      </c>
    </row>
    <row r="736" spans="2:59" x14ac:dyDescent="0.25">
      <c r="B736" s="1"/>
      <c r="C736" s="46"/>
      <c r="D736" s="46"/>
      <c r="E736" s="45" t="s">
        <v>533</v>
      </c>
      <c r="F736" s="46" t="s">
        <v>534</v>
      </c>
      <c r="G736" s="47">
        <v>-15.523719999999999</v>
      </c>
      <c r="H736" s="47">
        <v>-5.8375000000000004</v>
      </c>
      <c r="I736" s="47">
        <v>-38.333330000000004</v>
      </c>
      <c r="J736" s="47">
        <v>-15.36158</v>
      </c>
      <c r="K736" s="47">
        <v>-1.4955699999999998</v>
      </c>
      <c r="L736" s="47">
        <v>-38.333330000000004</v>
      </c>
      <c r="M736" s="47">
        <v>0</v>
      </c>
      <c r="N736" s="47">
        <v>0</v>
      </c>
      <c r="O736" s="47">
        <v>-38.333330000000004</v>
      </c>
      <c r="P736" s="47">
        <v>-30.885300000000001</v>
      </c>
      <c r="Q736" s="47">
        <v>-7.3330699999999993</v>
      </c>
      <c r="R736" s="47">
        <v>-114.99999000000001</v>
      </c>
      <c r="S736" s="47">
        <v>-37.880369999999999</v>
      </c>
      <c r="T736" s="47">
        <v>-1.6543399999999999</v>
      </c>
      <c r="U736" s="47">
        <v>-38.333330000000004</v>
      </c>
      <c r="V736" s="47">
        <v>-9.8502299999999998</v>
      </c>
      <c r="W736" s="47">
        <v>-18.059330000000003</v>
      </c>
      <c r="X736" s="47">
        <v>-38.333330000000004</v>
      </c>
      <c r="Y736" s="47">
        <v>-9.8174500000000009</v>
      </c>
      <c r="Z736" s="47">
        <v>-13.796530000000001</v>
      </c>
      <c r="AA736" s="47">
        <v>-38.333330000000004</v>
      </c>
      <c r="AB736" s="47">
        <v>-57.548050000000003</v>
      </c>
      <c r="AC736" s="47">
        <v>-33.510199999999998</v>
      </c>
      <c r="AD736" s="47">
        <v>-114.99999000000001</v>
      </c>
      <c r="AE736" s="47">
        <v>-15.79495</v>
      </c>
      <c r="AF736" s="47">
        <v>-8.6409300000000009</v>
      </c>
      <c r="AG736" s="47">
        <v>-38.333330000000004</v>
      </c>
      <c r="AH736" s="47">
        <v>-22.36469</v>
      </c>
      <c r="AI736" s="47">
        <v>-7.5609500000000001</v>
      </c>
      <c r="AJ736" s="47">
        <v>-38.333330000000004</v>
      </c>
      <c r="AK736" s="47">
        <v>-32.839870000000005</v>
      </c>
      <c r="AL736" s="47">
        <v>-9.1414899999999992</v>
      </c>
      <c r="AM736" s="47">
        <v>-38.333330000000004</v>
      </c>
      <c r="AN736" s="47">
        <v>-70.999510000000001</v>
      </c>
      <c r="AO736" s="47">
        <v>-25.34337</v>
      </c>
      <c r="AP736" s="47">
        <v>-114.99999000000001</v>
      </c>
      <c r="AQ736" s="47">
        <v>-18.47606</v>
      </c>
      <c r="AR736" s="47">
        <v>-17.677679999999999</v>
      </c>
      <c r="AS736" s="47">
        <v>-38.333330000000004</v>
      </c>
      <c r="AT736" s="47">
        <v>-11.651809999999999</v>
      </c>
      <c r="AU736" s="47">
        <v>-9.53993</v>
      </c>
      <c r="AV736" s="47">
        <v>-38.333330000000004</v>
      </c>
      <c r="AW736" s="47">
        <v>-12.81151</v>
      </c>
      <c r="AX736" s="47">
        <v>0</v>
      </c>
      <c r="AY736" s="47">
        <v>-38.333330000000004</v>
      </c>
      <c r="AZ736" s="47">
        <v>-42.93938</v>
      </c>
      <c r="BA736" s="47">
        <v>-27.217610000000001</v>
      </c>
      <c r="BB736" s="47">
        <v>-114.99999000000001</v>
      </c>
      <c r="BC736" s="47">
        <v>-202.37223999999998</v>
      </c>
      <c r="BD736" s="47">
        <v>-93.404250000000005</v>
      </c>
      <c r="BE736" s="47">
        <v>-459.99996000000004</v>
      </c>
      <c r="BF736" s="48">
        <v>-0.56006030957046171</v>
      </c>
      <c r="BG736" s="49">
        <v>1.166627749807958</v>
      </c>
    </row>
    <row r="737" spans="2:59" x14ac:dyDescent="0.25">
      <c r="B737" s="1"/>
      <c r="C737" s="46"/>
      <c r="D737" s="46"/>
      <c r="E737" s="45" t="s">
        <v>535</v>
      </c>
      <c r="F737" s="46" t="s">
        <v>536</v>
      </c>
      <c r="G737" s="47">
        <v>-2.9768300000000001</v>
      </c>
      <c r="H737" s="47">
        <v>-2.7273800000000001</v>
      </c>
      <c r="I737" s="47">
        <v>-5</v>
      </c>
      <c r="J737" s="47">
        <v>-1.86239</v>
      </c>
      <c r="K737" s="47">
        <v>-2.4010799999999999</v>
      </c>
      <c r="L737" s="47">
        <v>-5</v>
      </c>
      <c r="M737" s="47">
        <v>-2.1400799999999998</v>
      </c>
      <c r="N737" s="47">
        <v>-3.6771400000000001</v>
      </c>
      <c r="O737" s="47">
        <v>-5</v>
      </c>
      <c r="P737" s="47">
        <v>-6.9793000000000003</v>
      </c>
      <c r="Q737" s="47">
        <v>-8.8056000000000001</v>
      </c>
      <c r="R737" s="47">
        <v>-15</v>
      </c>
      <c r="S737" s="47">
        <v>-3.6226700000000003</v>
      </c>
      <c r="T737" s="47">
        <v>-3.4317299999999999</v>
      </c>
      <c r="U737" s="47">
        <v>-5</v>
      </c>
      <c r="V737" s="47">
        <v>-2.6571199999999999</v>
      </c>
      <c r="W737" s="47">
        <v>-3.2583600000000001</v>
      </c>
      <c r="X737" s="47">
        <v>-5</v>
      </c>
      <c r="Y737" s="47">
        <v>-1.8794600000000001</v>
      </c>
      <c r="Z737" s="47">
        <v>-4.2531999999999996</v>
      </c>
      <c r="AA737" s="47">
        <v>-5</v>
      </c>
      <c r="AB737" s="47">
        <v>-8.1592500000000001</v>
      </c>
      <c r="AC737" s="47">
        <v>-10.943290000000001</v>
      </c>
      <c r="AD737" s="47">
        <v>-15</v>
      </c>
      <c r="AE737" s="47">
        <v>-2.9972699999999999</v>
      </c>
      <c r="AF737" s="47">
        <v>-3.0375399999999999</v>
      </c>
      <c r="AG737" s="47">
        <v>-5</v>
      </c>
      <c r="AH737" s="47">
        <v>-2.0876600000000001</v>
      </c>
      <c r="AI737" s="47">
        <v>-2.8067600000000001</v>
      </c>
      <c r="AJ737" s="47">
        <v>-5</v>
      </c>
      <c r="AK737" s="47">
        <v>-2.5433499999999998</v>
      </c>
      <c r="AL737" s="47">
        <v>-3.4818500000000001</v>
      </c>
      <c r="AM737" s="47">
        <v>-5</v>
      </c>
      <c r="AN737" s="47">
        <v>-7.6282800000000002</v>
      </c>
      <c r="AO737" s="47">
        <v>-9.3261500000000002</v>
      </c>
      <c r="AP737" s="47">
        <v>-15</v>
      </c>
      <c r="AQ737" s="47">
        <v>-2.61015</v>
      </c>
      <c r="AR737" s="47">
        <v>-3.3642099999999999</v>
      </c>
      <c r="AS737" s="47">
        <v>-5</v>
      </c>
      <c r="AT737" s="47">
        <v>-1.6602600000000001</v>
      </c>
      <c r="AU737" s="47">
        <v>-4.30823</v>
      </c>
      <c r="AV737" s="47">
        <v>-5</v>
      </c>
      <c r="AW737" s="47">
        <v>-1.2341199999999999</v>
      </c>
      <c r="AX737" s="47">
        <v>-4.4464899999999998</v>
      </c>
      <c r="AY737" s="47">
        <v>-5</v>
      </c>
      <c r="AZ737" s="47">
        <v>-5.5045299999999999</v>
      </c>
      <c r="BA737" s="47">
        <v>-12.118930000000001</v>
      </c>
      <c r="BB737" s="47">
        <v>-15</v>
      </c>
      <c r="BC737" s="47">
        <v>-28.271360000000001</v>
      </c>
      <c r="BD737" s="47">
        <v>-41.19397</v>
      </c>
      <c r="BE737" s="47">
        <v>-60</v>
      </c>
      <c r="BF737" s="48">
        <v>-0.52881066666666665</v>
      </c>
      <c r="BG737" s="49">
        <v>-0.31370149563152083</v>
      </c>
    </row>
    <row r="738" spans="2:59" x14ac:dyDescent="0.25">
      <c r="B738" s="1"/>
      <c r="C738" s="46"/>
      <c r="D738" s="46"/>
      <c r="E738" s="45" t="s">
        <v>537</v>
      </c>
      <c r="F738" s="46" t="s">
        <v>536</v>
      </c>
      <c r="G738" s="47">
        <v>-0.64713999999999994</v>
      </c>
      <c r="H738" s="47">
        <v>-0.54547999999999996</v>
      </c>
      <c r="I738" s="47">
        <v>0</v>
      </c>
      <c r="J738" s="47">
        <v>-0.40487000000000001</v>
      </c>
      <c r="K738" s="47">
        <v>-0.48022000000000004</v>
      </c>
      <c r="L738" s="47">
        <v>0</v>
      </c>
      <c r="M738" s="47">
        <v>-0.46523999999999999</v>
      </c>
      <c r="N738" s="47">
        <v>-0.73542999999999992</v>
      </c>
      <c r="O738" s="47">
        <v>0</v>
      </c>
      <c r="P738" s="47">
        <v>-1.51725</v>
      </c>
      <c r="Q738" s="47">
        <v>-1.7611300000000001</v>
      </c>
      <c r="R738" s="47">
        <v>0</v>
      </c>
      <c r="S738" s="47">
        <v>-0.78754000000000002</v>
      </c>
      <c r="T738" s="47">
        <v>-0.68634000000000006</v>
      </c>
      <c r="U738" s="47">
        <v>0</v>
      </c>
      <c r="V738" s="47">
        <v>-0.57762999999999998</v>
      </c>
      <c r="W738" s="47">
        <v>-0.65166000000000002</v>
      </c>
      <c r="X738" s="47">
        <v>0</v>
      </c>
      <c r="Y738" s="47">
        <v>-0.40858</v>
      </c>
      <c r="Z738" s="47">
        <v>-0.85065000000000002</v>
      </c>
      <c r="AA738" s="47">
        <v>0</v>
      </c>
      <c r="AB738" s="47">
        <v>-1.7737499999999999</v>
      </c>
      <c r="AC738" s="47">
        <v>-2.18865</v>
      </c>
      <c r="AD738" s="47">
        <v>0</v>
      </c>
      <c r="AE738" s="47">
        <v>-0.65158000000000005</v>
      </c>
      <c r="AF738" s="47">
        <v>-0.60750999999999999</v>
      </c>
      <c r="AG738" s="47">
        <v>0</v>
      </c>
      <c r="AH738" s="47">
        <v>-0.45383999999999997</v>
      </c>
      <c r="AI738" s="47">
        <v>-0.56135000000000002</v>
      </c>
      <c r="AJ738" s="47">
        <v>0</v>
      </c>
      <c r="AK738" s="47">
        <v>-0.69364000000000003</v>
      </c>
      <c r="AL738" s="47">
        <v>-0.69637000000000004</v>
      </c>
      <c r="AM738" s="47">
        <v>0</v>
      </c>
      <c r="AN738" s="47">
        <v>-1.7990599999999999</v>
      </c>
      <c r="AO738" s="47">
        <v>-1.8652299999999999</v>
      </c>
      <c r="AP738" s="47">
        <v>0</v>
      </c>
      <c r="AQ738" s="47">
        <v>-0.71186000000000005</v>
      </c>
      <c r="AR738" s="47">
        <v>-1.07043</v>
      </c>
      <c r="AS738" s="47">
        <v>0</v>
      </c>
      <c r="AT738" s="47">
        <v>-0.45280000000000004</v>
      </c>
      <c r="AU738" s="47">
        <v>-1.3708</v>
      </c>
      <c r="AV738" s="47">
        <v>0</v>
      </c>
      <c r="AW738" s="47">
        <v>-0.33657999999999999</v>
      </c>
      <c r="AX738" s="47">
        <v>-1.41479</v>
      </c>
      <c r="AY738" s="47">
        <v>0</v>
      </c>
      <c r="AZ738" s="47">
        <v>-1.5012399999999999</v>
      </c>
      <c r="BA738" s="47">
        <v>-3.85602</v>
      </c>
      <c r="BB738" s="47">
        <v>0</v>
      </c>
      <c r="BC738" s="47">
        <v>-6.5913000000000004</v>
      </c>
      <c r="BD738" s="47">
        <v>-9.67103</v>
      </c>
      <c r="BE738" s="47">
        <v>0</v>
      </c>
      <c r="BF738" s="48">
        <v>0</v>
      </c>
      <c r="BG738" s="49">
        <v>-0.31844901732287045</v>
      </c>
    </row>
    <row r="739" spans="2:59" x14ac:dyDescent="0.25">
      <c r="B739" s="1"/>
      <c r="C739" s="46"/>
      <c r="D739" s="46"/>
      <c r="E739" s="45" t="s">
        <v>538</v>
      </c>
      <c r="F739" s="46" t="s">
        <v>536</v>
      </c>
      <c r="G739" s="47">
        <v>-0.51771</v>
      </c>
      <c r="H739" s="47">
        <v>0</v>
      </c>
      <c r="I739" s="47">
        <v>-0.11261</v>
      </c>
      <c r="J739" s="47">
        <v>-0.32389000000000001</v>
      </c>
      <c r="K739" s="47">
        <v>0</v>
      </c>
      <c r="L739" s="47">
        <v>-0.11261</v>
      </c>
      <c r="M739" s="47">
        <v>-0.37219000000000002</v>
      </c>
      <c r="N739" s="47">
        <v>0</v>
      </c>
      <c r="O739" s="47">
        <v>-0.11261</v>
      </c>
      <c r="P739" s="47">
        <v>-1.2137899999999999</v>
      </c>
      <c r="Q739" s="47">
        <v>0</v>
      </c>
      <c r="R739" s="47">
        <v>-0.33782999999999996</v>
      </c>
      <c r="S739" s="47">
        <v>-0.63002999999999998</v>
      </c>
      <c r="T739" s="47">
        <v>0</v>
      </c>
      <c r="U739" s="47">
        <v>-0.11261</v>
      </c>
      <c r="V739" s="47">
        <v>-0.46211000000000002</v>
      </c>
      <c r="W739" s="47">
        <v>0</v>
      </c>
      <c r="X739" s="47">
        <v>-0.11261</v>
      </c>
      <c r="Y739" s="47">
        <v>-0.32686000000000004</v>
      </c>
      <c r="Z739" s="47">
        <v>0</v>
      </c>
      <c r="AA739" s="47">
        <v>-0.11261</v>
      </c>
      <c r="AB739" s="47">
        <v>-1.419</v>
      </c>
      <c r="AC739" s="47">
        <v>0</v>
      </c>
      <c r="AD739" s="47">
        <v>-0.33782999999999996</v>
      </c>
      <c r="AE739" s="47">
        <v>-0.52125999999999995</v>
      </c>
      <c r="AF739" s="47">
        <v>0</v>
      </c>
      <c r="AG739" s="47">
        <v>-0.11261</v>
      </c>
      <c r="AH739" s="47">
        <v>-0.36307</v>
      </c>
      <c r="AI739" s="47">
        <v>0</v>
      </c>
      <c r="AJ739" s="47">
        <v>-0.11261</v>
      </c>
      <c r="AK739" s="47">
        <v>-0.46243000000000001</v>
      </c>
      <c r="AL739" s="47">
        <v>0</v>
      </c>
      <c r="AM739" s="47">
        <v>-0.11261</v>
      </c>
      <c r="AN739" s="47">
        <v>-1.34676</v>
      </c>
      <c r="AO739" s="47">
        <v>0</v>
      </c>
      <c r="AP739" s="47">
        <v>-0.33782999999999996</v>
      </c>
      <c r="AQ739" s="47">
        <v>-0.47456999999999999</v>
      </c>
      <c r="AR739" s="47">
        <v>0</v>
      </c>
      <c r="AS739" s="47">
        <v>-0.11261</v>
      </c>
      <c r="AT739" s="47">
        <v>-0.30186000000000002</v>
      </c>
      <c r="AU739" s="47">
        <v>0</v>
      </c>
      <c r="AV739" s="47">
        <v>-0.11261</v>
      </c>
      <c r="AW739" s="47">
        <v>-0.22438</v>
      </c>
      <c r="AX739" s="47">
        <v>0</v>
      </c>
      <c r="AY739" s="47">
        <v>-0.11261</v>
      </c>
      <c r="AZ739" s="47">
        <v>-1.00081</v>
      </c>
      <c r="BA739" s="47">
        <v>0</v>
      </c>
      <c r="BB739" s="47">
        <v>-0.33782999999999996</v>
      </c>
      <c r="BC739" s="47">
        <v>-4.9803599999999992</v>
      </c>
      <c r="BD739" s="47">
        <v>0</v>
      </c>
      <c r="BE739" s="47">
        <v>-1.3513199999999999</v>
      </c>
      <c r="BF739" s="48">
        <v>2.6855519048041914</v>
      </c>
      <c r="BG739" s="49">
        <v>0</v>
      </c>
    </row>
    <row r="740" spans="2:59" hidden="1" x14ac:dyDescent="0.25">
      <c r="B740" s="1"/>
      <c r="C740" s="46"/>
      <c r="D740" s="46"/>
      <c r="E740" s="45"/>
      <c r="BF740" s="48"/>
      <c r="BG740" s="49"/>
    </row>
    <row r="741" spans="2:59" x14ac:dyDescent="0.25">
      <c r="B741" s="1"/>
      <c r="C741" s="46"/>
      <c r="D741" s="46"/>
      <c r="E741" s="45" t="s">
        <v>539</v>
      </c>
      <c r="F741" s="46" t="s">
        <v>536</v>
      </c>
      <c r="G741" s="47">
        <v>-0.38827999999999996</v>
      </c>
      <c r="H741" s="47">
        <v>-0.46755000000000002</v>
      </c>
      <c r="I741" s="47">
        <v>-0.11261</v>
      </c>
      <c r="J741" s="47">
        <v>-0.24292</v>
      </c>
      <c r="K741" s="47">
        <v>-1.1616099999999998</v>
      </c>
      <c r="L741" s="47">
        <v>-0.11261</v>
      </c>
      <c r="M741" s="47">
        <v>-0.27914</v>
      </c>
      <c r="N741" s="47">
        <v>3.0720800000000001</v>
      </c>
      <c r="O741" s="47">
        <v>-0.11261</v>
      </c>
      <c r="P741" s="47">
        <v>-0.91034000000000004</v>
      </c>
      <c r="Q741" s="47">
        <v>1.44292</v>
      </c>
      <c r="R741" s="47">
        <v>-0.33782999999999996</v>
      </c>
      <c r="S741" s="47">
        <v>-0.47252</v>
      </c>
      <c r="T741" s="47">
        <v>-0.58829999999999993</v>
      </c>
      <c r="U741" s="47">
        <v>-0.11261</v>
      </c>
      <c r="V741" s="47">
        <v>-0.34658</v>
      </c>
      <c r="W741" s="47">
        <v>-1.5585799999999999</v>
      </c>
      <c r="X741" s="47">
        <v>-0.11261</v>
      </c>
      <c r="Y741" s="47">
        <v>-0.24515000000000001</v>
      </c>
      <c r="Z741" s="47">
        <v>-0.72911999999999999</v>
      </c>
      <c r="AA741" s="47">
        <v>-0.11261</v>
      </c>
      <c r="AB741" s="47">
        <v>-1.0642499999999999</v>
      </c>
      <c r="AC741" s="47">
        <v>-2.8759999999999999</v>
      </c>
      <c r="AD741" s="47">
        <v>-0.33782999999999996</v>
      </c>
      <c r="AE741" s="47">
        <v>-0.39094999999999996</v>
      </c>
      <c r="AF741" s="47">
        <v>-0.52072000000000007</v>
      </c>
      <c r="AG741" s="47">
        <v>-0.11261</v>
      </c>
      <c r="AH741" s="47">
        <v>1.3756900000000001</v>
      </c>
      <c r="AI741" s="47">
        <v>0.18853</v>
      </c>
      <c r="AJ741" s="47">
        <v>-0.11261</v>
      </c>
      <c r="AK741" s="47">
        <v>-0.34682000000000002</v>
      </c>
      <c r="AL741" s="47">
        <v>-1.2968900000000001</v>
      </c>
      <c r="AM741" s="47">
        <v>-0.11261</v>
      </c>
      <c r="AN741" s="47">
        <v>0.63791999999999993</v>
      </c>
      <c r="AO741" s="47">
        <v>-1.6290799999999999</v>
      </c>
      <c r="AP741" s="47">
        <v>-0.33782999999999996</v>
      </c>
      <c r="AQ741" s="47">
        <v>1.1440699999999999</v>
      </c>
      <c r="AR741" s="47">
        <v>-0.45876</v>
      </c>
      <c r="AS741" s="47">
        <v>-0.11261</v>
      </c>
      <c r="AT741" s="47">
        <v>-0.22640000000000002</v>
      </c>
      <c r="AU741" s="47">
        <v>-0.58748999999999996</v>
      </c>
      <c r="AV741" s="47">
        <v>-0.11261</v>
      </c>
      <c r="AW741" s="47">
        <v>-0.16829</v>
      </c>
      <c r="AX741" s="47">
        <v>-2.0063399999999998</v>
      </c>
      <c r="AY741" s="47">
        <v>-0.11261</v>
      </c>
      <c r="AZ741" s="47">
        <v>0.74938000000000005</v>
      </c>
      <c r="BA741" s="47">
        <v>-3.0525900000000004</v>
      </c>
      <c r="BB741" s="47">
        <v>-0.33782999999999996</v>
      </c>
      <c r="BC741" s="47">
        <v>-0.58728999999999998</v>
      </c>
      <c r="BD741" s="47">
        <v>-6.1147499999999999</v>
      </c>
      <c r="BE741" s="47">
        <v>-1.3513199999999999</v>
      </c>
      <c r="BF741" s="48">
        <v>-0.56539531717135838</v>
      </c>
      <c r="BG741" s="49">
        <v>-0.90395519031849214</v>
      </c>
    </row>
    <row r="742" spans="2:59" x14ac:dyDescent="0.25">
      <c r="B742" s="1"/>
      <c r="C742" s="46"/>
      <c r="D742" s="46"/>
      <c r="E742" s="45" t="s">
        <v>540</v>
      </c>
      <c r="F742" s="46" t="s">
        <v>536</v>
      </c>
      <c r="G742" s="47">
        <v>-2.07084</v>
      </c>
      <c r="H742" s="47">
        <v>-1.5468</v>
      </c>
      <c r="I742" s="47">
        <v>-5</v>
      </c>
      <c r="J742" s="47">
        <v>-1.29558</v>
      </c>
      <c r="K742" s="47">
        <v>-2.0976300000000001</v>
      </c>
      <c r="L742" s="47">
        <v>-5</v>
      </c>
      <c r="M742" s="47">
        <v>-1.48875</v>
      </c>
      <c r="N742" s="47">
        <v>-2.6816799999999996</v>
      </c>
      <c r="O742" s="47">
        <v>-5</v>
      </c>
      <c r="P742" s="47">
        <v>-4.8551700000000002</v>
      </c>
      <c r="Q742" s="47">
        <v>-6.3261099999999999</v>
      </c>
      <c r="R742" s="47">
        <v>-15</v>
      </c>
      <c r="S742" s="47">
        <v>-2.5201199999999999</v>
      </c>
      <c r="T742" s="47">
        <v>-1.5687899999999999</v>
      </c>
      <c r="U742" s="47">
        <v>-5</v>
      </c>
      <c r="V742" s="47">
        <v>-1.84843</v>
      </c>
      <c r="W742" s="47">
        <v>-1.4895399999999999</v>
      </c>
      <c r="X742" s="47">
        <v>-5</v>
      </c>
      <c r="Y742" s="47">
        <v>-1.30745</v>
      </c>
      <c r="Z742" s="47">
        <v>-1.9443199999999998</v>
      </c>
      <c r="AA742" s="47">
        <v>-5</v>
      </c>
      <c r="AB742" s="47">
        <v>-5.6760000000000002</v>
      </c>
      <c r="AC742" s="47">
        <v>-5.00265</v>
      </c>
      <c r="AD742" s="47">
        <v>-15</v>
      </c>
      <c r="AE742" s="47">
        <v>-2.0850599999999999</v>
      </c>
      <c r="AF742" s="47">
        <v>-2.41859</v>
      </c>
      <c r="AG742" s="47">
        <v>-5</v>
      </c>
      <c r="AH742" s="47">
        <v>-1.45228</v>
      </c>
      <c r="AI742" s="47">
        <v>-1.2830899999999998</v>
      </c>
      <c r="AJ742" s="47">
        <v>-5</v>
      </c>
      <c r="AK742" s="47">
        <v>-1.84971</v>
      </c>
      <c r="AL742" s="47">
        <v>-1.5917000000000001</v>
      </c>
      <c r="AM742" s="47">
        <v>-5</v>
      </c>
      <c r="AN742" s="47">
        <v>-5.3870500000000003</v>
      </c>
      <c r="AO742" s="47">
        <v>-5.29338</v>
      </c>
      <c r="AP742" s="47">
        <v>-15</v>
      </c>
      <c r="AQ742" s="47">
        <v>-1.89829</v>
      </c>
      <c r="AR742" s="47">
        <v>-2.4466999999999999</v>
      </c>
      <c r="AS742" s="47">
        <v>-5</v>
      </c>
      <c r="AT742" s="47">
        <v>-1.20746</v>
      </c>
      <c r="AU742" s="47">
        <v>-3.1332600000000004</v>
      </c>
      <c r="AV742" s="47">
        <v>-5</v>
      </c>
      <c r="AW742" s="47">
        <v>-0.89754</v>
      </c>
      <c r="AX742" s="47">
        <v>-3.2338100000000001</v>
      </c>
      <c r="AY742" s="47">
        <v>-5</v>
      </c>
      <c r="AZ742" s="47">
        <v>-4.0032899999999998</v>
      </c>
      <c r="BA742" s="47">
        <v>-8.8137699999999999</v>
      </c>
      <c r="BB742" s="47">
        <v>-15</v>
      </c>
      <c r="BC742" s="47">
        <v>-19.921509999999998</v>
      </c>
      <c r="BD742" s="47">
        <v>-25.43591</v>
      </c>
      <c r="BE742" s="47">
        <v>-60</v>
      </c>
      <c r="BF742" s="48">
        <v>-0.6679748333333333</v>
      </c>
      <c r="BG742" s="49">
        <v>-0.21679586065527057</v>
      </c>
    </row>
    <row r="743" spans="2:59" x14ac:dyDescent="0.25">
      <c r="B743" s="1"/>
      <c r="C743" s="46"/>
      <c r="D743" s="46"/>
      <c r="E743" s="45" t="s">
        <v>541</v>
      </c>
      <c r="F743" s="46" t="s">
        <v>536</v>
      </c>
      <c r="G743" s="47">
        <v>-1.8751600000000002</v>
      </c>
      <c r="H743" s="47">
        <v>-0.77925</v>
      </c>
      <c r="I743" s="47">
        <v>-0.84459000000000006</v>
      </c>
      <c r="J743" s="47">
        <v>-1.29558</v>
      </c>
      <c r="K743" s="47">
        <v>-0.68601999999999996</v>
      </c>
      <c r="L743" s="47">
        <v>-0.84459000000000006</v>
      </c>
      <c r="M743" s="47">
        <v>-1.48875</v>
      </c>
      <c r="N743" s="47">
        <v>-0.42261000000000004</v>
      </c>
      <c r="O743" s="47">
        <v>-0.84459000000000006</v>
      </c>
      <c r="P743" s="47">
        <v>-4.6594899999999999</v>
      </c>
      <c r="Q743" s="47">
        <v>-1.88788</v>
      </c>
      <c r="R743" s="47">
        <v>-2.5337700000000001</v>
      </c>
      <c r="S743" s="47">
        <v>-2.5201199999999999</v>
      </c>
      <c r="T743" s="47">
        <v>-0.98048999999999997</v>
      </c>
      <c r="U743" s="47">
        <v>-0.84459000000000006</v>
      </c>
      <c r="V743" s="47">
        <v>-1.84843</v>
      </c>
      <c r="W743" s="47">
        <v>-2.9309600000000002</v>
      </c>
      <c r="X743" s="47">
        <v>-0.84459000000000006</v>
      </c>
      <c r="Y743" s="47">
        <v>-1.30745</v>
      </c>
      <c r="Z743" s="47">
        <v>-1.2152000000000001</v>
      </c>
      <c r="AA743" s="47">
        <v>-0.84459000000000006</v>
      </c>
      <c r="AB743" s="47">
        <v>-5.6760000000000002</v>
      </c>
      <c r="AC743" s="47">
        <v>-5.1266499999999997</v>
      </c>
      <c r="AD743" s="47">
        <v>-2.5337700000000001</v>
      </c>
      <c r="AE743" s="47">
        <v>-2.0850599999999999</v>
      </c>
      <c r="AF743" s="47">
        <v>-0.86787000000000003</v>
      </c>
      <c r="AG743" s="47">
        <v>-0.84459000000000006</v>
      </c>
      <c r="AH743" s="47">
        <v>-1.45228</v>
      </c>
      <c r="AI743" s="47">
        <v>-0.96232000000000006</v>
      </c>
      <c r="AJ743" s="47">
        <v>-0.84459000000000006</v>
      </c>
      <c r="AK743" s="47">
        <v>-1.9653099999999999</v>
      </c>
      <c r="AL743" s="47">
        <v>-1.0887800000000001</v>
      </c>
      <c r="AM743" s="47">
        <v>-0.84459000000000006</v>
      </c>
      <c r="AN743" s="47">
        <v>-5.50265</v>
      </c>
      <c r="AO743" s="47">
        <v>-2.9189699999999998</v>
      </c>
      <c r="AP743" s="47">
        <v>-2.5337700000000001</v>
      </c>
      <c r="AQ743" s="47">
        <v>-2.01694</v>
      </c>
      <c r="AR743" s="47">
        <v>-1.98794</v>
      </c>
      <c r="AS743" s="47">
        <v>-0.84459000000000006</v>
      </c>
      <c r="AT743" s="47">
        <v>-1.2829300000000001</v>
      </c>
      <c r="AU743" s="47">
        <v>-2.5457700000000001</v>
      </c>
      <c r="AV743" s="47">
        <v>-0.84459000000000006</v>
      </c>
      <c r="AW743" s="47">
        <v>-0.95363999999999993</v>
      </c>
      <c r="AX743" s="47">
        <v>-2.6274699999999998</v>
      </c>
      <c r="AY743" s="47">
        <v>-0.84459000000000006</v>
      </c>
      <c r="AZ743" s="47">
        <v>-4.2535100000000003</v>
      </c>
      <c r="BA743" s="47">
        <v>-7.1611799999999999</v>
      </c>
      <c r="BB743" s="47">
        <v>-2.5337700000000001</v>
      </c>
      <c r="BC743" s="47">
        <v>-20.091650000000001</v>
      </c>
      <c r="BD743" s="47">
        <v>-17.09468</v>
      </c>
      <c r="BE743" s="47">
        <v>-10.13508</v>
      </c>
      <c r="BF743" s="48">
        <v>0.98238691751816476</v>
      </c>
      <c r="BG743" s="49">
        <v>0.1753159462476046</v>
      </c>
    </row>
    <row r="744" spans="2:59" x14ac:dyDescent="0.25">
      <c r="B744" s="1"/>
      <c r="C744" s="46"/>
      <c r="D744" s="46"/>
      <c r="E744" s="45" t="s">
        <v>542</v>
      </c>
      <c r="F744" s="46" t="s">
        <v>536</v>
      </c>
      <c r="G744" s="47">
        <v>-0.64713999999999994</v>
      </c>
      <c r="H744" s="47">
        <v>0</v>
      </c>
      <c r="I744" s="47">
        <v>0</v>
      </c>
      <c r="J744" s="47">
        <v>-0.40487000000000001</v>
      </c>
      <c r="K744" s="47">
        <v>-0.75</v>
      </c>
      <c r="L744" s="47">
        <v>0</v>
      </c>
      <c r="M744" s="47">
        <v>-0.46523999999999999</v>
      </c>
      <c r="N744" s="47">
        <v>-1.80105</v>
      </c>
      <c r="O744" s="47">
        <v>0</v>
      </c>
      <c r="P744" s="47">
        <v>-1.51725</v>
      </c>
      <c r="Q744" s="47">
        <v>-2.55105</v>
      </c>
      <c r="R744" s="47">
        <v>0</v>
      </c>
      <c r="S744" s="47">
        <v>-0.78754000000000002</v>
      </c>
      <c r="T744" s="47">
        <v>0</v>
      </c>
      <c r="U744" s="47">
        <v>0</v>
      </c>
      <c r="V744" s="47">
        <v>-0.57762999999999998</v>
      </c>
      <c r="W744" s="47">
        <v>0</v>
      </c>
      <c r="X744" s="47">
        <v>0</v>
      </c>
      <c r="Y744" s="47">
        <v>-0.40858</v>
      </c>
      <c r="Z744" s="47">
        <v>0</v>
      </c>
      <c r="AA744" s="47">
        <v>0</v>
      </c>
      <c r="AB744" s="47">
        <v>-1.7737499999999999</v>
      </c>
      <c r="AC744" s="47">
        <v>0</v>
      </c>
      <c r="AD744" s="47">
        <v>0</v>
      </c>
      <c r="AE744" s="47">
        <v>-0.65158000000000005</v>
      </c>
      <c r="AF744" s="47">
        <v>-0.3</v>
      </c>
      <c r="AG744" s="47">
        <v>0</v>
      </c>
      <c r="AH744" s="47">
        <v>-0.45383999999999997</v>
      </c>
      <c r="AI744" s="47">
        <v>0</v>
      </c>
      <c r="AJ744" s="47">
        <v>0</v>
      </c>
      <c r="AK744" s="47">
        <v>-0.57804</v>
      </c>
      <c r="AL744" s="47">
        <v>0</v>
      </c>
      <c r="AM744" s="47">
        <v>0</v>
      </c>
      <c r="AN744" s="47">
        <v>-1.68346</v>
      </c>
      <c r="AO744" s="47">
        <v>-0.3</v>
      </c>
      <c r="AP744" s="47">
        <v>0</v>
      </c>
      <c r="AQ744" s="47">
        <v>-0.59322000000000008</v>
      </c>
      <c r="AR744" s="47">
        <v>-0.76458999999999999</v>
      </c>
      <c r="AS744" s="47">
        <v>0</v>
      </c>
      <c r="AT744" s="47">
        <v>-0.37733</v>
      </c>
      <c r="AU744" s="47">
        <v>-0.97914000000000001</v>
      </c>
      <c r="AV744" s="47">
        <v>0</v>
      </c>
      <c r="AW744" s="47">
        <v>-0.28048000000000001</v>
      </c>
      <c r="AX744" s="47">
        <v>-1.01057</v>
      </c>
      <c r="AY744" s="47">
        <v>0</v>
      </c>
      <c r="AZ744" s="47">
        <v>-1.2510299999999999</v>
      </c>
      <c r="BA744" s="47">
        <v>-2.7543000000000002</v>
      </c>
      <c r="BB744" s="47">
        <v>0</v>
      </c>
      <c r="BC744" s="47">
        <v>-6.2254899999999997</v>
      </c>
      <c r="BD744" s="47">
        <v>-5.6053500000000005</v>
      </c>
      <c r="BE744" s="47">
        <v>0</v>
      </c>
      <c r="BF744" s="48">
        <v>0</v>
      </c>
      <c r="BG744" s="49">
        <v>0.11063359112276649</v>
      </c>
    </row>
    <row r="745" spans="2:59" x14ac:dyDescent="0.25">
      <c r="B745" s="1"/>
      <c r="C745" s="46"/>
      <c r="D745" s="46"/>
      <c r="E745" s="45" t="s">
        <v>543</v>
      </c>
      <c r="F745" s="46" t="s">
        <v>536</v>
      </c>
      <c r="G745" s="47">
        <v>-0.51771</v>
      </c>
      <c r="H745" s="47">
        <v>-0.23377999999999999</v>
      </c>
      <c r="I745" s="47">
        <v>0</v>
      </c>
      <c r="J745" s="47">
        <v>-0.32389000000000001</v>
      </c>
      <c r="K745" s="47">
        <v>-0.20580999999999999</v>
      </c>
      <c r="L745" s="47">
        <v>0</v>
      </c>
      <c r="M745" s="47">
        <v>-0.37219000000000002</v>
      </c>
      <c r="N745" s="47">
        <v>-0.31518000000000002</v>
      </c>
      <c r="O745" s="47">
        <v>0</v>
      </c>
      <c r="P745" s="47">
        <v>-1.2137899999999999</v>
      </c>
      <c r="Q745" s="47">
        <v>-0.75476999999999994</v>
      </c>
      <c r="R745" s="47">
        <v>0</v>
      </c>
      <c r="S745" s="47">
        <v>-0.63002999999999998</v>
      </c>
      <c r="T745" s="47">
        <v>-0.29414999999999997</v>
      </c>
      <c r="U745" s="47">
        <v>0</v>
      </c>
      <c r="V745" s="47">
        <v>-0.46211000000000002</v>
      </c>
      <c r="W745" s="47">
        <v>-0.27929000000000004</v>
      </c>
      <c r="X745" s="47">
        <v>0</v>
      </c>
      <c r="Y745" s="47">
        <v>-0.32686000000000004</v>
      </c>
      <c r="Z745" s="47">
        <v>-0.36456</v>
      </c>
      <c r="AA745" s="47">
        <v>0</v>
      </c>
      <c r="AB745" s="47">
        <v>-1.419</v>
      </c>
      <c r="AC745" s="47">
        <v>-0.93799999999999994</v>
      </c>
      <c r="AD745" s="47">
        <v>0</v>
      </c>
      <c r="AE745" s="47">
        <v>-0.52125999999999995</v>
      </c>
      <c r="AF745" s="47">
        <v>-0.26036000000000004</v>
      </c>
      <c r="AG745" s="47">
        <v>0</v>
      </c>
      <c r="AH745" s="47">
        <v>-0.36307</v>
      </c>
      <c r="AI745" s="47">
        <v>-0.24058000000000002</v>
      </c>
      <c r="AJ745" s="47">
        <v>0</v>
      </c>
      <c r="AK745" s="47">
        <v>-0.57804</v>
      </c>
      <c r="AL745" s="47">
        <v>-0.29843999999999998</v>
      </c>
      <c r="AM745" s="47">
        <v>0</v>
      </c>
      <c r="AN745" s="47">
        <v>-1.4623699999999999</v>
      </c>
      <c r="AO745" s="47">
        <v>-0.79937999999999998</v>
      </c>
      <c r="AP745" s="47">
        <v>0</v>
      </c>
      <c r="AQ745" s="47">
        <v>-0.59322000000000008</v>
      </c>
      <c r="AR745" s="47">
        <v>-0.61168</v>
      </c>
      <c r="AS745" s="47">
        <v>0</v>
      </c>
      <c r="AT745" s="47">
        <v>-0.37733</v>
      </c>
      <c r="AU745" s="47">
        <v>-0.78330999999999995</v>
      </c>
      <c r="AV745" s="47">
        <v>0</v>
      </c>
      <c r="AW745" s="47">
        <v>-0.28048000000000001</v>
      </c>
      <c r="AX745" s="47">
        <v>-0.80845</v>
      </c>
      <c r="AY745" s="47">
        <v>0</v>
      </c>
      <c r="AZ745" s="47">
        <v>-1.2510299999999999</v>
      </c>
      <c r="BA745" s="47">
        <v>-2.2034400000000001</v>
      </c>
      <c r="BB745" s="47">
        <v>0</v>
      </c>
      <c r="BC745" s="47">
        <v>-5.34619</v>
      </c>
      <c r="BD745" s="47">
        <v>-4.6955900000000002</v>
      </c>
      <c r="BE745" s="47">
        <v>0</v>
      </c>
      <c r="BF745" s="48">
        <v>0</v>
      </c>
      <c r="BG745" s="49">
        <v>0.13855553828166434</v>
      </c>
    </row>
    <row r="746" spans="2:59" x14ac:dyDescent="0.25">
      <c r="B746" s="1"/>
      <c r="C746" s="46"/>
      <c r="D746" s="46"/>
      <c r="E746" s="45" t="s">
        <v>544</v>
      </c>
      <c r="F746" s="46" t="s">
        <v>536</v>
      </c>
      <c r="G746" s="47">
        <v>-1.4237</v>
      </c>
      <c r="H746" s="47">
        <v>-0.77925</v>
      </c>
      <c r="I746" s="47">
        <v>-0.22522999999999999</v>
      </c>
      <c r="J746" s="47">
        <v>-0.89071</v>
      </c>
      <c r="K746" s="47">
        <v>-0.68601999999999996</v>
      </c>
      <c r="L746" s="47">
        <v>-0.22522999999999999</v>
      </c>
      <c r="M746" s="47">
        <v>-1.02352</v>
      </c>
      <c r="N746" s="47">
        <v>-1.65096</v>
      </c>
      <c r="O746" s="47">
        <v>-0.22522999999999999</v>
      </c>
      <c r="P746" s="47">
        <v>-3.3379299999999996</v>
      </c>
      <c r="Q746" s="47">
        <v>-3.1162299999999998</v>
      </c>
      <c r="R746" s="47">
        <v>-0.67569000000000001</v>
      </c>
      <c r="S746" s="47">
        <v>-1.73258</v>
      </c>
      <c r="T746" s="47">
        <v>-0.98048999999999997</v>
      </c>
      <c r="U746" s="47">
        <v>-0.22522999999999999</v>
      </c>
      <c r="V746" s="47">
        <v>-1.2707899999999999</v>
      </c>
      <c r="W746" s="47">
        <v>-0.93096000000000001</v>
      </c>
      <c r="X746" s="47">
        <v>-0.22522999999999999</v>
      </c>
      <c r="Y746" s="47">
        <v>-0.89887000000000006</v>
      </c>
      <c r="Z746" s="47">
        <v>-2.1485300000000001</v>
      </c>
      <c r="AA746" s="47">
        <v>-0.22522999999999999</v>
      </c>
      <c r="AB746" s="47">
        <v>-3.9022399999999999</v>
      </c>
      <c r="AC746" s="47">
        <v>-4.0599800000000004</v>
      </c>
      <c r="AD746" s="47">
        <v>-0.67569000000000001</v>
      </c>
      <c r="AE746" s="47">
        <v>-1.4334800000000001</v>
      </c>
      <c r="AF746" s="47">
        <v>-0.86787000000000003</v>
      </c>
      <c r="AG746" s="47">
        <v>-0.22522999999999999</v>
      </c>
      <c r="AH746" s="47">
        <v>-0.99844000000000011</v>
      </c>
      <c r="AI746" s="47">
        <v>-0.80192999999999992</v>
      </c>
      <c r="AJ746" s="47">
        <v>-0.22522999999999999</v>
      </c>
      <c r="AK746" s="47">
        <v>-1.3872899999999999</v>
      </c>
      <c r="AL746" s="47">
        <v>-0.99480999999999997</v>
      </c>
      <c r="AM746" s="47">
        <v>-0.22522999999999999</v>
      </c>
      <c r="AN746" s="47">
        <v>-3.81921</v>
      </c>
      <c r="AO746" s="47">
        <v>-2.6646100000000001</v>
      </c>
      <c r="AP746" s="47">
        <v>-0.67569000000000001</v>
      </c>
      <c r="AQ746" s="47">
        <v>-1.4237200000000001</v>
      </c>
      <c r="AR746" s="47">
        <v>-1.68211</v>
      </c>
      <c r="AS746" s="47">
        <v>-0.22522999999999999</v>
      </c>
      <c r="AT746" s="47">
        <v>-0.90559000000000001</v>
      </c>
      <c r="AU746" s="47">
        <v>-2.1541100000000002</v>
      </c>
      <c r="AV746" s="47">
        <v>-0.22522999999999999</v>
      </c>
      <c r="AW746" s="47">
        <v>-0.67315000000000003</v>
      </c>
      <c r="AX746" s="47">
        <v>-2.2232500000000002</v>
      </c>
      <c r="AY746" s="47">
        <v>-0.22522999999999999</v>
      </c>
      <c r="AZ746" s="47">
        <v>-3.0024600000000001</v>
      </c>
      <c r="BA746" s="47">
        <v>-6.0594700000000001</v>
      </c>
      <c r="BB746" s="47">
        <v>-0.67569000000000001</v>
      </c>
      <c r="BC746" s="47">
        <v>-14.06184</v>
      </c>
      <c r="BD746" s="47">
        <v>-15.90029</v>
      </c>
      <c r="BE746" s="47">
        <v>-2.7027600000000001</v>
      </c>
      <c r="BF746" s="48">
        <v>4.2027705012653733</v>
      </c>
      <c r="BG746" s="49">
        <v>-0.11562367730399881</v>
      </c>
    </row>
    <row r="747" spans="2:59" hidden="1" x14ac:dyDescent="0.25">
      <c r="B747" s="1"/>
      <c r="C747" s="46"/>
      <c r="D747" s="46"/>
      <c r="E747" s="45"/>
      <c r="BF747" s="48"/>
      <c r="BG747" s="49"/>
    </row>
    <row r="748" spans="2:59" hidden="1" x14ac:dyDescent="0.25">
      <c r="B748" s="1"/>
      <c r="C748" s="46"/>
      <c r="D748" s="46"/>
      <c r="E748" s="45"/>
      <c r="BF748" s="48"/>
      <c r="BG748" s="49"/>
    </row>
    <row r="749" spans="2:59" hidden="1" x14ac:dyDescent="0.25">
      <c r="B749" s="1"/>
      <c r="C749" s="46"/>
      <c r="D749" s="46"/>
      <c r="E749" s="45"/>
      <c r="BF749" s="48"/>
      <c r="BG749" s="49"/>
    </row>
    <row r="750" spans="2:59" hidden="1" x14ac:dyDescent="0.25">
      <c r="B750" s="1"/>
      <c r="C750" s="46"/>
      <c r="D750" s="46"/>
      <c r="E750" s="45"/>
      <c r="BF750" s="48"/>
      <c r="BG750" s="49"/>
    </row>
    <row r="751" spans="2:59" x14ac:dyDescent="0.25">
      <c r="B751" s="1"/>
      <c r="C751" s="46"/>
      <c r="D751" s="46"/>
      <c r="E751" s="45" t="s">
        <v>545</v>
      </c>
      <c r="F751" s="46" t="s">
        <v>546</v>
      </c>
      <c r="G751" s="47">
        <v>-5.8866400000000008</v>
      </c>
      <c r="H751" s="47">
        <v>0</v>
      </c>
      <c r="I751" s="47">
        <v>-3.9233500000000001</v>
      </c>
      <c r="J751" s="47">
        <v>0</v>
      </c>
      <c r="K751" s="47">
        <v>0</v>
      </c>
      <c r="L751" s="47">
        <v>-3.9233500000000001</v>
      </c>
      <c r="M751" s="47">
        <v>-0.24146999999999999</v>
      </c>
      <c r="N751" s="47">
        <v>-0.85099999999999998</v>
      </c>
      <c r="O751" s="47">
        <v>-3.9233500000000001</v>
      </c>
      <c r="P751" s="47">
        <v>-6.1281099999999995</v>
      </c>
      <c r="Q751" s="47">
        <v>-0.85099999999999998</v>
      </c>
      <c r="R751" s="47">
        <v>-11.770049999999999</v>
      </c>
      <c r="S751" s="47">
        <v>-0.85099999999999998</v>
      </c>
      <c r="T751" s="47">
        <v>-0.85099999999999998</v>
      </c>
      <c r="U751" s="47">
        <v>-3.9233500000000001</v>
      </c>
      <c r="V751" s="47">
        <v>-0.85099999999999998</v>
      </c>
      <c r="W751" s="47">
        <v>-0.85099999999999998</v>
      </c>
      <c r="X751" s="47">
        <v>-3.9233500000000001</v>
      </c>
      <c r="Y751" s="47">
        <v>-0.85099999999999998</v>
      </c>
      <c r="Z751" s="47">
        <v>-0.85099999999999998</v>
      </c>
      <c r="AA751" s="47">
        <v>-3.9233500000000001</v>
      </c>
      <c r="AB751" s="47">
        <v>-2.5529999999999999</v>
      </c>
      <c r="AC751" s="47">
        <v>-2.5529999999999999</v>
      </c>
      <c r="AD751" s="47">
        <v>-11.770049999999999</v>
      </c>
      <c r="AE751" s="47">
        <v>-1.103</v>
      </c>
      <c r="AF751" s="47">
        <v>-0.85099999999999998</v>
      </c>
      <c r="AG751" s="47">
        <v>-3.9233500000000001</v>
      </c>
      <c r="AH751" s="47">
        <v>-0.85099999999999998</v>
      </c>
      <c r="AI751" s="47">
        <v>-4.2</v>
      </c>
      <c r="AJ751" s="47">
        <v>-3.9233500000000001</v>
      </c>
      <c r="AK751" s="47">
        <v>-2.202</v>
      </c>
      <c r="AL751" s="47">
        <v>0</v>
      </c>
      <c r="AM751" s="47">
        <v>-3.9233500000000001</v>
      </c>
      <c r="AN751" s="47">
        <v>-4.1559999999999997</v>
      </c>
      <c r="AO751" s="47">
        <v>-5.0510000000000002</v>
      </c>
      <c r="AP751" s="47">
        <v>-11.770049999999999</v>
      </c>
      <c r="AQ751" s="47">
        <v>-0.85099999999999998</v>
      </c>
      <c r="AR751" s="47">
        <v>0</v>
      </c>
      <c r="AS751" s="47">
        <v>-3.9233500000000001</v>
      </c>
      <c r="AT751" s="47">
        <v>-0.85099999999999998</v>
      </c>
      <c r="AU751" s="47">
        <v>-0.88549999999999995</v>
      </c>
      <c r="AV751" s="47">
        <v>-3.9233500000000001</v>
      </c>
      <c r="AW751" s="47">
        <v>-0.85099999999999998</v>
      </c>
      <c r="AX751" s="47">
        <v>-3.5719799999999999</v>
      </c>
      <c r="AY751" s="47">
        <v>-3.9233500000000001</v>
      </c>
      <c r="AZ751" s="47">
        <v>-2.5529999999999999</v>
      </c>
      <c r="BA751" s="47">
        <v>-4.4574799999999994</v>
      </c>
      <c r="BB751" s="47">
        <v>-11.770049999999999</v>
      </c>
      <c r="BC751" s="47">
        <v>-15.39011</v>
      </c>
      <c r="BD751" s="47">
        <v>-12.91248</v>
      </c>
      <c r="BE751" s="47">
        <v>-47.080199999999998</v>
      </c>
      <c r="BF751" s="48">
        <v>-0.67310865289442268</v>
      </c>
      <c r="BG751" s="49">
        <v>0.19187870958948228</v>
      </c>
    </row>
    <row r="752" spans="2:59" hidden="1" x14ac:dyDescent="0.25">
      <c r="B752" s="1"/>
      <c r="C752" s="46"/>
      <c r="D752" s="46"/>
      <c r="E752" s="45"/>
      <c r="BF752" s="48"/>
      <c r="BG752" s="49"/>
    </row>
    <row r="753" spans="2:59" hidden="1" x14ac:dyDescent="0.25">
      <c r="B753" s="1"/>
      <c r="C753" s="46"/>
      <c r="D753" s="46"/>
      <c r="E753" s="45"/>
      <c r="BF753" s="48"/>
      <c r="BG753" s="49"/>
    </row>
    <row r="754" spans="2:59" hidden="1" x14ac:dyDescent="0.25">
      <c r="B754" s="1"/>
      <c r="C754" s="46"/>
      <c r="D754" s="46"/>
      <c r="E754" s="45"/>
      <c r="BF754" s="48"/>
      <c r="BG754" s="49"/>
    </row>
    <row r="755" spans="2:59" hidden="1" x14ac:dyDescent="0.25">
      <c r="B755" s="1"/>
      <c r="C755" s="46"/>
      <c r="D755" s="46"/>
      <c r="E755" s="45"/>
      <c r="BF755" s="48"/>
      <c r="BG755" s="49"/>
    </row>
    <row r="756" spans="2:59" hidden="1" x14ac:dyDescent="0.25">
      <c r="B756" s="1"/>
      <c r="C756" s="46"/>
      <c r="D756" s="46"/>
      <c r="E756" s="45"/>
      <c r="BF756" s="48"/>
      <c r="BG756" s="49"/>
    </row>
    <row r="757" spans="2:59" hidden="1" x14ac:dyDescent="0.25">
      <c r="B757" s="1"/>
      <c r="C757" s="46"/>
      <c r="D757" s="46"/>
      <c r="E757" s="45"/>
      <c r="BF757" s="48"/>
      <c r="BG757" s="49"/>
    </row>
    <row r="758" spans="2:59" hidden="1" x14ac:dyDescent="0.25">
      <c r="B758" s="1"/>
      <c r="C758" s="46"/>
      <c r="D758" s="46"/>
      <c r="E758" s="45"/>
      <c r="BF758" s="48"/>
      <c r="BG758" s="49"/>
    </row>
    <row r="759" spans="2:59" x14ac:dyDescent="0.25">
      <c r="B759" s="1"/>
      <c r="C759" s="46"/>
      <c r="D759" s="46"/>
      <c r="E759" s="45" t="s">
        <v>547</v>
      </c>
      <c r="F759" s="46" t="s">
        <v>548</v>
      </c>
      <c r="G759" s="47">
        <v>0</v>
      </c>
      <c r="H759" s="47">
        <v>-6.2867100000000002</v>
      </c>
      <c r="I759" s="47">
        <v>-7.3986599999999996</v>
      </c>
      <c r="J759" s="47">
        <v>-8.2627399999999991</v>
      </c>
      <c r="K759" s="47">
        <v>-9.3966000000000012</v>
      </c>
      <c r="L759" s="47">
        <v>-7.3986599999999996</v>
      </c>
      <c r="M759" s="47">
        <v>-10.616899999999999</v>
      </c>
      <c r="N759" s="47">
        <v>-4.4999999999999998E-2</v>
      </c>
      <c r="O759" s="47">
        <v>-7.3986599999999996</v>
      </c>
      <c r="P759" s="47">
        <v>-18.879639999999998</v>
      </c>
      <c r="Q759" s="47">
        <v>-15.728309999999999</v>
      </c>
      <c r="R759" s="47">
        <v>-22.195979999999999</v>
      </c>
      <c r="S759" s="47">
        <v>-4.2889999999999997</v>
      </c>
      <c r="T759" s="47">
        <v>-13.312389999999999</v>
      </c>
      <c r="U759" s="47">
        <v>-7.3986599999999996</v>
      </c>
      <c r="V759" s="47">
        <v>-15.140219999999999</v>
      </c>
      <c r="W759" s="47">
        <v>0</v>
      </c>
      <c r="X759" s="47">
        <v>-7.3986599999999996</v>
      </c>
      <c r="Y759" s="47">
        <v>-2.0424500000000001</v>
      </c>
      <c r="Z759" s="47">
        <v>0</v>
      </c>
      <c r="AA759" s="47">
        <v>-7.3986599999999996</v>
      </c>
      <c r="AB759" s="47">
        <v>-21.47167</v>
      </c>
      <c r="AC759" s="47">
        <v>-13.312389999999999</v>
      </c>
      <c r="AD759" s="47">
        <v>-22.195979999999999</v>
      </c>
      <c r="AE759" s="47">
        <v>-0.3</v>
      </c>
      <c r="AF759" s="47">
        <v>-10.071209999999999</v>
      </c>
      <c r="AG759" s="47">
        <v>-7.3986599999999996</v>
      </c>
      <c r="AH759" s="47">
        <v>-0.16</v>
      </c>
      <c r="AI759" s="47">
        <v>-12.598139999999999</v>
      </c>
      <c r="AJ759" s="47">
        <v>-7.3986599999999996</v>
      </c>
      <c r="AK759" s="47">
        <v>-1.5145599999999999</v>
      </c>
      <c r="AL759" s="47">
        <v>-5.6418500000000007</v>
      </c>
      <c r="AM759" s="47">
        <v>-7.3986599999999996</v>
      </c>
      <c r="AN759" s="47">
        <v>-1.9745599999999999</v>
      </c>
      <c r="AO759" s="47">
        <v>-28.311199999999999</v>
      </c>
      <c r="AP759" s="47">
        <v>-22.195979999999999</v>
      </c>
      <c r="AQ759" s="47">
        <v>-10.86</v>
      </c>
      <c r="AR759" s="47">
        <v>-1.3965000000000001</v>
      </c>
      <c r="AS759" s="47">
        <v>-7.3986599999999996</v>
      </c>
      <c r="AT759" s="47">
        <v>-4.4148800000000001</v>
      </c>
      <c r="AU759" s="47">
        <v>-5.4</v>
      </c>
      <c r="AV759" s="47">
        <v>-7.3986599999999996</v>
      </c>
      <c r="AW759" s="47">
        <v>-8.2110000000000002E-2</v>
      </c>
      <c r="AX759" s="47">
        <v>0</v>
      </c>
      <c r="AY759" s="47">
        <v>-7.3986599999999996</v>
      </c>
      <c r="AZ759" s="47">
        <v>-15.35699</v>
      </c>
      <c r="BA759" s="47">
        <v>-6.7965</v>
      </c>
      <c r="BB759" s="47">
        <v>-22.195979999999999</v>
      </c>
      <c r="BC759" s="47">
        <v>-57.682859999999998</v>
      </c>
      <c r="BD759" s="47">
        <v>-64.148399999999995</v>
      </c>
      <c r="BE759" s="47">
        <v>-88.783919999999995</v>
      </c>
      <c r="BF759" s="48">
        <v>-0.35030059497260313</v>
      </c>
      <c r="BG759" s="49">
        <v>-0.10079035486465759</v>
      </c>
    </row>
    <row r="760" spans="2:59" hidden="1" x14ac:dyDescent="0.25">
      <c r="B760" s="1"/>
      <c r="C760" s="46"/>
      <c r="D760" s="46"/>
      <c r="E760" s="45"/>
      <c r="BF760" s="48"/>
      <c r="BG760" s="49"/>
    </row>
    <row r="761" spans="2:59" hidden="1" x14ac:dyDescent="0.25">
      <c r="B761" s="1"/>
      <c r="C761" s="46"/>
      <c r="D761" s="46"/>
      <c r="E761" s="45"/>
      <c r="BF761" s="48"/>
      <c r="BG761" s="49"/>
    </row>
    <row r="762" spans="2:59" hidden="1" x14ac:dyDescent="0.25">
      <c r="B762" s="1"/>
      <c r="C762" s="46"/>
      <c r="D762" s="46"/>
      <c r="E762" s="45"/>
      <c r="BF762" s="48"/>
      <c r="BG762" s="49"/>
    </row>
    <row r="763" spans="2:59" x14ac:dyDescent="0.25">
      <c r="B763" s="1"/>
      <c r="C763" s="46"/>
      <c r="D763" s="46"/>
      <c r="E763" s="45" t="s">
        <v>549</v>
      </c>
      <c r="F763" s="46" t="s">
        <v>550</v>
      </c>
      <c r="G763" s="47">
        <v>0</v>
      </c>
      <c r="H763" s="47">
        <v>-62.861280000000001</v>
      </c>
      <c r="I763" s="47">
        <v>0</v>
      </c>
      <c r="J763" s="47">
        <v>0</v>
      </c>
      <c r="K763" s="47">
        <v>0</v>
      </c>
      <c r="L763" s="47">
        <v>0</v>
      </c>
      <c r="M763" s="47">
        <v>0</v>
      </c>
      <c r="N763" s="47">
        <v>-118.81663999999999</v>
      </c>
      <c r="O763" s="47">
        <v>0</v>
      </c>
      <c r="P763" s="47">
        <v>0</v>
      </c>
      <c r="Q763" s="47">
        <v>-181.67792</v>
      </c>
      <c r="R763" s="47">
        <v>0</v>
      </c>
      <c r="S763" s="47">
        <v>0</v>
      </c>
      <c r="T763" s="47">
        <v>0</v>
      </c>
      <c r="U763" s="47">
        <v>0</v>
      </c>
      <c r="V763" s="47">
        <v>0</v>
      </c>
      <c r="W763" s="47">
        <v>-132.06032999999999</v>
      </c>
      <c r="X763" s="47">
        <v>0</v>
      </c>
      <c r="Y763" s="47">
        <v>0</v>
      </c>
      <c r="Z763" s="47">
        <v>-69.846360000000004</v>
      </c>
      <c r="AA763" s="47">
        <v>0</v>
      </c>
      <c r="AB763" s="47">
        <v>0</v>
      </c>
      <c r="AC763" s="47">
        <v>-201.90669</v>
      </c>
      <c r="AD763" s="47">
        <v>0</v>
      </c>
      <c r="AE763" s="47">
        <v>0</v>
      </c>
      <c r="AF763" s="47">
        <v>-137.90375</v>
      </c>
      <c r="AG763" s="47">
        <v>0</v>
      </c>
      <c r="AH763" s="47">
        <v>0</v>
      </c>
      <c r="AI763" s="47">
        <v>-40.342500000000001</v>
      </c>
      <c r="AJ763" s="47">
        <v>0</v>
      </c>
      <c r="AK763" s="47">
        <v>0</v>
      </c>
      <c r="AL763" s="47">
        <v>0</v>
      </c>
      <c r="AM763" s="47">
        <v>0</v>
      </c>
      <c r="AN763" s="47">
        <v>0</v>
      </c>
      <c r="AO763" s="47">
        <v>-178.24625</v>
      </c>
      <c r="AP763" s="47">
        <v>0</v>
      </c>
      <c r="AQ763" s="47">
        <v>0</v>
      </c>
      <c r="AR763" s="47">
        <v>-53.034459999999996</v>
      </c>
      <c r="AS763" s="47">
        <v>0</v>
      </c>
      <c r="AT763" s="47">
        <v>0</v>
      </c>
      <c r="AU763" s="47">
        <v>-21.376639999999998</v>
      </c>
      <c r="AV763" s="47">
        <v>0</v>
      </c>
      <c r="AW763" s="47">
        <v>0</v>
      </c>
      <c r="AX763" s="47">
        <v>636.24195999999995</v>
      </c>
      <c r="AY763" s="47">
        <v>0</v>
      </c>
      <c r="AZ763" s="47">
        <v>0</v>
      </c>
      <c r="BA763" s="47">
        <v>561.83086000000003</v>
      </c>
      <c r="BB763" s="47">
        <v>0</v>
      </c>
      <c r="BC763" s="47">
        <v>0</v>
      </c>
      <c r="BD763" s="47">
        <v>0</v>
      </c>
      <c r="BE763" s="47">
        <v>0</v>
      </c>
      <c r="BF763" s="48">
        <v>0</v>
      </c>
      <c r="BG763" s="49">
        <v>0</v>
      </c>
    </row>
    <row r="764" spans="2:59" x14ac:dyDescent="0.25">
      <c r="B764" s="1"/>
      <c r="C764" s="46"/>
      <c r="D764" s="46"/>
      <c r="E764" s="45" t="s">
        <v>551</v>
      </c>
      <c r="F764" s="46" t="s">
        <v>550</v>
      </c>
      <c r="G764" s="47">
        <v>0</v>
      </c>
      <c r="H764" s="47">
        <v>-11.4649</v>
      </c>
      <c r="I764" s="47">
        <v>0</v>
      </c>
      <c r="J764" s="47">
        <v>-2.0000000000000002E-5</v>
      </c>
      <c r="K764" s="47">
        <v>0</v>
      </c>
      <c r="L764" s="47">
        <v>0</v>
      </c>
      <c r="M764" s="47">
        <v>0</v>
      </c>
      <c r="N764" s="47">
        <v>-23.846990000000002</v>
      </c>
      <c r="O764" s="47">
        <v>0</v>
      </c>
      <c r="P764" s="47">
        <v>-2.0000000000000002E-5</v>
      </c>
      <c r="Q764" s="47">
        <v>-35.311889999999998</v>
      </c>
      <c r="R764" s="47">
        <v>0</v>
      </c>
      <c r="S764" s="47">
        <v>0</v>
      </c>
      <c r="T764" s="47">
        <v>0</v>
      </c>
      <c r="U764" s="47">
        <v>0</v>
      </c>
      <c r="V764" s="47">
        <v>0</v>
      </c>
      <c r="W764" s="47">
        <v>-24.76418</v>
      </c>
      <c r="X764" s="47">
        <v>0</v>
      </c>
      <c r="Y764" s="47">
        <v>0</v>
      </c>
      <c r="Z764" s="47">
        <v>-18.804790000000001</v>
      </c>
      <c r="AA764" s="47">
        <v>0</v>
      </c>
      <c r="AB764" s="47">
        <v>0</v>
      </c>
      <c r="AC764" s="47">
        <v>-43.56897</v>
      </c>
      <c r="AD764" s="47">
        <v>0</v>
      </c>
      <c r="AE764" s="47">
        <v>0</v>
      </c>
      <c r="AF764" s="47">
        <v>-29.93422</v>
      </c>
      <c r="AG764" s="47">
        <v>0</v>
      </c>
      <c r="AH764" s="47">
        <v>0</v>
      </c>
      <c r="AI764" s="47">
        <v>-17.552130000000002</v>
      </c>
      <c r="AJ764" s="47">
        <v>0</v>
      </c>
      <c r="AK764" s="47">
        <v>0</v>
      </c>
      <c r="AL764" s="47">
        <v>-18.213419999999999</v>
      </c>
      <c r="AM764" s="47">
        <v>0</v>
      </c>
      <c r="AN764" s="47">
        <v>0</v>
      </c>
      <c r="AO764" s="47">
        <v>-65.699770000000001</v>
      </c>
      <c r="AP764" s="47">
        <v>0</v>
      </c>
      <c r="AQ764" s="47">
        <v>0</v>
      </c>
      <c r="AR764" s="47">
        <v>-18.213419999999999</v>
      </c>
      <c r="AS764" s="47">
        <v>0</v>
      </c>
      <c r="AT764" s="47">
        <v>0</v>
      </c>
      <c r="AU764" s="47">
        <v>-18.916270000000001</v>
      </c>
      <c r="AV764" s="47">
        <v>0</v>
      </c>
      <c r="AW764" s="47">
        <v>0</v>
      </c>
      <c r="AX764" s="47">
        <v>181.71032</v>
      </c>
      <c r="AY764" s="47">
        <v>0</v>
      </c>
      <c r="AZ764" s="47">
        <v>0</v>
      </c>
      <c r="BA764" s="47">
        <v>144.58063000000001</v>
      </c>
      <c r="BB764" s="47">
        <v>0</v>
      </c>
      <c r="BC764" s="47">
        <v>-2.0000000000000002E-5</v>
      </c>
      <c r="BD764" s="47">
        <v>0</v>
      </c>
      <c r="BE764" s="47">
        <v>0</v>
      </c>
      <c r="BF764" s="48">
        <v>0</v>
      </c>
      <c r="BG764" s="49">
        <v>0</v>
      </c>
    </row>
    <row r="765" spans="2:59" x14ac:dyDescent="0.25">
      <c r="B765" s="1"/>
      <c r="C765" s="46"/>
      <c r="D765" s="46"/>
      <c r="E765" s="45" t="s">
        <v>552</v>
      </c>
      <c r="F765" s="46" t="s">
        <v>550</v>
      </c>
      <c r="G765" s="47">
        <v>0</v>
      </c>
      <c r="H765" s="47">
        <v>-10.5169</v>
      </c>
      <c r="I765" s="47">
        <v>0</v>
      </c>
      <c r="J765" s="47">
        <v>0</v>
      </c>
      <c r="K765" s="47">
        <v>0</v>
      </c>
      <c r="L765" s="47">
        <v>0</v>
      </c>
      <c r="M765" s="47">
        <v>0</v>
      </c>
      <c r="N765" s="47">
        <v>-21.875150000000001</v>
      </c>
      <c r="O765" s="47">
        <v>0</v>
      </c>
      <c r="P765" s="47">
        <v>0</v>
      </c>
      <c r="Q765" s="47">
        <v>-32.392049999999998</v>
      </c>
      <c r="R765" s="47">
        <v>0</v>
      </c>
      <c r="S765" s="47">
        <v>0</v>
      </c>
      <c r="T765" s="47">
        <v>0</v>
      </c>
      <c r="U765" s="47">
        <v>0</v>
      </c>
      <c r="V765" s="47">
        <v>0</v>
      </c>
      <c r="W765" s="47">
        <v>-22.7165</v>
      </c>
      <c r="X765" s="47">
        <v>0</v>
      </c>
      <c r="Y765" s="47">
        <v>0</v>
      </c>
      <c r="Z765" s="47">
        <v>-16.118379999999998</v>
      </c>
      <c r="AA765" s="47">
        <v>0</v>
      </c>
      <c r="AB765" s="47">
        <v>0</v>
      </c>
      <c r="AC765" s="47">
        <v>-38.834879999999998</v>
      </c>
      <c r="AD765" s="47">
        <v>0</v>
      </c>
      <c r="AE765" s="47">
        <v>0</v>
      </c>
      <c r="AF765" s="47">
        <v>-27.39631</v>
      </c>
      <c r="AG765" s="47">
        <v>0</v>
      </c>
      <c r="AH765" s="47">
        <v>0</v>
      </c>
      <c r="AI765" s="47">
        <v>-16.038059999999998</v>
      </c>
      <c r="AJ765" s="47">
        <v>0</v>
      </c>
      <c r="AK765" s="47">
        <v>0</v>
      </c>
      <c r="AL765" s="47">
        <v>-16.604869999999998</v>
      </c>
      <c r="AM765" s="47">
        <v>0</v>
      </c>
      <c r="AN765" s="47">
        <v>0</v>
      </c>
      <c r="AO765" s="47">
        <v>-60.039239999999999</v>
      </c>
      <c r="AP765" s="47">
        <v>0</v>
      </c>
      <c r="AQ765" s="47">
        <v>0</v>
      </c>
      <c r="AR765" s="47">
        <v>-16.604869999999998</v>
      </c>
      <c r="AS765" s="47">
        <v>0</v>
      </c>
      <c r="AT765" s="47">
        <v>0</v>
      </c>
      <c r="AU765" s="47">
        <v>-17.40446</v>
      </c>
      <c r="AV765" s="47">
        <v>0</v>
      </c>
      <c r="AW765" s="47">
        <v>0</v>
      </c>
      <c r="AX765" s="47">
        <v>165.27549999999999</v>
      </c>
      <c r="AY765" s="47">
        <v>0</v>
      </c>
      <c r="AZ765" s="47">
        <v>0</v>
      </c>
      <c r="BA765" s="47">
        <v>131.26617000000002</v>
      </c>
      <c r="BB765" s="47">
        <v>0</v>
      </c>
      <c r="BC765" s="47">
        <v>0</v>
      </c>
      <c r="BD765" s="47">
        <v>0</v>
      </c>
      <c r="BE765" s="47">
        <v>0</v>
      </c>
      <c r="BF765" s="48">
        <v>0</v>
      </c>
      <c r="BG765" s="49">
        <v>0</v>
      </c>
    </row>
    <row r="766" spans="2:59" x14ac:dyDescent="0.25">
      <c r="B766" s="1"/>
      <c r="C766" s="46"/>
      <c r="D766" s="46"/>
      <c r="E766" s="45" t="s">
        <v>553</v>
      </c>
      <c r="F766" s="46" t="s">
        <v>550</v>
      </c>
      <c r="G766" s="47">
        <v>-7.9322700000000008</v>
      </c>
      <c r="H766" s="47">
        <v>-142.62508</v>
      </c>
      <c r="I766" s="47">
        <v>-15.55025</v>
      </c>
      <c r="J766" s="47">
        <v>-7.9322600000000003</v>
      </c>
      <c r="K766" s="47">
        <v>-173.89282999999998</v>
      </c>
      <c r="L766" s="47">
        <v>-15.55025</v>
      </c>
      <c r="M766" s="47">
        <v>-7.9323500000000005</v>
      </c>
      <c r="N766" s="47">
        <v>-246.41834</v>
      </c>
      <c r="O766" s="47">
        <v>-15.55025</v>
      </c>
      <c r="P766" s="47">
        <v>-23.796880000000002</v>
      </c>
      <c r="Q766" s="47">
        <v>-562.93624999999997</v>
      </c>
      <c r="R766" s="47">
        <v>-46.650750000000002</v>
      </c>
      <c r="S766" s="47">
        <v>-7.9323500000000005</v>
      </c>
      <c r="T766" s="47">
        <v>-198.61837</v>
      </c>
      <c r="U766" s="47">
        <v>-15.55025</v>
      </c>
      <c r="V766" s="47">
        <v>-12.03876</v>
      </c>
      <c r="W766" s="47">
        <v>-165.30166</v>
      </c>
      <c r="X766" s="47">
        <v>-15.55025</v>
      </c>
      <c r="Y766" s="47">
        <v>-68.506649999999993</v>
      </c>
      <c r="Z766" s="47">
        <v>-162.58011999999999</v>
      </c>
      <c r="AA766" s="47">
        <v>-15.55025</v>
      </c>
      <c r="AB766" s="47">
        <v>-88.477759999999989</v>
      </c>
      <c r="AC766" s="47">
        <v>-526.50015000000008</v>
      </c>
      <c r="AD766" s="47">
        <v>-46.650750000000002</v>
      </c>
      <c r="AE766" s="47">
        <v>-7.2190500000000002</v>
      </c>
      <c r="AF766" s="47">
        <v>-501.16234000000003</v>
      </c>
      <c r="AG766" s="47">
        <v>-15.55025</v>
      </c>
      <c r="AH766" s="47">
        <v>-5.4144600000000001</v>
      </c>
      <c r="AI766" s="47">
        <v>-206.92004999999997</v>
      </c>
      <c r="AJ766" s="47">
        <v>-15.55025</v>
      </c>
      <c r="AK766" s="47">
        <v>-5.3502299999999998</v>
      </c>
      <c r="AL766" s="47">
        <v>-230.71812</v>
      </c>
      <c r="AM766" s="47">
        <v>-15.55025</v>
      </c>
      <c r="AN766" s="47">
        <v>-17.983740000000001</v>
      </c>
      <c r="AO766" s="47">
        <v>-938.80051000000003</v>
      </c>
      <c r="AP766" s="47">
        <v>-46.650750000000002</v>
      </c>
      <c r="AQ766" s="47">
        <v>-5.4702299999999999</v>
      </c>
      <c r="AR766" s="47">
        <v>-170.52905999999999</v>
      </c>
      <c r="AS766" s="47">
        <v>-15.66025</v>
      </c>
      <c r="AT766" s="47">
        <v>0.31476999999999999</v>
      </c>
      <c r="AU766" s="47">
        <v>-308.45274999999998</v>
      </c>
      <c r="AV766" s="47">
        <v>-15.66025</v>
      </c>
      <c r="AW766" s="47">
        <v>-18.04513</v>
      </c>
      <c r="AX766" s="47">
        <v>2547.8611099999998</v>
      </c>
      <c r="AY766" s="47">
        <v>-15.66025</v>
      </c>
      <c r="AZ766" s="47">
        <v>-23.200590000000002</v>
      </c>
      <c r="BA766" s="47">
        <v>2068.8793000000001</v>
      </c>
      <c r="BB766" s="47">
        <v>-46.98075</v>
      </c>
      <c r="BC766" s="47">
        <v>-153.45896999999999</v>
      </c>
      <c r="BD766" s="47">
        <v>40.642389999999999</v>
      </c>
      <c r="BE766" s="47">
        <v>-186.93299999999999</v>
      </c>
      <c r="BF766" s="48">
        <v>-0.17906966667201618</v>
      </c>
      <c r="BG766" s="49">
        <v>-4.7758352793721039</v>
      </c>
    </row>
    <row r="767" spans="2:59" x14ac:dyDescent="0.25">
      <c r="B767" s="1"/>
      <c r="C767" s="46"/>
      <c r="D767" s="46"/>
      <c r="E767" s="45" t="s">
        <v>554</v>
      </c>
      <c r="F767" s="46" t="s">
        <v>550</v>
      </c>
      <c r="G767" s="47">
        <v>-3.0323600000000002</v>
      </c>
      <c r="H767" s="47">
        <v>-19.32518</v>
      </c>
      <c r="I767" s="47">
        <v>0</v>
      </c>
      <c r="J767" s="47">
        <v>-4.5723400000000005</v>
      </c>
      <c r="K767" s="47">
        <v>-2.8303799999999999</v>
      </c>
      <c r="L767" s="47">
        <v>0</v>
      </c>
      <c r="M767" s="47">
        <v>-4.5578100000000008</v>
      </c>
      <c r="N767" s="47">
        <v>-36.352419999999995</v>
      </c>
      <c r="O767" s="47">
        <v>0</v>
      </c>
      <c r="P767" s="47">
        <v>-12.162510000000001</v>
      </c>
      <c r="Q767" s="47">
        <v>-58.507980000000003</v>
      </c>
      <c r="R767" s="47">
        <v>0</v>
      </c>
      <c r="S767" s="47">
        <v>-4.5431800000000004</v>
      </c>
      <c r="T767" s="47">
        <v>-2.8163400000000003</v>
      </c>
      <c r="U767" s="47">
        <v>0</v>
      </c>
      <c r="V767" s="47">
        <v>-4.5579000000000001</v>
      </c>
      <c r="W767" s="47">
        <v>-37.738860000000003</v>
      </c>
      <c r="X767" s="47">
        <v>0</v>
      </c>
      <c r="Y767" s="47">
        <v>22.816140000000001</v>
      </c>
      <c r="Z767" s="47">
        <v>-29.666119999999999</v>
      </c>
      <c r="AA767" s="47">
        <v>0</v>
      </c>
      <c r="AB767" s="47">
        <v>13.715059999999999</v>
      </c>
      <c r="AC767" s="47">
        <v>-70.221320000000006</v>
      </c>
      <c r="AD767" s="47">
        <v>0</v>
      </c>
      <c r="AE767" s="47">
        <v>-3.6242199999999998</v>
      </c>
      <c r="AF767" s="47">
        <v>-44.906220000000005</v>
      </c>
      <c r="AG767" s="47">
        <v>0</v>
      </c>
      <c r="AH767" s="47">
        <v>-3.6242199999999998</v>
      </c>
      <c r="AI767" s="47">
        <v>-27.48969</v>
      </c>
      <c r="AJ767" s="47">
        <v>0</v>
      </c>
      <c r="AK767" s="47">
        <v>-2.9142299999999999</v>
      </c>
      <c r="AL767" s="47">
        <v>-32.280369999999998</v>
      </c>
      <c r="AM767" s="47">
        <v>0</v>
      </c>
      <c r="AN767" s="47">
        <v>-10.16267</v>
      </c>
      <c r="AO767" s="47">
        <v>-104.67628000000001</v>
      </c>
      <c r="AP767" s="47">
        <v>0</v>
      </c>
      <c r="AQ767" s="47">
        <v>-3.3942199999999998</v>
      </c>
      <c r="AR767" s="47">
        <v>-28.419820000000001</v>
      </c>
      <c r="AS767" s="47">
        <v>0</v>
      </c>
      <c r="AT767" s="47">
        <v>-12.426830000000001</v>
      </c>
      <c r="AU767" s="47">
        <v>-29.342580000000002</v>
      </c>
      <c r="AV767" s="47">
        <v>0</v>
      </c>
      <c r="AW767" s="47">
        <v>-3.0489000000000002</v>
      </c>
      <c r="AX767" s="47">
        <v>192.26076999999998</v>
      </c>
      <c r="AY767" s="47">
        <v>0</v>
      </c>
      <c r="AZ767" s="47">
        <v>-18.869949999999999</v>
      </c>
      <c r="BA767" s="47">
        <v>134.49836999999999</v>
      </c>
      <c r="BB767" s="47">
        <v>0</v>
      </c>
      <c r="BC767" s="47">
        <v>-27.480070000000001</v>
      </c>
      <c r="BD767" s="47">
        <v>-98.907210000000006</v>
      </c>
      <c r="BE767" s="47">
        <v>0</v>
      </c>
      <c r="BF767" s="48">
        <v>0</v>
      </c>
      <c r="BG767" s="49">
        <v>-0.7221631264293068</v>
      </c>
    </row>
    <row r="768" spans="2:59" hidden="1" x14ac:dyDescent="0.25">
      <c r="B768" s="1"/>
      <c r="C768" s="46"/>
      <c r="D768" s="46"/>
      <c r="E768" s="45"/>
      <c r="BF768" s="48"/>
      <c r="BG768" s="49"/>
    </row>
    <row r="769" spans="2:59" x14ac:dyDescent="0.25">
      <c r="B769" s="1"/>
      <c r="C769" s="46"/>
      <c r="D769" s="46"/>
      <c r="E769" s="45" t="s">
        <v>555</v>
      </c>
      <c r="F769" s="46" t="s">
        <v>550</v>
      </c>
      <c r="G769" s="47">
        <v>0</v>
      </c>
      <c r="H769" s="47">
        <v>-4.6548400000000001</v>
      </c>
      <c r="I769" s="47">
        <v>0</v>
      </c>
      <c r="J769" s="47">
        <v>0</v>
      </c>
      <c r="K769" s="47">
        <v>0</v>
      </c>
      <c r="L769" s="47">
        <v>0</v>
      </c>
      <c r="M769" s="47">
        <v>0</v>
      </c>
      <c r="N769" s="47">
        <v>-9.6820599999999999</v>
      </c>
      <c r="O769" s="47">
        <v>0</v>
      </c>
      <c r="P769" s="47">
        <v>0</v>
      </c>
      <c r="Q769" s="47">
        <v>-14.3369</v>
      </c>
      <c r="R769" s="47">
        <v>0</v>
      </c>
      <c r="S769" s="47">
        <v>0</v>
      </c>
      <c r="T769" s="47">
        <v>0</v>
      </c>
      <c r="U769" s="47">
        <v>0</v>
      </c>
      <c r="V769" s="47">
        <v>0</v>
      </c>
      <c r="W769" s="47">
        <v>-10.054440000000001</v>
      </c>
      <c r="X769" s="47">
        <v>0</v>
      </c>
      <c r="Y769" s="47">
        <v>0</v>
      </c>
      <c r="Z769" s="47">
        <v>-8.0591899999999992</v>
      </c>
      <c r="AA769" s="47">
        <v>0</v>
      </c>
      <c r="AB769" s="47">
        <v>0</v>
      </c>
      <c r="AC769" s="47">
        <v>-18.113630000000001</v>
      </c>
      <c r="AD769" s="47">
        <v>0</v>
      </c>
      <c r="AE769" s="47">
        <v>0</v>
      </c>
      <c r="AF769" s="47">
        <v>-12.177049999999999</v>
      </c>
      <c r="AG769" s="47">
        <v>0</v>
      </c>
      <c r="AH769" s="47">
        <v>0</v>
      </c>
      <c r="AI769" s="47">
        <v>-7.1498299999999997</v>
      </c>
      <c r="AJ769" s="47">
        <v>0</v>
      </c>
      <c r="AK769" s="47">
        <v>0</v>
      </c>
      <c r="AL769" s="47">
        <v>-7.4332399999999996</v>
      </c>
      <c r="AM769" s="47">
        <v>0</v>
      </c>
      <c r="AN769" s="47">
        <v>0</v>
      </c>
      <c r="AO769" s="47">
        <v>-26.760120000000001</v>
      </c>
      <c r="AP769" s="47">
        <v>0</v>
      </c>
      <c r="AQ769" s="47">
        <v>0</v>
      </c>
      <c r="AR769" s="47">
        <v>-7.4332399999999996</v>
      </c>
      <c r="AS769" s="47">
        <v>0</v>
      </c>
      <c r="AT769" s="47">
        <v>0</v>
      </c>
      <c r="AU769" s="47">
        <v>-7.6605299999999996</v>
      </c>
      <c r="AV769" s="47">
        <v>0</v>
      </c>
      <c r="AW769" s="47">
        <v>0</v>
      </c>
      <c r="AX769" s="47">
        <v>74.304419999999993</v>
      </c>
      <c r="AY769" s="47">
        <v>0</v>
      </c>
      <c r="AZ769" s="47">
        <v>0</v>
      </c>
      <c r="BA769" s="47">
        <v>59.210650000000001</v>
      </c>
      <c r="BB769" s="47">
        <v>0</v>
      </c>
      <c r="BC769" s="47">
        <v>0</v>
      </c>
      <c r="BD769" s="47">
        <v>0</v>
      </c>
      <c r="BE769" s="47">
        <v>0</v>
      </c>
      <c r="BF769" s="48">
        <v>0</v>
      </c>
      <c r="BG769" s="49">
        <v>0</v>
      </c>
    </row>
    <row r="770" spans="2:59" x14ac:dyDescent="0.25">
      <c r="B770" s="1"/>
      <c r="C770" s="46"/>
      <c r="D770" s="46"/>
      <c r="E770" s="45" t="s">
        <v>556</v>
      </c>
      <c r="F770" s="46" t="s">
        <v>550</v>
      </c>
      <c r="G770" s="47">
        <v>0</v>
      </c>
      <c r="H770" s="47">
        <v>-15.516120000000001</v>
      </c>
      <c r="I770" s="47">
        <v>0</v>
      </c>
      <c r="J770" s="47">
        <v>-5.9999999999999995E-5</v>
      </c>
      <c r="K770" s="47">
        <v>0</v>
      </c>
      <c r="L770" s="47">
        <v>0</v>
      </c>
      <c r="M770" s="47">
        <v>0</v>
      </c>
      <c r="N770" s="47">
        <v>-32.273530000000001</v>
      </c>
      <c r="O770" s="47">
        <v>0</v>
      </c>
      <c r="P770" s="47">
        <v>-5.9999999999999995E-5</v>
      </c>
      <c r="Q770" s="47">
        <v>-47.789650000000002</v>
      </c>
      <c r="R770" s="47">
        <v>0</v>
      </c>
      <c r="S770" s="47">
        <v>0</v>
      </c>
      <c r="T770" s="47">
        <v>0</v>
      </c>
      <c r="U770" s="47">
        <v>0</v>
      </c>
      <c r="V770" s="47">
        <v>0</v>
      </c>
      <c r="W770" s="47">
        <v>-33.51482</v>
      </c>
      <c r="X770" s="47">
        <v>0</v>
      </c>
      <c r="Y770" s="47">
        <v>0</v>
      </c>
      <c r="Z770" s="47">
        <v>-26.863979999999998</v>
      </c>
      <c r="AA770" s="47">
        <v>0</v>
      </c>
      <c r="AB770" s="47">
        <v>0</v>
      </c>
      <c r="AC770" s="47">
        <v>-60.378800000000005</v>
      </c>
      <c r="AD770" s="47">
        <v>0</v>
      </c>
      <c r="AE770" s="47">
        <v>0</v>
      </c>
      <c r="AF770" s="47">
        <v>-40.368199999999995</v>
      </c>
      <c r="AG770" s="47">
        <v>0</v>
      </c>
      <c r="AH770" s="47">
        <v>0</v>
      </c>
      <c r="AI770" s="47">
        <v>-23.832759999999997</v>
      </c>
      <c r="AJ770" s="47">
        <v>0</v>
      </c>
      <c r="AK770" s="47">
        <v>0</v>
      </c>
      <c r="AL770" s="47">
        <v>-27.959569999999999</v>
      </c>
      <c r="AM770" s="47">
        <v>0</v>
      </c>
      <c r="AN770" s="47">
        <v>0</v>
      </c>
      <c r="AO770" s="47">
        <v>-92.160529999999994</v>
      </c>
      <c r="AP770" s="47">
        <v>0</v>
      </c>
      <c r="AQ770" s="47">
        <v>0</v>
      </c>
      <c r="AR770" s="47">
        <v>-27.959569999999999</v>
      </c>
      <c r="AS770" s="47">
        <v>0</v>
      </c>
      <c r="AT770" s="47">
        <v>0</v>
      </c>
      <c r="AU770" s="47">
        <v>-25.5351</v>
      </c>
      <c r="AV770" s="47">
        <v>0</v>
      </c>
      <c r="AW770" s="47">
        <v>0</v>
      </c>
      <c r="AX770" s="47">
        <v>253.82364999999999</v>
      </c>
      <c r="AY770" s="47">
        <v>0</v>
      </c>
      <c r="AZ770" s="47">
        <v>0</v>
      </c>
      <c r="BA770" s="47">
        <v>200.32898</v>
      </c>
      <c r="BB770" s="47">
        <v>0</v>
      </c>
      <c r="BC770" s="47">
        <v>-5.9999999999999995E-5</v>
      </c>
      <c r="BD770" s="47">
        <v>0</v>
      </c>
      <c r="BE770" s="47">
        <v>0</v>
      </c>
      <c r="BF770" s="48">
        <v>0</v>
      </c>
      <c r="BG770" s="49">
        <v>0</v>
      </c>
    </row>
    <row r="771" spans="2:59" hidden="1" x14ac:dyDescent="0.25">
      <c r="B771" s="1"/>
      <c r="C771" s="46"/>
      <c r="D771" s="46"/>
      <c r="E771" s="45"/>
      <c r="BF771" s="48"/>
      <c r="BG771" s="49"/>
    </row>
    <row r="772" spans="2:59" hidden="1" x14ac:dyDescent="0.25">
      <c r="B772" s="1"/>
      <c r="C772" s="46"/>
      <c r="D772" s="46"/>
      <c r="E772" s="45"/>
      <c r="BF772" s="48"/>
      <c r="BG772" s="49"/>
    </row>
    <row r="773" spans="2:59" x14ac:dyDescent="0.25">
      <c r="B773" s="1"/>
      <c r="C773" s="46"/>
      <c r="D773" s="46"/>
      <c r="E773" s="45" t="s">
        <v>557</v>
      </c>
      <c r="F773" s="46" t="s">
        <v>558</v>
      </c>
      <c r="G773" s="47">
        <v>-0.66564999999999996</v>
      </c>
      <c r="H773" s="47">
        <v>-0.75424999999999998</v>
      </c>
      <c r="I773" s="47">
        <v>-2.8162199999999999</v>
      </c>
      <c r="J773" s="47">
        <v>-0.66564999999999996</v>
      </c>
      <c r="K773" s="47">
        <v>-0.75424999999999998</v>
      </c>
      <c r="L773" s="47">
        <v>-2.8162199999999999</v>
      </c>
      <c r="M773" s="47">
        <v>-0.66564999999999996</v>
      </c>
      <c r="N773" s="47">
        <v>-0.75424999999999998</v>
      </c>
      <c r="O773" s="47">
        <v>-2.8162199999999999</v>
      </c>
      <c r="P773" s="47">
        <v>-1.99695</v>
      </c>
      <c r="Q773" s="47">
        <v>-2.26275</v>
      </c>
      <c r="R773" s="47">
        <v>-8.4486600000000003</v>
      </c>
      <c r="S773" s="47">
        <v>-0.66539999999999999</v>
      </c>
      <c r="T773" s="47">
        <v>-0.75424999999999998</v>
      </c>
      <c r="U773" s="47">
        <v>-2.8162199999999999</v>
      </c>
      <c r="V773" s="47">
        <v>-0.66862999999999995</v>
      </c>
      <c r="W773" s="47">
        <v>-0.91091999999999995</v>
      </c>
      <c r="X773" s="47">
        <v>-2.8162199999999999</v>
      </c>
      <c r="Y773" s="47">
        <v>-0.66737000000000002</v>
      </c>
      <c r="Z773" s="47">
        <v>-0.75424999999999998</v>
      </c>
      <c r="AA773" s="47">
        <v>-2.8162199999999999</v>
      </c>
      <c r="AB773" s="47">
        <v>-2.0014000000000003</v>
      </c>
      <c r="AC773" s="47">
        <v>-2.4194200000000001</v>
      </c>
      <c r="AD773" s="47">
        <v>-8.4486600000000003</v>
      </c>
      <c r="AE773" s="47">
        <v>-0.66317999999999999</v>
      </c>
      <c r="AF773" s="47">
        <v>-8.584620000000001</v>
      </c>
      <c r="AG773" s="47">
        <v>-2.8162199999999999</v>
      </c>
      <c r="AH773" s="47">
        <v>-0.66759000000000002</v>
      </c>
      <c r="AI773" s="47">
        <v>-0.1066</v>
      </c>
      <c r="AJ773" s="47">
        <v>-2.8162199999999999</v>
      </c>
      <c r="AK773" s="47">
        <v>-0.61502999999999997</v>
      </c>
      <c r="AL773" s="47">
        <v>-0.10751000000000001</v>
      </c>
      <c r="AM773" s="47">
        <v>-2.8162199999999999</v>
      </c>
      <c r="AN773" s="47">
        <v>-1.9458</v>
      </c>
      <c r="AO773" s="47">
        <v>-8.7987299999999991</v>
      </c>
      <c r="AP773" s="47">
        <v>-8.4486600000000003</v>
      </c>
      <c r="AQ773" s="47">
        <v>0</v>
      </c>
      <c r="AR773" s="47">
        <v>-0.62778</v>
      </c>
      <c r="AS773" s="47">
        <v>-2.8162199999999999</v>
      </c>
      <c r="AT773" s="47">
        <v>0</v>
      </c>
      <c r="AU773" s="47">
        <v>-0.63046000000000002</v>
      </c>
      <c r="AV773" s="47">
        <v>-2.8162199999999999</v>
      </c>
      <c r="AW773" s="47">
        <v>0</v>
      </c>
      <c r="AX773" s="47">
        <v>-0.67758000000000007</v>
      </c>
      <c r="AY773" s="47">
        <v>-2.8162199999999999</v>
      </c>
      <c r="AZ773" s="47">
        <v>0</v>
      </c>
      <c r="BA773" s="47">
        <v>-1.9358199999999999</v>
      </c>
      <c r="BB773" s="47">
        <v>-8.4486600000000003</v>
      </c>
      <c r="BC773" s="47">
        <v>-5.9441499999999996</v>
      </c>
      <c r="BD773" s="47">
        <v>-15.41672</v>
      </c>
      <c r="BE773" s="47">
        <v>-33.794640000000001</v>
      </c>
      <c r="BF773" s="48">
        <v>-0.82410968129857287</v>
      </c>
      <c r="BG773" s="49">
        <v>-0.61443484736052811</v>
      </c>
    </row>
    <row r="774" spans="2:59" x14ac:dyDescent="0.25">
      <c r="B774" s="1"/>
      <c r="C774" s="46"/>
      <c r="D774" s="46"/>
      <c r="E774" s="45" t="s">
        <v>559</v>
      </c>
      <c r="F774" s="46" t="s">
        <v>558</v>
      </c>
      <c r="G774" s="47">
        <v>-0.14471000000000001</v>
      </c>
      <c r="H774" s="47">
        <v>-0.20307</v>
      </c>
      <c r="I774" s="47">
        <v>0</v>
      </c>
      <c r="J774" s="47">
        <v>-0.14471000000000001</v>
      </c>
      <c r="K774" s="47">
        <v>-0.20307</v>
      </c>
      <c r="L774" s="47">
        <v>0</v>
      </c>
      <c r="M774" s="47">
        <v>-0.14471000000000001</v>
      </c>
      <c r="N774" s="47">
        <v>-0.20307</v>
      </c>
      <c r="O774" s="47">
        <v>0</v>
      </c>
      <c r="P774" s="47">
        <v>-0.43413000000000002</v>
      </c>
      <c r="Q774" s="47">
        <v>-0.60921000000000003</v>
      </c>
      <c r="R774" s="47">
        <v>0</v>
      </c>
      <c r="S774" s="47">
        <v>-0.14465</v>
      </c>
      <c r="T774" s="47">
        <v>-0.20307</v>
      </c>
      <c r="U774" s="47">
        <v>0</v>
      </c>
      <c r="V774" s="47">
        <v>-0.14536000000000002</v>
      </c>
      <c r="W774" s="47">
        <v>-0.24525999999999998</v>
      </c>
      <c r="X774" s="47">
        <v>0</v>
      </c>
      <c r="Y774" s="47">
        <v>-0.14508000000000001</v>
      </c>
      <c r="Z774" s="47">
        <v>-0.20307</v>
      </c>
      <c r="AA774" s="47">
        <v>0</v>
      </c>
      <c r="AB774" s="47">
        <v>-0.43508999999999998</v>
      </c>
      <c r="AC774" s="47">
        <v>-0.65139999999999998</v>
      </c>
      <c r="AD774" s="47">
        <v>0</v>
      </c>
      <c r="AE774" s="47">
        <v>-0.14416999999999999</v>
      </c>
      <c r="AF774" s="47">
        <v>-0.97358</v>
      </c>
      <c r="AG774" s="47">
        <v>0</v>
      </c>
      <c r="AH774" s="47">
        <v>-0.14513000000000001</v>
      </c>
      <c r="AI774" s="47">
        <v>-0.37310000000000004</v>
      </c>
      <c r="AJ774" s="47">
        <v>0</v>
      </c>
      <c r="AK774" s="47">
        <v>-0.16774</v>
      </c>
      <c r="AL774" s="47">
        <v>-0.37626999999999999</v>
      </c>
      <c r="AM774" s="47">
        <v>0</v>
      </c>
      <c r="AN774" s="47">
        <v>-0.45704</v>
      </c>
      <c r="AO774" s="47">
        <v>-1.72295</v>
      </c>
      <c r="AP774" s="47">
        <v>0</v>
      </c>
      <c r="AQ774" s="47">
        <v>0</v>
      </c>
      <c r="AR774" s="47">
        <v>-0.19975000000000001</v>
      </c>
      <c r="AS774" s="47">
        <v>0</v>
      </c>
      <c r="AT774" s="47">
        <v>0</v>
      </c>
      <c r="AU774" s="47">
        <v>-0.2006</v>
      </c>
      <c r="AV774" s="47">
        <v>0</v>
      </c>
      <c r="AW774" s="47">
        <v>0</v>
      </c>
      <c r="AX774" s="47">
        <v>-0.21559</v>
      </c>
      <c r="AY774" s="47">
        <v>0</v>
      </c>
      <c r="AZ774" s="47">
        <v>0</v>
      </c>
      <c r="BA774" s="47">
        <v>-0.61594000000000004</v>
      </c>
      <c r="BB774" s="47">
        <v>0</v>
      </c>
      <c r="BC774" s="47">
        <v>-1.32626</v>
      </c>
      <c r="BD774" s="47">
        <v>-3.5994999999999999</v>
      </c>
      <c r="BE774" s="47">
        <v>0</v>
      </c>
      <c r="BF774" s="48">
        <v>0</v>
      </c>
      <c r="BG774" s="49">
        <v>-0.63154326989859699</v>
      </c>
    </row>
    <row r="775" spans="2:59" x14ac:dyDescent="0.25">
      <c r="B775" s="1"/>
      <c r="C775" s="46"/>
      <c r="D775" s="46"/>
      <c r="E775" s="45" t="s">
        <v>560</v>
      </c>
      <c r="F775" s="46" t="s">
        <v>558</v>
      </c>
      <c r="G775" s="47">
        <v>-0.11577</v>
      </c>
      <c r="H775" s="47">
        <v>0</v>
      </c>
      <c r="I775" s="47">
        <v>-2.4320000000000001E-2</v>
      </c>
      <c r="J775" s="47">
        <v>-0.11577</v>
      </c>
      <c r="K775" s="47">
        <v>0</v>
      </c>
      <c r="L775" s="47">
        <v>-2.4320000000000001E-2</v>
      </c>
      <c r="M775" s="47">
        <v>-0.11577</v>
      </c>
      <c r="N775" s="47">
        <v>0</v>
      </c>
      <c r="O775" s="47">
        <v>-2.4320000000000001E-2</v>
      </c>
      <c r="P775" s="47">
        <v>-0.34731000000000001</v>
      </c>
      <c r="Q775" s="47">
        <v>0</v>
      </c>
      <c r="R775" s="47">
        <v>-7.2959999999999997E-2</v>
      </c>
      <c r="S775" s="47">
        <v>-0.11572</v>
      </c>
      <c r="T775" s="47">
        <v>0</v>
      </c>
      <c r="U775" s="47">
        <v>-2.4320000000000001E-2</v>
      </c>
      <c r="V775" s="47">
        <v>-0.11627999999999999</v>
      </c>
      <c r="W775" s="47">
        <v>0</v>
      </c>
      <c r="X775" s="47">
        <v>-2.4320000000000001E-2</v>
      </c>
      <c r="Y775" s="47">
        <v>-0.11606</v>
      </c>
      <c r="Z775" s="47">
        <v>0</v>
      </c>
      <c r="AA775" s="47">
        <v>-2.4320000000000001E-2</v>
      </c>
      <c r="AB775" s="47">
        <v>-0.34805999999999998</v>
      </c>
      <c r="AC775" s="47">
        <v>0</v>
      </c>
      <c r="AD775" s="47">
        <v>-7.2959999999999997E-2</v>
      </c>
      <c r="AE775" s="47">
        <v>-0.11534</v>
      </c>
      <c r="AF775" s="47">
        <v>0</v>
      </c>
      <c r="AG775" s="47">
        <v>-2.4320000000000001E-2</v>
      </c>
      <c r="AH775" s="47">
        <v>-0.11609999999999999</v>
      </c>
      <c r="AI775" s="47">
        <v>0</v>
      </c>
      <c r="AJ775" s="47">
        <v>-2.4320000000000001E-2</v>
      </c>
      <c r="AK775" s="47">
        <v>-0.11181999999999999</v>
      </c>
      <c r="AL775" s="47">
        <v>0</v>
      </c>
      <c r="AM775" s="47">
        <v>-2.4320000000000001E-2</v>
      </c>
      <c r="AN775" s="47">
        <v>-0.34326000000000001</v>
      </c>
      <c r="AO775" s="47">
        <v>0</v>
      </c>
      <c r="AP775" s="47">
        <v>-7.2959999999999997E-2</v>
      </c>
      <c r="AQ775" s="47">
        <v>0</v>
      </c>
      <c r="AR775" s="47">
        <v>0</v>
      </c>
      <c r="AS775" s="47">
        <v>-2.4320000000000001E-2</v>
      </c>
      <c r="AT775" s="47">
        <v>0</v>
      </c>
      <c r="AU775" s="47">
        <v>0</v>
      </c>
      <c r="AV775" s="47">
        <v>-2.4320000000000001E-2</v>
      </c>
      <c r="AW775" s="47">
        <v>0</v>
      </c>
      <c r="AX775" s="47">
        <v>0</v>
      </c>
      <c r="AY775" s="47">
        <v>-2.4320000000000001E-2</v>
      </c>
      <c r="AZ775" s="47">
        <v>0</v>
      </c>
      <c r="BA775" s="47">
        <v>0</v>
      </c>
      <c r="BB775" s="47">
        <v>-7.2959999999999997E-2</v>
      </c>
      <c r="BC775" s="47">
        <v>-1.0386300000000002</v>
      </c>
      <c r="BD775" s="47">
        <v>0</v>
      </c>
      <c r="BE775" s="47">
        <v>-0.29183999999999999</v>
      </c>
      <c r="BF775" s="48">
        <v>2.5589021381578956</v>
      </c>
      <c r="BG775" s="49">
        <v>0</v>
      </c>
    </row>
    <row r="776" spans="2:59" x14ac:dyDescent="0.25">
      <c r="B776" s="1"/>
      <c r="C776" s="46"/>
      <c r="D776" s="46"/>
      <c r="E776" s="45" t="s">
        <v>561</v>
      </c>
      <c r="F776" s="46" t="s">
        <v>558</v>
      </c>
      <c r="G776" s="47">
        <v>-8.6819999999999994E-2</v>
      </c>
      <c r="H776" s="47">
        <v>-0.17405999999999999</v>
      </c>
      <c r="I776" s="47">
        <v>-2.4320000000000001E-2</v>
      </c>
      <c r="J776" s="47">
        <v>-8.6819999999999994E-2</v>
      </c>
      <c r="K776" s="47">
        <v>-0.17405999999999999</v>
      </c>
      <c r="L776" s="47">
        <v>-2.4320000000000001E-2</v>
      </c>
      <c r="M776" s="47">
        <v>-8.6819999999999994E-2</v>
      </c>
      <c r="N776" s="47">
        <v>-0.17405999999999999</v>
      </c>
      <c r="O776" s="47">
        <v>-2.4320000000000001E-2</v>
      </c>
      <c r="P776" s="47">
        <v>-0.26045999999999997</v>
      </c>
      <c r="Q776" s="47">
        <v>-0.52217999999999998</v>
      </c>
      <c r="R776" s="47">
        <v>-7.2959999999999997E-2</v>
      </c>
      <c r="S776" s="47">
        <v>-8.6790000000000006E-2</v>
      </c>
      <c r="T776" s="47">
        <v>-0.17405999999999999</v>
      </c>
      <c r="U776" s="47">
        <v>-2.4320000000000001E-2</v>
      </c>
      <c r="V776" s="47">
        <v>-8.7209999999999996E-2</v>
      </c>
      <c r="W776" s="47">
        <v>-0.21021000000000001</v>
      </c>
      <c r="X776" s="47">
        <v>-2.4320000000000001E-2</v>
      </c>
      <c r="Y776" s="47">
        <v>-8.7050000000000002E-2</v>
      </c>
      <c r="Z776" s="47">
        <v>-0.17405999999999999</v>
      </c>
      <c r="AA776" s="47">
        <v>-2.4320000000000001E-2</v>
      </c>
      <c r="AB776" s="47">
        <v>-0.26105</v>
      </c>
      <c r="AC776" s="47">
        <v>-0.55832999999999999</v>
      </c>
      <c r="AD776" s="47">
        <v>-7.2959999999999997E-2</v>
      </c>
      <c r="AE776" s="47">
        <v>-8.6499999999999994E-2</v>
      </c>
      <c r="AF776" s="47">
        <v>-0.83448999999999995</v>
      </c>
      <c r="AG776" s="47">
        <v>-2.4320000000000001E-2</v>
      </c>
      <c r="AH776" s="47">
        <v>-8.7080000000000005E-2</v>
      </c>
      <c r="AI776" s="47">
        <v>-0.31980000000000003</v>
      </c>
      <c r="AJ776" s="47">
        <v>-2.4320000000000001E-2</v>
      </c>
      <c r="AK776" s="47">
        <v>-8.387E-2</v>
      </c>
      <c r="AL776" s="47">
        <v>-0.32251999999999997</v>
      </c>
      <c r="AM776" s="47">
        <v>-2.4320000000000001E-2</v>
      </c>
      <c r="AN776" s="47">
        <v>-0.25745000000000001</v>
      </c>
      <c r="AO776" s="47">
        <v>-1.47681</v>
      </c>
      <c r="AP776" s="47">
        <v>-7.2959999999999997E-2</v>
      </c>
      <c r="AQ776" s="47">
        <v>0</v>
      </c>
      <c r="AR776" s="47">
        <v>-8.5610000000000006E-2</v>
      </c>
      <c r="AS776" s="47">
        <v>-2.4320000000000001E-2</v>
      </c>
      <c r="AT776" s="47">
        <v>0</v>
      </c>
      <c r="AU776" s="47">
        <v>-8.5970000000000005E-2</v>
      </c>
      <c r="AV776" s="47">
        <v>-2.4320000000000001E-2</v>
      </c>
      <c r="AW776" s="47">
        <v>0</v>
      </c>
      <c r="AX776" s="47">
        <v>-9.240000000000001E-2</v>
      </c>
      <c r="AY776" s="47">
        <v>-2.4320000000000001E-2</v>
      </c>
      <c r="AZ776" s="47">
        <v>0</v>
      </c>
      <c r="BA776" s="47">
        <v>-0.26397999999999999</v>
      </c>
      <c r="BB776" s="47">
        <v>-7.2959999999999997E-2</v>
      </c>
      <c r="BC776" s="47">
        <v>-0.77895999999999999</v>
      </c>
      <c r="BD776" s="47">
        <v>-2.8213000000000004</v>
      </c>
      <c r="BE776" s="47">
        <v>-0.29183999999999999</v>
      </c>
      <c r="BF776" s="48">
        <v>1.6691337719298245</v>
      </c>
      <c r="BG776" s="49">
        <v>-0.72390032963527462</v>
      </c>
    </row>
    <row r="777" spans="2:59" x14ac:dyDescent="0.25">
      <c r="B777" s="1"/>
      <c r="C777" s="46"/>
      <c r="D777" s="46"/>
      <c r="E777" s="45" t="s">
        <v>562</v>
      </c>
      <c r="F777" s="46" t="s">
        <v>558</v>
      </c>
      <c r="G777" s="47">
        <v>-0.46306000000000003</v>
      </c>
      <c r="H777" s="47">
        <v>0</v>
      </c>
      <c r="I777" s="47">
        <v>-13</v>
      </c>
      <c r="J777" s="47">
        <v>6.5231899999999996</v>
      </c>
      <c r="K777" s="47">
        <v>-38.19</v>
      </c>
      <c r="L777" s="47">
        <v>0</v>
      </c>
      <c r="M777" s="47">
        <v>-0.46306000000000003</v>
      </c>
      <c r="N777" s="47">
        <v>-1.91</v>
      </c>
      <c r="O777" s="47">
        <v>-25.8</v>
      </c>
      <c r="P777" s="47">
        <v>5.5970699999999995</v>
      </c>
      <c r="Q777" s="47">
        <v>-40.1</v>
      </c>
      <c r="R777" s="47">
        <v>-38.799999999999997</v>
      </c>
      <c r="S777" s="47">
        <v>-0.46288999999999997</v>
      </c>
      <c r="T777" s="47">
        <v>0</v>
      </c>
      <c r="U777" s="47">
        <v>-13</v>
      </c>
      <c r="V777" s="47">
        <v>-6.2301400000000005</v>
      </c>
      <c r="W777" s="47">
        <v>0</v>
      </c>
      <c r="X777" s="47">
        <v>0</v>
      </c>
      <c r="Y777" s="47">
        <v>-2.6492600000000004</v>
      </c>
      <c r="Z777" s="47">
        <v>0</v>
      </c>
      <c r="AA777" s="47">
        <v>-25.8</v>
      </c>
      <c r="AB777" s="47">
        <v>-9.3422900000000002</v>
      </c>
      <c r="AC777" s="47">
        <v>0</v>
      </c>
      <c r="AD777" s="47">
        <v>-38.799999999999997</v>
      </c>
      <c r="AE777" s="47">
        <v>-3.5113400000000001</v>
      </c>
      <c r="AF777" s="47">
        <v>-0.22013999999999997</v>
      </c>
      <c r="AG777" s="47">
        <v>-13</v>
      </c>
      <c r="AH777" s="47">
        <v>-0.46441000000000004</v>
      </c>
      <c r="AI777" s="47">
        <v>-1.0128999999999999</v>
      </c>
      <c r="AJ777" s="47">
        <v>0</v>
      </c>
      <c r="AK777" s="47">
        <v>-3.1368</v>
      </c>
      <c r="AL777" s="47">
        <v>-2.6152600000000001</v>
      </c>
      <c r="AM777" s="47">
        <v>-6</v>
      </c>
      <c r="AN777" s="47">
        <v>-7.1125500000000006</v>
      </c>
      <c r="AO777" s="47">
        <v>-3.8483000000000001</v>
      </c>
      <c r="AP777" s="47">
        <v>-19</v>
      </c>
      <c r="AQ777" s="47">
        <v>-5.4788500000000004</v>
      </c>
      <c r="AR777" s="47">
        <v>-21.92098</v>
      </c>
      <c r="AS777" s="47">
        <v>-13</v>
      </c>
      <c r="AT777" s="47">
        <v>-11.416450000000001</v>
      </c>
      <c r="AU777" s="47">
        <v>-1.1085199999999999</v>
      </c>
      <c r="AV777" s="47">
        <v>0</v>
      </c>
      <c r="AW777" s="47">
        <v>-68.494919999999993</v>
      </c>
      <c r="AX777" s="47">
        <v>-129.16904</v>
      </c>
      <c r="AY777" s="47">
        <v>-6</v>
      </c>
      <c r="AZ777" s="47">
        <v>-85.390219999999999</v>
      </c>
      <c r="BA777" s="47">
        <v>-152.19854000000001</v>
      </c>
      <c r="BB777" s="47">
        <v>-19</v>
      </c>
      <c r="BC777" s="47">
        <v>-96.247990000000001</v>
      </c>
      <c r="BD777" s="47">
        <v>-196.14684</v>
      </c>
      <c r="BE777" s="47">
        <v>-115.6</v>
      </c>
      <c r="BF777" s="48">
        <v>-0.16740493079584773</v>
      </c>
      <c r="BG777" s="49">
        <v>-0.50930644612984843</v>
      </c>
    </row>
    <row r="778" spans="2:59" x14ac:dyDescent="0.25">
      <c r="B778" s="1"/>
      <c r="C778" s="46"/>
      <c r="D778" s="46"/>
      <c r="E778" s="45" t="s">
        <v>563</v>
      </c>
      <c r="F778" s="46" t="s">
        <v>558</v>
      </c>
      <c r="G778" s="47">
        <v>-0.46306000000000003</v>
      </c>
      <c r="H778" s="47">
        <v>-13.895280000000001</v>
      </c>
      <c r="I778" s="47">
        <v>-0.18243000000000001</v>
      </c>
      <c r="J778" s="47">
        <v>-0.46306000000000003</v>
      </c>
      <c r="K778" s="47">
        <v>-0.29010000000000002</v>
      </c>
      <c r="L778" s="47">
        <v>-0.18243000000000001</v>
      </c>
      <c r="M778" s="47">
        <v>-0.46306000000000003</v>
      </c>
      <c r="N778" s="47">
        <v>-0.34305000000000002</v>
      </c>
      <c r="O778" s="47">
        <v>-0.18243000000000001</v>
      </c>
      <c r="P778" s="47">
        <v>-1.3891800000000001</v>
      </c>
      <c r="Q778" s="47">
        <v>-14.52843</v>
      </c>
      <c r="R778" s="47">
        <v>-0.54728999999999994</v>
      </c>
      <c r="S778" s="47">
        <v>-9.7628899999999987</v>
      </c>
      <c r="T778" s="47">
        <v>-0.29010000000000002</v>
      </c>
      <c r="U778" s="47">
        <v>-0.18243000000000001</v>
      </c>
      <c r="V778" s="47">
        <v>-0.46514</v>
      </c>
      <c r="W778" s="47">
        <v>-0.35035000000000005</v>
      </c>
      <c r="X778" s="47">
        <v>-0.18243000000000001</v>
      </c>
      <c r="Y778" s="47">
        <v>-5.6392600000000002</v>
      </c>
      <c r="Z778" s="47">
        <v>-0.29010000000000002</v>
      </c>
      <c r="AA778" s="47">
        <v>-0.18243000000000001</v>
      </c>
      <c r="AB778" s="47">
        <v>-15.867290000000001</v>
      </c>
      <c r="AC778" s="47">
        <v>-0.93054999999999999</v>
      </c>
      <c r="AD778" s="47">
        <v>-0.54728999999999994</v>
      </c>
      <c r="AE778" s="47">
        <v>-0.46133999999999997</v>
      </c>
      <c r="AF778" s="47">
        <v>-1.3908199999999999</v>
      </c>
      <c r="AG778" s="47">
        <v>-0.18243000000000001</v>
      </c>
      <c r="AH778" s="47">
        <v>-0.46441000000000004</v>
      </c>
      <c r="AI778" s="47">
        <v>-0.63958999999999999</v>
      </c>
      <c r="AJ778" s="47">
        <v>-0.18243000000000001</v>
      </c>
      <c r="AK778" s="47">
        <v>-0.47525000000000001</v>
      </c>
      <c r="AL778" s="47">
        <v>-0.64502999999999999</v>
      </c>
      <c r="AM778" s="47">
        <v>-0.18243000000000001</v>
      </c>
      <c r="AN778" s="47">
        <v>-1.401</v>
      </c>
      <c r="AO778" s="47">
        <v>-2.67544</v>
      </c>
      <c r="AP778" s="47">
        <v>-0.54728999999999994</v>
      </c>
      <c r="AQ778" s="47">
        <v>0</v>
      </c>
      <c r="AR778" s="47">
        <v>-2.19096</v>
      </c>
      <c r="AS778" s="47">
        <v>-0.18243000000000001</v>
      </c>
      <c r="AT778" s="47">
        <v>0</v>
      </c>
      <c r="AU778" s="47">
        <v>-0.37254999999999999</v>
      </c>
      <c r="AV778" s="47">
        <v>-0.18243000000000001</v>
      </c>
      <c r="AW778" s="47">
        <v>0</v>
      </c>
      <c r="AX778" s="47">
        <v>5.3921999999999999</v>
      </c>
      <c r="AY778" s="47">
        <v>-0.18243000000000001</v>
      </c>
      <c r="AZ778" s="47">
        <v>0</v>
      </c>
      <c r="BA778" s="47">
        <v>2.8286899999999999</v>
      </c>
      <c r="BB778" s="47">
        <v>-0.54728999999999994</v>
      </c>
      <c r="BC778" s="47">
        <v>-18.65747</v>
      </c>
      <c r="BD778" s="47">
        <v>-15.305729999999999</v>
      </c>
      <c r="BE778" s="47">
        <v>-2.1891599999999998</v>
      </c>
      <c r="BF778" s="48">
        <v>7.5226616601801606</v>
      </c>
      <c r="BG778" s="49">
        <v>0.21898596146671867</v>
      </c>
    </row>
    <row r="779" spans="2:59" x14ac:dyDescent="0.25">
      <c r="B779" s="1"/>
      <c r="C779" s="46"/>
      <c r="D779" s="46"/>
      <c r="E779" s="45" t="s">
        <v>564</v>
      </c>
      <c r="F779" s="46" t="s">
        <v>558</v>
      </c>
      <c r="G779" s="47">
        <v>-0.14471000000000001</v>
      </c>
      <c r="H779" s="47">
        <v>0</v>
      </c>
      <c r="I779" s="47">
        <v>0</v>
      </c>
      <c r="J779" s="47">
        <v>-0.14471000000000001</v>
      </c>
      <c r="K779" s="47">
        <v>0</v>
      </c>
      <c r="L779" s="47">
        <v>0</v>
      </c>
      <c r="M779" s="47">
        <v>-0.14471000000000001</v>
      </c>
      <c r="N779" s="47">
        <v>0</v>
      </c>
      <c r="O779" s="47">
        <v>0</v>
      </c>
      <c r="P779" s="47">
        <v>-0.43413000000000002</v>
      </c>
      <c r="Q779" s="47">
        <v>0</v>
      </c>
      <c r="R779" s="47">
        <v>0</v>
      </c>
      <c r="S779" s="47">
        <v>-0.14465</v>
      </c>
      <c r="T779" s="47">
        <v>0</v>
      </c>
      <c r="U779" s="47">
        <v>0</v>
      </c>
      <c r="V779" s="47">
        <v>-0.14536000000000002</v>
      </c>
      <c r="W779" s="47">
        <v>0</v>
      </c>
      <c r="X779" s="47">
        <v>0</v>
      </c>
      <c r="Y779" s="47">
        <v>-0.14508000000000001</v>
      </c>
      <c r="Z779" s="47">
        <v>0</v>
      </c>
      <c r="AA779" s="47">
        <v>0</v>
      </c>
      <c r="AB779" s="47">
        <v>-0.43508999999999998</v>
      </c>
      <c r="AC779" s="47">
        <v>0</v>
      </c>
      <c r="AD779" s="47">
        <v>0</v>
      </c>
      <c r="AE779" s="47">
        <v>-0.14416999999999999</v>
      </c>
      <c r="AF779" s="47">
        <v>0</v>
      </c>
      <c r="AG779" s="47">
        <v>0</v>
      </c>
      <c r="AH779" s="47">
        <v>-0.14513000000000001</v>
      </c>
      <c r="AI779" s="47">
        <v>0</v>
      </c>
      <c r="AJ779" s="47">
        <v>0</v>
      </c>
      <c r="AK779" s="47">
        <v>-0.13977999999999999</v>
      </c>
      <c r="AL779" s="47">
        <v>0</v>
      </c>
      <c r="AM779" s="47">
        <v>0</v>
      </c>
      <c r="AN779" s="47">
        <v>-0.42907999999999996</v>
      </c>
      <c r="AO779" s="47">
        <v>0</v>
      </c>
      <c r="AP779" s="47">
        <v>0</v>
      </c>
      <c r="AQ779" s="47">
        <v>0</v>
      </c>
      <c r="AR779" s="47">
        <v>-0.14268</v>
      </c>
      <c r="AS779" s="47">
        <v>0</v>
      </c>
      <c r="AT779" s="47">
        <v>0</v>
      </c>
      <c r="AU779" s="47">
        <v>-0.14329</v>
      </c>
      <c r="AV779" s="47">
        <v>0</v>
      </c>
      <c r="AW779" s="47">
        <v>0</v>
      </c>
      <c r="AX779" s="47">
        <v>-0.154</v>
      </c>
      <c r="AY779" s="47">
        <v>0</v>
      </c>
      <c r="AZ779" s="47">
        <v>0</v>
      </c>
      <c r="BA779" s="47">
        <v>-0.43997000000000003</v>
      </c>
      <c r="BB779" s="47">
        <v>0</v>
      </c>
      <c r="BC779" s="47">
        <v>-1.2983</v>
      </c>
      <c r="BD779" s="47">
        <v>-0.43997000000000003</v>
      </c>
      <c r="BE779" s="47">
        <v>0</v>
      </c>
      <c r="BF779" s="48">
        <v>0</v>
      </c>
      <c r="BG779" s="49">
        <v>1.9508830147510055</v>
      </c>
    </row>
    <row r="780" spans="2:59" x14ac:dyDescent="0.25">
      <c r="B780" s="1"/>
      <c r="C780" s="46"/>
      <c r="D780" s="46"/>
      <c r="E780" s="45" t="s">
        <v>565</v>
      </c>
      <c r="F780" s="46" t="s">
        <v>558</v>
      </c>
      <c r="G780" s="47">
        <v>-0.11577</v>
      </c>
      <c r="H780" s="47">
        <v>-8.7010000000000004E-2</v>
      </c>
      <c r="I780" s="47">
        <v>0</v>
      </c>
      <c r="J780" s="47">
        <v>-0.11577</v>
      </c>
      <c r="K780" s="47">
        <v>-8.7010000000000004E-2</v>
      </c>
      <c r="L780" s="47">
        <v>0</v>
      </c>
      <c r="M780" s="47">
        <v>-0.11577</v>
      </c>
      <c r="N780" s="47">
        <v>-8.7010000000000004E-2</v>
      </c>
      <c r="O780" s="47">
        <v>0</v>
      </c>
      <c r="P780" s="47">
        <v>-0.34731000000000001</v>
      </c>
      <c r="Q780" s="47">
        <v>-0.26102999999999998</v>
      </c>
      <c r="R780" s="47">
        <v>0</v>
      </c>
      <c r="S780" s="47">
        <v>-0.11572</v>
      </c>
      <c r="T780" s="47">
        <v>-8.7010000000000004E-2</v>
      </c>
      <c r="U780" s="47">
        <v>0</v>
      </c>
      <c r="V780" s="47">
        <v>-0.11627999999999999</v>
      </c>
      <c r="W780" s="47">
        <v>-0.10511</v>
      </c>
      <c r="X780" s="47">
        <v>0</v>
      </c>
      <c r="Y780" s="47">
        <v>-0.11606</v>
      </c>
      <c r="Z780" s="47">
        <v>-8.7010000000000004E-2</v>
      </c>
      <c r="AA780" s="47">
        <v>0</v>
      </c>
      <c r="AB780" s="47">
        <v>-0.34805999999999998</v>
      </c>
      <c r="AC780" s="47">
        <v>-0.27912999999999999</v>
      </c>
      <c r="AD780" s="47">
        <v>0</v>
      </c>
      <c r="AE780" s="47">
        <v>-0.11534</v>
      </c>
      <c r="AF780" s="47">
        <v>-0.41723000000000005</v>
      </c>
      <c r="AG780" s="47">
        <v>0</v>
      </c>
      <c r="AH780" s="47">
        <v>-0.11609999999999999</v>
      </c>
      <c r="AI780" s="47">
        <v>-0.15990000000000001</v>
      </c>
      <c r="AJ780" s="47">
        <v>0</v>
      </c>
      <c r="AK780" s="47">
        <v>-0.13977999999999999</v>
      </c>
      <c r="AL780" s="47">
        <v>-0.16125999999999999</v>
      </c>
      <c r="AM780" s="47">
        <v>0</v>
      </c>
      <c r="AN780" s="47">
        <v>-0.37122000000000005</v>
      </c>
      <c r="AO780" s="47">
        <v>-0.73838999999999999</v>
      </c>
      <c r="AP780" s="47">
        <v>0</v>
      </c>
      <c r="AQ780" s="47">
        <v>0</v>
      </c>
      <c r="AR780" s="47">
        <v>-0.11414000000000001</v>
      </c>
      <c r="AS780" s="47">
        <v>0</v>
      </c>
      <c r="AT780" s="47">
        <v>0</v>
      </c>
      <c r="AU780" s="47">
        <v>-0.11463</v>
      </c>
      <c r="AV780" s="47">
        <v>0</v>
      </c>
      <c r="AW780" s="47">
        <v>0</v>
      </c>
      <c r="AX780" s="47">
        <v>-0.1232</v>
      </c>
      <c r="AY780" s="47">
        <v>0</v>
      </c>
      <c r="AZ780" s="47">
        <v>0</v>
      </c>
      <c r="BA780" s="47">
        <v>-0.35197000000000001</v>
      </c>
      <c r="BB780" s="47">
        <v>0</v>
      </c>
      <c r="BC780" s="47">
        <v>-1.0665899999999999</v>
      </c>
      <c r="BD780" s="47">
        <v>-1.63052</v>
      </c>
      <c r="BE780" s="47">
        <v>0</v>
      </c>
      <c r="BF780" s="48">
        <v>0</v>
      </c>
      <c r="BG780" s="49">
        <v>-0.34585898977013474</v>
      </c>
    </row>
    <row r="781" spans="2:59" x14ac:dyDescent="0.25">
      <c r="B781" s="1"/>
      <c r="C781" s="46"/>
      <c r="D781" s="46"/>
      <c r="E781" s="45" t="s">
        <v>566</v>
      </c>
      <c r="F781" s="46" t="s">
        <v>558</v>
      </c>
      <c r="G781" s="47">
        <v>-0.31835000000000002</v>
      </c>
      <c r="H781" s="47">
        <v>-0.29010000000000002</v>
      </c>
      <c r="I781" s="47">
        <v>-4.8649999999999999E-2</v>
      </c>
      <c r="J781" s="47">
        <v>-0.31835000000000002</v>
      </c>
      <c r="K781" s="47">
        <v>-0.29010000000000002</v>
      </c>
      <c r="L781" s="47">
        <v>-4.8649999999999999E-2</v>
      </c>
      <c r="M781" s="47">
        <v>-0.31835000000000002</v>
      </c>
      <c r="N781" s="47">
        <v>-0.29010000000000002</v>
      </c>
      <c r="O781" s="47">
        <v>-4.8649999999999999E-2</v>
      </c>
      <c r="P781" s="47">
        <v>-0.95504999999999995</v>
      </c>
      <c r="Q781" s="47">
        <v>-0.87029999999999996</v>
      </c>
      <c r="R781" s="47">
        <v>-0.14595</v>
      </c>
      <c r="S781" s="47">
        <v>-0.31823000000000001</v>
      </c>
      <c r="T781" s="47">
        <v>-0.29010000000000002</v>
      </c>
      <c r="U781" s="47">
        <v>-4.8649999999999999E-2</v>
      </c>
      <c r="V781" s="47">
        <v>-0.31977999999999995</v>
      </c>
      <c r="W781" s="47">
        <v>-0.99535000000000007</v>
      </c>
      <c r="X781" s="47">
        <v>-4.8649999999999999E-2</v>
      </c>
      <c r="Y781" s="47">
        <v>-0.31918000000000002</v>
      </c>
      <c r="Z781" s="47">
        <v>-0.29010000000000002</v>
      </c>
      <c r="AA781" s="47">
        <v>-4.8649999999999999E-2</v>
      </c>
      <c r="AB781" s="47">
        <v>-0.9571900000000001</v>
      </c>
      <c r="AC781" s="47">
        <v>-1.57555</v>
      </c>
      <c r="AD781" s="47">
        <v>-0.14595</v>
      </c>
      <c r="AE781" s="47">
        <v>-0.31717000000000001</v>
      </c>
      <c r="AF781" s="47">
        <v>-1.3908199999999999</v>
      </c>
      <c r="AG781" s="47">
        <v>-4.8649999999999999E-2</v>
      </c>
      <c r="AH781" s="47">
        <v>-0.31927999999999995</v>
      </c>
      <c r="AI781" s="47">
        <v>-0.53298999999999996</v>
      </c>
      <c r="AJ781" s="47">
        <v>-4.8649999999999999E-2</v>
      </c>
      <c r="AK781" s="47">
        <v>-0.33550999999999997</v>
      </c>
      <c r="AL781" s="47">
        <v>-0.53752999999999995</v>
      </c>
      <c r="AM781" s="47">
        <v>-4.8649999999999999E-2</v>
      </c>
      <c r="AN781" s="47">
        <v>-0.97196000000000005</v>
      </c>
      <c r="AO781" s="47">
        <v>-2.4613400000000003</v>
      </c>
      <c r="AP781" s="47">
        <v>-0.14595</v>
      </c>
      <c r="AQ781" s="47">
        <v>0</v>
      </c>
      <c r="AR781" s="47">
        <v>-0.31389</v>
      </c>
      <c r="AS781" s="47">
        <v>-4.8649999999999999E-2</v>
      </c>
      <c r="AT781" s="47">
        <v>0</v>
      </c>
      <c r="AU781" s="47">
        <v>-0.31523000000000001</v>
      </c>
      <c r="AV781" s="47">
        <v>-4.8649999999999999E-2</v>
      </c>
      <c r="AW781" s="47">
        <v>0</v>
      </c>
      <c r="AX781" s="47">
        <v>3.45621</v>
      </c>
      <c r="AY781" s="47">
        <v>-4.8649999999999999E-2</v>
      </c>
      <c r="AZ781" s="47">
        <v>0</v>
      </c>
      <c r="BA781" s="47">
        <v>2.8270900000000001</v>
      </c>
      <c r="BB781" s="47">
        <v>-0.14595</v>
      </c>
      <c r="BC781" s="47">
        <v>-2.8841999999999999</v>
      </c>
      <c r="BD781" s="47">
        <v>-2.0800999999999998</v>
      </c>
      <c r="BE781" s="47">
        <v>-0.58379999999999999</v>
      </c>
      <c r="BF781" s="48">
        <v>3.9403905447070917</v>
      </c>
      <c r="BG781" s="49">
        <v>0.38656795346377582</v>
      </c>
    </row>
    <row r="782" spans="2:59" x14ac:dyDescent="0.25">
      <c r="B782" s="1"/>
      <c r="C782" s="46"/>
      <c r="D782" s="46"/>
      <c r="E782" s="45" t="s">
        <v>567</v>
      </c>
      <c r="F782" s="46" t="s">
        <v>568</v>
      </c>
      <c r="G782" s="47">
        <v>0</v>
      </c>
      <c r="H782" s="47">
        <v>-1.59978</v>
      </c>
      <c r="I782" s="47">
        <v>-2.96238</v>
      </c>
      <c r="J782" s="47">
        <v>-3.3028000000000004</v>
      </c>
      <c r="K782" s="47">
        <v>0</v>
      </c>
      <c r="L782" s="47">
        <v>-2.96238</v>
      </c>
      <c r="M782" s="47">
        <v>-1.8054100000000002</v>
      </c>
      <c r="N782" s="47">
        <v>-3.2417800000000003</v>
      </c>
      <c r="O782" s="47">
        <v>-2.96238</v>
      </c>
      <c r="P782" s="47">
        <v>-5.1082099999999997</v>
      </c>
      <c r="Q782" s="47">
        <v>-4.8415600000000003</v>
      </c>
      <c r="R782" s="47">
        <v>-8.8871399999999987</v>
      </c>
      <c r="S782" s="47">
        <v>0</v>
      </c>
      <c r="T782" s="47">
        <v>0</v>
      </c>
      <c r="U782" s="47">
        <v>-2.96238</v>
      </c>
      <c r="V782" s="47">
        <v>-1.8054100000000002</v>
      </c>
      <c r="W782" s="47">
        <v>-4.7100799999999996</v>
      </c>
      <c r="X782" s="47">
        <v>-2.96238</v>
      </c>
      <c r="Y782" s="47">
        <v>0</v>
      </c>
      <c r="Z782" s="47">
        <v>-25.402330000000003</v>
      </c>
      <c r="AA782" s="47">
        <v>-2.96238</v>
      </c>
      <c r="AB782" s="47">
        <v>-1.8054100000000002</v>
      </c>
      <c r="AC782" s="47">
        <v>-30.112410000000001</v>
      </c>
      <c r="AD782" s="47">
        <v>-8.8871399999999987</v>
      </c>
      <c r="AE782" s="47">
        <v>-1.49739</v>
      </c>
      <c r="AF782" s="47">
        <v>-25.13531</v>
      </c>
      <c r="AG782" s="47">
        <v>-2.96238</v>
      </c>
      <c r="AH782" s="47">
        <v>-1.49739</v>
      </c>
      <c r="AI782" s="47">
        <v>-0.12579000000000001</v>
      </c>
      <c r="AJ782" s="47">
        <v>-2.96238</v>
      </c>
      <c r="AK782" s="47">
        <v>-2.66106</v>
      </c>
      <c r="AL782" s="47">
        <v>0</v>
      </c>
      <c r="AM782" s="47">
        <v>-2.96238</v>
      </c>
      <c r="AN782" s="47">
        <v>-5.6558400000000004</v>
      </c>
      <c r="AO782" s="47">
        <v>-25.261099999999999</v>
      </c>
      <c r="AP782" s="47">
        <v>-8.8871399999999987</v>
      </c>
      <c r="AQ782" s="47">
        <v>-3.3028000000000004</v>
      </c>
      <c r="AR782" s="47">
        <v>-1.49739</v>
      </c>
      <c r="AS782" s="47">
        <v>-2.96238</v>
      </c>
      <c r="AT782" s="47">
        <v>-2.66106</v>
      </c>
      <c r="AU782" s="47">
        <v>-1.49739</v>
      </c>
      <c r="AV782" s="47">
        <v>-2.96238</v>
      </c>
      <c r="AW782" s="47">
        <v>-2.66106</v>
      </c>
      <c r="AX782" s="47">
        <v>-2.5184499999999996</v>
      </c>
      <c r="AY782" s="47">
        <v>-2.96238</v>
      </c>
      <c r="AZ782" s="47">
        <v>-8.6249199999999995</v>
      </c>
      <c r="BA782" s="47">
        <v>-5.5132299999999992</v>
      </c>
      <c r="BB782" s="47">
        <v>-8.8871399999999987</v>
      </c>
      <c r="BC782" s="47">
        <v>-21.194380000000002</v>
      </c>
      <c r="BD782" s="47">
        <v>-65.728300000000004</v>
      </c>
      <c r="BE782" s="47">
        <v>-35.548559999999995</v>
      </c>
      <c r="BF782" s="48">
        <v>-0.40379075833170164</v>
      </c>
      <c r="BG782" s="49">
        <v>-0.6775455929941897</v>
      </c>
    </row>
    <row r="783" spans="2:59" x14ac:dyDescent="0.25">
      <c r="B783" s="1"/>
      <c r="C783" s="46"/>
      <c r="D783" s="46"/>
      <c r="E783" s="45" t="s">
        <v>569</v>
      </c>
      <c r="F783" s="46" t="s">
        <v>568</v>
      </c>
      <c r="G783" s="47">
        <v>-0.31447000000000003</v>
      </c>
      <c r="H783" s="47">
        <v>-0.31995999999999997</v>
      </c>
      <c r="I783" s="47">
        <v>0</v>
      </c>
      <c r="J783" s="47">
        <v>-0.3145</v>
      </c>
      <c r="K783" s="47">
        <v>0</v>
      </c>
      <c r="L783" s="47">
        <v>0</v>
      </c>
      <c r="M783" s="47">
        <v>-0.36131000000000002</v>
      </c>
      <c r="N783" s="47">
        <v>-0.49148999999999998</v>
      </c>
      <c r="O783" s="47">
        <v>0</v>
      </c>
      <c r="P783" s="47">
        <v>-0.99027999999999994</v>
      </c>
      <c r="Q783" s="47">
        <v>-0.81145</v>
      </c>
      <c r="R783" s="47">
        <v>0</v>
      </c>
      <c r="S783" s="47">
        <v>-0.31447000000000003</v>
      </c>
      <c r="T783" s="47">
        <v>0</v>
      </c>
      <c r="U783" s="47">
        <v>0</v>
      </c>
      <c r="V783" s="47">
        <v>-0.31447000000000003</v>
      </c>
      <c r="W783" s="47">
        <v>-0.34305999999999998</v>
      </c>
      <c r="X783" s="47">
        <v>0</v>
      </c>
      <c r="Y783" s="47">
        <v>-0.31447000000000003</v>
      </c>
      <c r="Z783" s="47">
        <v>-0.54957</v>
      </c>
      <c r="AA783" s="47">
        <v>0</v>
      </c>
      <c r="AB783" s="47">
        <v>-0.94340999999999997</v>
      </c>
      <c r="AC783" s="47">
        <v>-0.89263000000000003</v>
      </c>
      <c r="AD783" s="47">
        <v>0</v>
      </c>
      <c r="AE783" s="47">
        <v>-0.31447000000000003</v>
      </c>
      <c r="AF783" s="47">
        <v>-0.46504000000000001</v>
      </c>
      <c r="AG783" s="47">
        <v>0</v>
      </c>
      <c r="AH783" s="47">
        <v>-0.31447000000000003</v>
      </c>
      <c r="AI783" s="47">
        <v>-0.29350999999999999</v>
      </c>
      <c r="AJ783" s="47">
        <v>0</v>
      </c>
      <c r="AK783" s="47">
        <v>-0.31447000000000003</v>
      </c>
      <c r="AL783" s="47">
        <v>-0.31447000000000003</v>
      </c>
      <c r="AM783" s="47">
        <v>0</v>
      </c>
      <c r="AN783" s="47">
        <v>-0.94340999999999997</v>
      </c>
      <c r="AO783" s="47">
        <v>-1.0730200000000001</v>
      </c>
      <c r="AP783" s="47">
        <v>0</v>
      </c>
      <c r="AQ783" s="47">
        <v>-0.31447000000000003</v>
      </c>
      <c r="AR783" s="47">
        <v>-0.31447000000000003</v>
      </c>
      <c r="AS783" s="47">
        <v>0</v>
      </c>
      <c r="AT783" s="47">
        <v>-0.31447000000000003</v>
      </c>
      <c r="AU783" s="47">
        <v>-0.31447000000000003</v>
      </c>
      <c r="AV783" s="47">
        <v>0</v>
      </c>
      <c r="AW783" s="47">
        <v>-0.31447000000000003</v>
      </c>
      <c r="AX783" s="47">
        <v>0</v>
      </c>
      <c r="AY783" s="47">
        <v>0</v>
      </c>
      <c r="AZ783" s="47">
        <v>-0.94340999999999997</v>
      </c>
      <c r="BA783" s="47">
        <v>-0.62894000000000005</v>
      </c>
      <c r="BB783" s="47">
        <v>0</v>
      </c>
      <c r="BC783" s="47">
        <v>-3.8205100000000001</v>
      </c>
      <c r="BD783" s="47">
        <v>-3.40604</v>
      </c>
      <c r="BE783" s="47">
        <v>0</v>
      </c>
      <c r="BF783" s="48">
        <v>0</v>
      </c>
      <c r="BG783" s="49">
        <v>0.12168676821176505</v>
      </c>
    </row>
    <row r="784" spans="2:59" x14ac:dyDescent="0.25">
      <c r="B784" s="1"/>
      <c r="C784" s="46"/>
      <c r="D784" s="46"/>
      <c r="E784" s="45" t="s">
        <v>570</v>
      </c>
      <c r="F784" s="46" t="s">
        <v>568</v>
      </c>
      <c r="G784" s="47">
        <v>0</v>
      </c>
      <c r="H784" s="47">
        <v>0</v>
      </c>
      <c r="I784" s="47">
        <v>-6.9309999999999997E-2</v>
      </c>
      <c r="J784" s="47">
        <v>0</v>
      </c>
      <c r="K784" s="47">
        <v>0</v>
      </c>
      <c r="L784" s="47">
        <v>-6.9309999999999997E-2</v>
      </c>
      <c r="M784" s="47">
        <v>0</v>
      </c>
      <c r="N784" s="47">
        <v>0</v>
      </c>
      <c r="O784" s="47">
        <v>-6.9309999999999997E-2</v>
      </c>
      <c r="P784" s="47">
        <v>0</v>
      </c>
      <c r="Q784" s="47">
        <v>0</v>
      </c>
      <c r="R784" s="47">
        <v>-0.20793</v>
      </c>
      <c r="S784" s="47">
        <v>0</v>
      </c>
      <c r="T784" s="47">
        <v>0</v>
      </c>
      <c r="U784" s="47">
        <v>-6.9309999999999997E-2</v>
      </c>
      <c r="V784" s="47">
        <v>0</v>
      </c>
      <c r="W784" s="47">
        <v>0</v>
      </c>
      <c r="X784" s="47">
        <v>-6.9309999999999997E-2</v>
      </c>
      <c r="Y784" s="47">
        <v>0</v>
      </c>
      <c r="Z784" s="47">
        <v>0</v>
      </c>
      <c r="AA784" s="47">
        <v>-6.9309999999999997E-2</v>
      </c>
      <c r="AB784" s="47">
        <v>0</v>
      </c>
      <c r="AC784" s="47">
        <v>0</v>
      </c>
      <c r="AD784" s="47">
        <v>-0.20793</v>
      </c>
      <c r="AE784" s="47">
        <v>0</v>
      </c>
      <c r="AF784" s="47">
        <v>0</v>
      </c>
      <c r="AG784" s="47">
        <v>-6.9309999999999997E-2</v>
      </c>
      <c r="AH784" s="47">
        <v>0</v>
      </c>
      <c r="AI784" s="47">
        <v>0</v>
      </c>
      <c r="AJ784" s="47">
        <v>-6.9309999999999997E-2</v>
      </c>
      <c r="AK784" s="47">
        <v>0</v>
      </c>
      <c r="AL784" s="47">
        <v>0</v>
      </c>
      <c r="AM784" s="47">
        <v>-6.9309999999999997E-2</v>
      </c>
      <c r="AN784" s="47">
        <v>0</v>
      </c>
      <c r="AO784" s="47">
        <v>0</v>
      </c>
      <c r="AP784" s="47">
        <v>-0.20793</v>
      </c>
      <c r="AQ784" s="47">
        <v>0</v>
      </c>
      <c r="AR784" s="47">
        <v>0</v>
      </c>
      <c r="AS784" s="47">
        <v>-6.9309999999999997E-2</v>
      </c>
      <c r="AT784" s="47">
        <v>0</v>
      </c>
      <c r="AU784" s="47">
        <v>0</v>
      </c>
      <c r="AV784" s="47">
        <v>-6.9309999999999997E-2</v>
      </c>
      <c r="AW784" s="47">
        <v>0</v>
      </c>
      <c r="AX784" s="47">
        <v>0</v>
      </c>
      <c r="AY784" s="47">
        <v>-6.9309999999999997E-2</v>
      </c>
      <c r="AZ784" s="47">
        <v>0</v>
      </c>
      <c r="BA784" s="47">
        <v>0</v>
      </c>
      <c r="BB784" s="47">
        <v>-0.20793</v>
      </c>
      <c r="BC784" s="47">
        <v>0</v>
      </c>
      <c r="BD784" s="47">
        <v>0</v>
      </c>
      <c r="BE784" s="47">
        <v>-0.83172000000000001</v>
      </c>
      <c r="BF784" s="48">
        <v>-1</v>
      </c>
      <c r="BG784" s="49">
        <v>0</v>
      </c>
    </row>
    <row r="785" spans="2:59" hidden="1" x14ac:dyDescent="0.25">
      <c r="B785" s="1"/>
      <c r="C785" s="46"/>
      <c r="D785" s="46"/>
      <c r="E785" s="45"/>
      <c r="BF785" s="48"/>
      <c r="BG785" s="49"/>
    </row>
    <row r="786" spans="2:59" x14ac:dyDescent="0.25">
      <c r="B786" s="1"/>
      <c r="C786" s="46"/>
      <c r="D786" s="46"/>
      <c r="E786" s="45" t="s">
        <v>571</v>
      </c>
      <c r="F786" s="46" t="s">
        <v>568</v>
      </c>
      <c r="G786" s="47">
        <v>-0.26955000000000001</v>
      </c>
      <c r="H786" s="47">
        <v>-0.27424999999999999</v>
      </c>
      <c r="I786" s="47">
        <v>-6.9309999999999997E-2</v>
      </c>
      <c r="J786" s="47">
        <v>-0.26950000000000002</v>
      </c>
      <c r="K786" s="47">
        <v>0</v>
      </c>
      <c r="L786" s="47">
        <v>-6.9309999999999997E-2</v>
      </c>
      <c r="M786" s="47">
        <v>-0.12043999999999999</v>
      </c>
      <c r="N786" s="47">
        <v>-0.42127999999999999</v>
      </c>
      <c r="O786" s="47">
        <v>-6.9309999999999997E-2</v>
      </c>
      <c r="P786" s="47">
        <v>-0.65949000000000002</v>
      </c>
      <c r="Q786" s="47">
        <v>-0.69552999999999998</v>
      </c>
      <c r="R786" s="47">
        <v>-0.20793</v>
      </c>
      <c r="S786" s="47">
        <v>-0.26955000000000001</v>
      </c>
      <c r="T786" s="47">
        <v>0</v>
      </c>
      <c r="U786" s="47">
        <v>-6.9309999999999997E-2</v>
      </c>
      <c r="V786" s="47">
        <v>-0.26955000000000001</v>
      </c>
      <c r="W786" s="47">
        <v>-0.29405999999999999</v>
      </c>
      <c r="X786" s="47">
        <v>-6.9309999999999997E-2</v>
      </c>
      <c r="Y786" s="47">
        <v>-0.26955000000000001</v>
      </c>
      <c r="Z786" s="47">
        <v>-0.47105999999999998</v>
      </c>
      <c r="AA786" s="47">
        <v>-6.9309999999999997E-2</v>
      </c>
      <c r="AB786" s="47">
        <v>-0.80864999999999998</v>
      </c>
      <c r="AC786" s="47">
        <v>-0.76512000000000002</v>
      </c>
      <c r="AD786" s="47">
        <v>-0.20793</v>
      </c>
      <c r="AE786" s="47">
        <v>-0.26955000000000001</v>
      </c>
      <c r="AF786" s="47">
        <v>-0.39861000000000002</v>
      </c>
      <c r="AG786" s="47">
        <v>-6.9309999999999997E-2</v>
      </c>
      <c r="AH786" s="47">
        <v>-0.26955000000000001</v>
      </c>
      <c r="AI786" s="47">
        <v>-0.25158000000000003</v>
      </c>
      <c r="AJ786" s="47">
        <v>-6.9309999999999997E-2</v>
      </c>
      <c r="AK786" s="47">
        <v>-0.26955000000000001</v>
      </c>
      <c r="AL786" s="47">
        <v>-0.26955000000000001</v>
      </c>
      <c r="AM786" s="47">
        <v>-6.9309999999999997E-2</v>
      </c>
      <c r="AN786" s="47">
        <v>-0.80864999999999998</v>
      </c>
      <c r="AO786" s="47">
        <v>-0.91974</v>
      </c>
      <c r="AP786" s="47">
        <v>-0.20793</v>
      </c>
      <c r="AQ786" s="47">
        <v>-0.26955000000000001</v>
      </c>
      <c r="AR786" s="47">
        <v>-0.26955000000000001</v>
      </c>
      <c r="AS786" s="47">
        <v>-6.9309999999999997E-2</v>
      </c>
      <c r="AT786" s="47">
        <v>-0.26955000000000001</v>
      </c>
      <c r="AU786" s="47">
        <v>-0.26955000000000001</v>
      </c>
      <c r="AV786" s="47">
        <v>-6.9309999999999997E-2</v>
      </c>
      <c r="AW786" s="47">
        <v>-0.26955000000000001</v>
      </c>
      <c r="AX786" s="47">
        <v>0</v>
      </c>
      <c r="AY786" s="47">
        <v>-6.9309999999999997E-2</v>
      </c>
      <c r="AZ786" s="47">
        <v>-0.80864999999999998</v>
      </c>
      <c r="BA786" s="47">
        <v>-0.53910000000000002</v>
      </c>
      <c r="BB786" s="47">
        <v>-0.20793</v>
      </c>
      <c r="BC786" s="47">
        <v>-3.0854400000000002</v>
      </c>
      <c r="BD786" s="47">
        <v>-2.9194899999999997</v>
      </c>
      <c r="BE786" s="47">
        <v>-0.83172000000000001</v>
      </c>
      <c r="BF786" s="48">
        <v>2.7097099985572068</v>
      </c>
      <c r="BG786" s="49">
        <v>5.684211968528774E-2</v>
      </c>
    </row>
    <row r="787" spans="2:59" x14ac:dyDescent="0.25">
      <c r="B787" s="1"/>
      <c r="C787" s="46"/>
      <c r="D787" s="46"/>
      <c r="E787" s="45" t="s">
        <v>572</v>
      </c>
      <c r="F787" s="46" t="s">
        <v>568</v>
      </c>
      <c r="G787" s="47">
        <v>-84.289199999999994</v>
      </c>
      <c r="H787" s="47">
        <v>-66.075299999999999</v>
      </c>
      <c r="I787" s="47">
        <v>-74.645859999999999</v>
      </c>
      <c r="J787" s="47">
        <v>-38.252849999999995</v>
      </c>
      <c r="K787" s="47">
        <v>-34.020230000000005</v>
      </c>
      <c r="L787" s="47">
        <v>-74.375860000000003</v>
      </c>
      <c r="M787" s="47">
        <v>-69.332940000000008</v>
      </c>
      <c r="N787" s="47">
        <v>-58.305099999999996</v>
      </c>
      <c r="O787" s="47">
        <v>-74.611159999999998</v>
      </c>
      <c r="P787" s="47">
        <v>-191.87499</v>
      </c>
      <c r="Q787" s="47">
        <v>-158.40063000000001</v>
      </c>
      <c r="R787" s="47">
        <v>-223.63288</v>
      </c>
      <c r="S787" s="47">
        <v>-11.363</v>
      </c>
      <c r="T787" s="47">
        <v>-2.35324</v>
      </c>
      <c r="U787" s="47">
        <v>-74.611159999999998</v>
      </c>
      <c r="V787" s="47">
        <v>-67.581910000000008</v>
      </c>
      <c r="W787" s="47">
        <v>-109.59153000000001</v>
      </c>
      <c r="X787" s="47">
        <v>-74.611159999999998</v>
      </c>
      <c r="Y787" s="47">
        <v>-71.331220000000002</v>
      </c>
      <c r="Z787" s="47">
        <v>-170.87808999999999</v>
      </c>
      <c r="AA787" s="47">
        <v>-74.611159999999998</v>
      </c>
      <c r="AB787" s="47">
        <v>-150.27612999999999</v>
      </c>
      <c r="AC787" s="47">
        <v>-282.82285999999999</v>
      </c>
      <c r="AD787" s="47">
        <v>-223.83348000000001</v>
      </c>
      <c r="AE787" s="47">
        <v>-65.770399999999995</v>
      </c>
      <c r="AF787" s="47">
        <v>-60.905019999999993</v>
      </c>
      <c r="AG787" s="47">
        <v>-75.106359999999995</v>
      </c>
      <c r="AH787" s="47">
        <v>-6.3036400000000006</v>
      </c>
      <c r="AI787" s="47">
        <v>-158.46817999999999</v>
      </c>
      <c r="AJ787" s="47">
        <v>-75.106359999999995</v>
      </c>
      <c r="AK787" s="47">
        <v>-123.95211</v>
      </c>
      <c r="AL787" s="47">
        <v>-35.551690000000001</v>
      </c>
      <c r="AM787" s="47">
        <v>-75.106359999999995</v>
      </c>
      <c r="AN787" s="47">
        <v>-196.02615</v>
      </c>
      <c r="AO787" s="47">
        <v>-254.92489</v>
      </c>
      <c r="AP787" s="47">
        <v>-225.31907999999999</v>
      </c>
      <c r="AQ787" s="47">
        <v>-64.241960000000006</v>
      </c>
      <c r="AR787" s="47">
        <v>149.82282000000001</v>
      </c>
      <c r="AS787" s="47">
        <v>-75.106359999999995</v>
      </c>
      <c r="AT787" s="47">
        <v>-64.653700000000001</v>
      </c>
      <c r="AU787" s="47">
        <v>-65.357870000000005</v>
      </c>
      <c r="AV787" s="47">
        <v>-75.106359999999995</v>
      </c>
      <c r="AW787" s="47">
        <v>-86.56192999999999</v>
      </c>
      <c r="AX787" s="47">
        <v>11.558950000000001</v>
      </c>
      <c r="AY787" s="47">
        <v>-75.106359999999995</v>
      </c>
      <c r="AZ787" s="47">
        <v>-215.45759000000001</v>
      </c>
      <c r="BA787" s="47">
        <v>96.023899999999998</v>
      </c>
      <c r="BB787" s="47">
        <v>-225.31907999999999</v>
      </c>
      <c r="BC787" s="47">
        <v>-753.63486</v>
      </c>
      <c r="BD787" s="47">
        <v>-600.12447999999995</v>
      </c>
      <c r="BE787" s="47">
        <v>-898.10451999999998</v>
      </c>
      <c r="BF787" s="48">
        <v>-0.16086063123254291</v>
      </c>
      <c r="BG787" s="49">
        <v>0.25579756386541685</v>
      </c>
    </row>
    <row r="788" spans="2:59" x14ac:dyDescent="0.25">
      <c r="B788" s="1"/>
      <c r="C788" s="46"/>
      <c r="D788" s="46"/>
      <c r="E788" s="45" t="s">
        <v>573</v>
      </c>
      <c r="F788" s="46" t="s">
        <v>568</v>
      </c>
      <c r="G788" s="47">
        <v>-0.44924999999999998</v>
      </c>
      <c r="H788" s="47">
        <v>-0.45707999999999999</v>
      </c>
      <c r="I788" s="47">
        <v>-0.51979999999999993</v>
      </c>
      <c r="J788" s="47">
        <v>-0.44919999999999999</v>
      </c>
      <c r="K788" s="47">
        <v>0</v>
      </c>
      <c r="L788" s="47">
        <v>-0.51979999999999993</v>
      </c>
      <c r="M788" s="47">
        <v>-0.64232</v>
      </c>
      <c r="N788" s="47">
        <v>-0.70211999999999997</v>
      </c>
      <c r="O788" s="47">
        <v>-0.51979999999999993</v>
      </c>
      <c r="P788" s="47">
        <v>-1.54077</v>
      </c>
      <c r="Q788" s="47">
        <v>-1.1592</v>
      </c>
      <c r="R788" s="47">
        <v>-1.5594000000000001</v>
      </c>
      <c r="S788" s="47">
        <v>-0.44924999999999998</v>
      </c>
      <c r="T788" s="47">
        <v>0</v>
      </c>
      <c r="U788" s="47">
        <v>-0.51979999999999993</v>
      </c>
      <c r="V788" s="47">
        <v>-0.44924999999999998</v>
      </c>
      <c r="W788" s="47">
        <v>-31.99005</v>
      </c>
      <c r="X788" s="47">
        <v>-0.51979999999999993</v>
      </c>
      <c r="Y788" s="47">
        <v>-0.44924000000000003</v>
      </c>
      <c r="Z788" s="47">
        <v>-0.78510000000000002</v>
      </c>
      <c r="AA788" s="47">
        <v>-0.51979999999999993</v>
      </c>
      <c r="AB788" s="47">
        <v>-1.3477399999999999</v>
      </c>
      <c r="AC788" s="47">
        <v>-32.775150000000004</v>
      </c>
      <c r="AD788" s="47">
        <v>-1.5594000000000001</v>
      </c>
      <c r="AE788" s="47">
        <v>-0.44924999999999998</v>
      </c>
      <c r="AF788" s="47">
        <v>-1.6243599999999998</v>
      </c>
      <c r="AG788" s="47">
        <v>-0.51979999999999993</v>
      </c>
      <c r="AH788" s="47">
        <v>-0.44924999999999998</v>
      </c>
      <c r="AI788" s="47">
        <v>-0.41930000000000001</v>
      </c>
      <c r="AJ788" s="47">
        <v>-0.51979999999999993</v>
      </c>
      <c r="AK788" s="47">
        <v>-0.44924000000000003</v>
      </c>
      <c r="AL788" s="47">
        <v>-0.44924999999999998</v>
      </c>
      <c r="AM788" s="47">
        <v>-0.51979999999999993</v>
      </c>
      <c r="AN788" s="47">
        <v>-1.3477399999999999</v>
      </c>
      <c r="AO788" s="47">
        <v>-2.4929099999999997</v>
      </c>
      <c r="AP788" s="47">
        <v>-1.5594000000000001</v>
      </c>
      <c r="AQ788" s="47">
        <v>-0.44924999999999998</v>
      </c>
      <c r="AR788" s="47">
        <v>-0.44924999999999998</v>
      </c>
      <c r="AS788" s="47">
        <v>-0.51979999999999993</v>
      </c>
      <c r="AT788" s="47">
        <v>-0.44924999999999998</v>
      </c>
      <c r="AU788" s="47">
        <v>-0.44924999999999998</v>
      </c>
      <c r="AV788" s="47">
        <v>-0.51979999999999993</v>
      </c>
      <c r="AW788" s="47">
        <v>-0.44924999999999998</v>
      </c>
      <c r="AX788" s="47">
        <v>0</v>
      </c>
      <c r="AY788" s="47">
        <v>-0.51979999999999993</v>
      </c>
      <c r="AZ788" s="47">
        <v>-1.34775</v>
      </c>
      <c r="BA788" s="47">
        <v>-0.89849999999999997</v>
      </c>
      <c r="BB788" s="47">
        <v>-1.5594000000000001</v>
      </c>
      <c r="BC788" s="47">
        <v>-5.5839999999999996</v>
      </c>
      <c r="BD788" s="47">
        <v>-37.325760000000002</v>
      </c>
      <c r="BE788" s="47">
        <v>-6.2376000000000005</v>
      </c>
      <c r="BF788" s="48">
        <v>-0.10478389124022069</v>
      </c>
      <c r="BG788" s="49">
        <v>-0.85039822363965267</v>
      </c>
    </row>
    <row r="789" spans="2:59" hidden="1" x14ac:dyDescent="0.25">
      <c r="B789" s="1"/>
      <c r="C789" s="46"/>
      <c r="D789" s="46"/>
      <c r="E789" s="45"/>
      <c r="BF789" s="48"/>
      <c r="BG789" s="49"/>
    </row>
    <row r="790" spans="2:59" x14ac:dyDescent="0.25">
      <c r="B790" s="1"/>
      <c r="C790" s="46"/>
      <c r="D790" s="46"/>
      <c r="E790" s="45" t="s">
        <v>574</v>
      </c>
      <c r="F790" s="46" t="s">
        <v>568</v>
      </c>
      <c r="G790" s="47">
        <v>-0.13477</v>
      </c>
      <c r="H790" s="47">
        <v>-0.13711999999999999</v>
      </c>
      <c r="I790" s="47">
        <v>-0.13861000000000001</v>
      </c>
      <c r="J790" s="47">
        <v>-0.1348</v>
      </c>
      <c r="K790" s="47">
        <v>0</v>
      </c>
      <c r="L790" s="47">
        <v>-0.13861000000000001</v>
      </c>
      <c r="M790" s="47">
        <v>-0.20072999999999999</v>
      </c>
      <c r="N790" s="47">
        <v>-0.21062999999999998</v>
      </c>
      <c r="O790" s="47">
        <v>-0.13861000000000001</v>
      </c>
      <c r="P790" s="47">
        <v>-0.4703</v>
      </c>
      <c r="Q790" s="47">
        <v>-0.34775</v>
      </c>
      <c r="R790" s="47">
        <v>-0.41582999999999998</v>
      </c>
      <c r="S790" s="47">
        <v>-0.13477</v>
      </c>
      <c r="T790" s="47">
        <v>0</v>
      </c>
      <c r="U790" s="47">
        <v>-0.13861000000000001</v>
      </c>
      <c r="V790" s="47">
        <v>-0.13477</v>
      </c>
      <c r="W790" s="47">
        <v>-0.14702999999999999</v>
      </c>
      <c r="X790" s="47">
        <v>-0.13861000000000001</v>
      </c>
      <c r="Y790" s="47">
        <v>-0.13477</v>
      </c>
      <c r="Z790" s="47">
        <v>-0.23554</v>
      </c>
      <c r="AA790" s="47">
        <v>-0.13861000000000001</v>
      </c>
      <c r="AB790" s="47">
        <v>-0.40431</v>
      </c>
      <c r="AC790" s="47">
        <v>-0.38256999999999997</v>
      </c>
      <c r="AD790" s="47">
        <v>-0.41582999999999998</v>
      </c>
      <c r="AE790" s="47">
        <v>-0.13477</v>
      </c>
      <c r="AF790" s="47">
        <v>-0.19931000000000001</v>
      </c>
      <c r="AG790" s="47">
        <v>-0.13861000000000001</v>
      </c>
      <c r="AH790" s="47">
        <v>-0.13477</v>
      </c>
      <c r="AI790" s="47">
        <v>-0.12579000000000001</v>
      </c>
      <c r="AJ790" s="47">
        <v>-0.13861000000000001</v>
      </c>
      <c r="AK790" s="47">
        <v>-0.13477</v>
      </c>
      <c r="AL790" s="47">
        <v>-0.13477</v>
      </c>
      <c r="AM790" s="47">
        <v>-0.13861000000000001</v>
      </c>
      <c r="AN790" s="47">
        <v>-0.40431</v>
      </c>
      <c r="AO790" s="47">
        <v>-0.45987</v>
      </c>
      <c r="AP790" s="47">
        <v>-0.41582999999999998</v>
      </c>
      <c r="AQ790" s="47">
        <v>-0.13477</v>
      </c>
      <c r="AR790" s="47">
        <v>-0.13477</v>
      </c>
      <c r="AS790" s="47">
        <v>-0.13861000000000001</v>
      </c>
      <c r="AT790" s="47">
        <v>-0.13477</v>
      </c>
      <c r="AU790" s="47">
        <v>-0.13477</v>
      </c>
      <c r="AV790" s="47">
        <v>-0.13861000000000001</v>
      </c>
      <c r="AW790" s="47">
        <v>-0.13477</v>
      </c>
      <c r="AX790" s="47">
        <v>0</v>
      </c>
      <c r="AY790" s="47">
        <v>-0.13861000000000001</v>
      </c>
      <c r="AZ790" s="47">
        <v>-0.40431</v>
      </c>
      <c r="BA790" s="47">
        <v>-0.26954</v>
      </c>
      <c r="BB790" s="47">
        <v>-0.41582999999999998</v>
      </c>
      <c r="BC790" s="47">
        <v>-1.68323</v>
      </c>
      <c r="BD790" s="47">
        <v>-1.45973</v>
      </c>
      <c r="BE790" s="47">
        <v>-1.6633199999999999</v>
      </c>
      <c r="BF790" s="48">
        <v>1.1970035831950554E-2</v>
      </c>
      <c r="BG790" s="49">
        <v>0.15311050673754734</v>
      </c>
    </row>
    <row r="791" spans="2:59" x14ac:dyDescent="0.25">
      <c r="B791" s="1"/>
      <c r="C791" s="46"/>
      <c r="D791" s="46"/>
      <c r="E791" s="45" t="s">
        <v>575</v>
      </c>
      <c r="F791" s="46" t="s">
        <v>568</v>
      </c>
      <c r="G791" s="47">
        <v>-0.44924999999999998</v>
      </c>
      <c r="H791" s="47">
        <v>-0.45707999999999999</v>
      </c>
      <c r="I791" s="47">
        <v>-0.13861000000000001</v>
      </c>
      <c r="J791" s="47">
        <v>-0.44919999999999999</v>
      </c>
      <c r="K791" s="47">
        <v>0</v>
      </c>
      <c r="L791" s="47">
        <v>-0.13861000000000001</v>
      </c>
      <c r="M791" s="47">
        <v>-0.44160000000000005</v>
      </c>
      <c r="N791" s="47">
        <v>-0.70211999999999997</v>
      </c>
      <c r="O791" s="47">
        <v>-0.13861000000000001</v>
      </c>
      <c r="P791" s="47">
        <v>-1.34005</v>
      </c>
      <c r="Q791" s="47">
        <v>-1.1592</v>
      </c>
      <c r="R791" s="47">
        <v>-0.41582999999999998</v>
      </c>
      <c r="S791" s="47">
        <v>-0.44924999999999998</v>
      </c>
      <c r="T791" s="47">
        <v>0</v>
      </c>
      <c r="U791" s="47">
        <v>-0.13861000000000001</v>
      </c>
      <c r="V791" s="47">
        <v>-0.44924999999999998</v>
      </c>
      <c r="W791" s="47">
        <v>-0.49007999999999996</v>
      </c>
      <c r="X791" s="47">
        <v>-0.13861000000000001</v>
      </c>
      <c r="Y791" s="47">
        <v>-0.44924999999999998</v>
      </c>
      <c r="Z791" s="47">
        <v>-0.78510000000000002</v>
      </c>
      <c r="AA791" s="47">
        <v>-0.13861000000000001</v>
      </c>
      <c r="AB791" s="47">
        <v>-1.34775</v>
      </c>
      <c r="AC791" s="47">
        <v>-1.27518</v>
      </c>
      <c r="AD791" s="47">
        <v>-0.41582999999999998</v>
      </c>
      <c r="AE791" s="47">
        <v>-0.44924999999999998</v>
      </c>
      <c r="AF791" s="47">
        <v>-0.66434000000000004</v>
      </c>
      <c r="AG791" s="47">
        <v>-0.13861000000000001</v>
      </c>
      <c r="AH791" s="47">
        <v>-0.44924999999999998</v>
      </c>
      <c r="AI791" s="47">
        <v>-0.41930000000000001</v>
      </c>
      <c r="AJ791" s="47">
        <v>-0.13861000000000001</v>
      </c>
      <c r="AK791" s="47">
        <v>-0.44924000000000003</v>
      </c>
      <c r="AL791" s="47">
        <v>-0.44924999999999998</v>
      </c>
      <c r="AM791" s="47">
        <v>-0.13861000000000001</v>
      </c>
      <c r="AN791" s="47">
        <v>-1.3477399999999999</v>
      </c>
      <c r="AO791" s="47">
        <v>-1.5328900000000001</v>
      </c>
      <c r="AP791" s="47">
        <v>-0.41582999999999998</v>
      </c>
      <c r="AQ791" s="47">
        <v>-0.44924000000000003</v>
      </c>
      <c r="AR791" s="47">
        <v>-0.44924999999999998</v>
      </c>
      <c r="AS791" s="47">
        <v>-0.13861000000000001</v>
      </c>
      <c r="AT791" s="47">
        <v>-0.44924999999999998</v>
      </c>
      <c r="AU791" s="47">
        <v>-0.44924999999999998</v>
      </c>
      <c r="AV791" s="47">
        <v>-0.13861000000000001</v>
      </c>
      <c r="AW791" s="47">
        <v>-0.44924999999999998</v>
      </c>
      <c r="AX791" s="47">
        <v>0</v>
      </c>
      <c r="AY791" s="47">
        <v>-0.13861000000000001</v>
      </c>
      <c r="AZ791" s="47">
        <v>-1.3477399999999999</v>
      </c>
      <c r="BA791" s="47">
        <v>-0.89849999999999997</v>
      </c>
      <c r="BB791" s="47">
        <v>-0.41582999999999998</v>
      </c>
      <c r="BC791" s="47">
        <v>-5.3832800000000001</v>
      </c>
      <c r="BD791" s="47">
        <v>-4.8657700000000004</v>
      </c>
      <c r="BE791" s="47">
        <v>-1.6633199999999999</v>
      </c>
      <c r="BF791" s="48">
        <v>2.2364668253853739</v>
      </c>
      <c r="BG791" s="49">
        <v>0.10635726719512006</v>
      </c>
    </row>
    <row r="792" spans="2:59" x14ac:dyDescent="0.25">
      <c r="B792" s="1"/>
      <c r="C792" s="46"/>
      <c r="D792" s="46"/>
      <c r="E792" s="45" t="s">
        <v>576</v>
      </c>
      <c r="F792" s="46" t="s">
        <v>577</v>
      </c>
      <c r="G792" s="47">
        <v>0</v>
      </c>
      <c r="H792" s="47">
        <v>-4.9460500000000005</v>
      </c>
      <c r="I792" s="47">
        <v>-6.9712899999999998</v>
      </c>
      <c r="J792" s="47">
        <v>-1.6773199999999999</v>
      </c>
      <c r="K792" s="47">
        <v>0</v>
      </c>
      <c r="L792" s="47">
        <v>-6.9712899999999998</v>
      </c>
      <c r="M792" s="47">
        <v>-0.92932999999999999</v>
      </c>
      <c r="N792" s="47">
        <v>-9.2087199999999996</v>
      </c>
      <c r="O792" s="47">
        <v>-6.9712899999999998</v>
      </c>
      <c r="P792" s="47">
        <v>-2.6066500000000001</v>
      </c>
      <c r="Q792" s="47">
        <v>-14.154770000000001</v>
      </c>
      <c r="R792" s="47">
        <v>-20.913869999999999</v>
      </c>
      <c r="S792" s="47">
        <v>0</v>
      </c>
      <c r="T792" s="47">
        <v>0</v>
      </c>
      <c r="U792" s="47">
        <v>-6.9712899999999998</v>
      </c>
      <c r="V792" s="47">
        <v>-1.7233499999999999</v>
      </c>
      <c r="W792" s="47">
        <v>-8.8145400000000009</v>
      </c>
      <c r="X792" s="47">
        <v>-6.9712899999999998</v>
      </c>
      <c r="Y792" s="47">
        <v>0</v>
      </c>
      <c r="Z792" s="47">
        <v>-8.2040699999999998</v>
      </c>
      <c r="AA792" s="47">
        <v>-6.9712899999999998</v>
      </c>
      <c r="AB792" s="47">
        <v>-1.7233499999999999</v>
      </c>
      <c r="AC792" s="47">
        <v>-17.018609999999999</v>
      </c>
      <c r="AD792" s="47">
        <v>-20.913869999999999</v>
      </c>
      <c r="AE792" s="47">
        <v>-3.0693899999999998</v>
      </c>
      <c r="AF792" s="47">
        <v>-12.551959999999999</v>
      </c>
      <c r="AG792" s="47">
        <v>-6.9712899999999998</v>
      </c>
      <c r="AH792" s="47">
        <v>-2.9695800000000001</v>
      </c>
      <c r="AI792" s="47">
        <v>-1.1331</v>
      </c>
      <c r="AJ792" s="47">
        <v>-6.9712899999999998</v>
      </c>
      <c r="AK792" s="47">
        <v>-6.5891599999999997</v>
      </c>
      <c r="AL792" s="47">
        <v>0</v>
      </c>
      <c r="AM792" s="47">
        <v>-6.9712899999999998</v>
      </c>
      <c r="AN792" s="47">
        <v>-12.628129999999999</v>
      </c>
      <c r="AO792" s="47">
        <v>-13.68506</v>
      </c>
      <c r="AP792" s="47">
        <v>-20.913869999999999</v>
      </c>
      <c r="AQ792" s="47">
        <v>-7.22079</v>
      </c>
      <c r="AR792" s="47">
        <v>-2.4086399999999997</v>
      </c>
      <c r="AS792" s="47">
        <v>-6.9712899999999998</v>
      </c>
      <c r="AT792" s="47">
        <v>-4.6625899999999998</v>
      </c>
      <c r="AU792" s="47">
        <v>-1.8411500000000001</v>
      </c>
      <c r="AV792" s="47">
        <v>-6.9712899999999998</v>
      </c>
      <c r="AW792" s="47">
        <v>-4.6950600000000007</v>
      </c>
      <c r="AX792" s="47">
        <v>-3.0656699999999999</v>
      </c>
      <c r="AY792" s="47">
        <v>-6.9712899999999998</v>
      </c>
      <c r="AZ792" s="47">
        <v>-16.578439999999997</v>
      </c>
      <c r="BA792" s="47">
        <v>-7.3154599999999999</v>
      </c>
      <c r="BB792" s="47">
        <v>-20.913869999999999</v>
      </c>
      <c r="BC792" s="47">
        <v>-33.536569999999998</v>
      </c>
      <c r="BD792" s="47">
        <v>-52.173900000000003</v>
      </c>
      <c r="BE792" s="47">
        <v>-83.655479999999997</v>
      </c>
      <c r="BF792" s="48">
        <v>-0.59911090104318332</v>
      </c>
      <c r="BG792" s="49">
        <v>-0.35721558097056194</v>
      </c>
    </row>
    <row r="793" spans="2:59" x14ac:dyDescent="0.25">
      <c r="B793" s="1"/>
      <c r="C793" s="46"/>
      <c r="D793" s="46"/>
      <c r="E793" s="45" t="s">
        <v>578</v>
      </c>
      <c r="F793" s="46" t="s">
        <v>577</v>
      </c>
      <c r="G793" s="47">
        <v>-1.4503199999999998</v>
      </c>
      <c r="H793" s="47">
        <v>-0.98921000000000003</v>
      </c>
      <c r="I793" s="47">
        <v>0</v>
      </c>
      <c r="J793" s="47">
        <v>-1.3147</v>
      </c>
      <c r="K793" s="47">
        <v>0</v>
      </c>
      <c r="L793" s="47">
        <v>0</v>
      </c>
      <c r="M793" s="47">
        <v>-1.60053</v>
      </c>
      <c r="N793" s="47">
        <v>-1.7542599999999999</v>
      </c>
      <c r="O793" s="47">
        <v>0</v>
      </c>
      <c r="P793" s="47">
        <v>-4.3655499999999998</v>
      </c>
      <c r="Q793" s="47">
        <v>-2.7434699999999999</v>
      </c>
      <c r="R793" s="47">
        <v>0</v>
      </c>
      <c r="S793" s="47">
        <v>-1.6146800000000001</v>
      </c>
      <c r="T793" s="47">
        <v>0</v>
      </c>
      <c r="U793" s="47">
        <v>0</v>
      </c>
      <c r="V793" s="47">
        <v>-1.5321500000000001</v>
      </c>
      <c r="W793" s="47">
        <v>-1.4188699999999999</v>
      </c>
      <c r="X793" s="47">
        <v>0</v>
      </c>
      <c r="Y793" s="47">
        <v>-2.1754499999999997</v>
      </c>
      <c r="Z793" s="47">
        <v>-1.24603</v>
      </c>
      <c r="AA793" s="47">
        <v>0</v>
      </c>
      <c r="AB793" s="47">
        <v>-5.3222800000000001</v>
      </c>
      <c r="AC793" s="47">
        <v>-2.6649000000000003</v>
      </c>
      <c r="AD793" s="47">
        <v>0</v>
      </c>
      <c r="AE793" s="47">
        <v>-2.5966199999999997</v>
      </c>
      <c r="AF793" s="47">
        <v>-3.89994</v>
      </c>
      <c r="AG793" s="47">
        <v>0</v>
      </c>
      <c r="AH793" s="47">
        <v>-3.1897800000000003</v>
      </c>
      <c r="AI793" s="47">
        <v>-2.6439699999999999</v>
      </c>
      <c r="AJ793" s="47">
        <v>0</v>
      </c>
      <c r="AK793" s="47">
        <v>-3.37337</v>
      </c>
      <c r="AL793" s="47">
        <v>-2.7323899999999997</v>
      </c>
      <c r="AM793" s="47">
        <v>0</v>
      </c>
      <c r="AN793" s="47">
        <v>-9.15977</v>
      </c>
      <c r="AO793" s="47">
        <v>-9.2762999999999991</v>
      </c>
      <c r="AP793" s="47">
        <v>0</v>
      </c>
      <c r="AQ793" s="47">
        <v>-3.1695199999999999</v>
      </c>
      <c r="AR793" s="47">
        <v>-2.7323899999999997</v>
      </c>
      <c r="AS793" s="47">
        <v>0</v>
      </c>
      <c r="AT793" s="47">
        <v>-2.4937499999999999</v>
      </c>
      <c r="AU793" s="47">
        <v>-2.0857700000000001</v>
      </c>
      <c r="AV793" s="47">
        <v>0</v>
      </c>
      <c r="AW793" s="47">
        <v>-2.4871799999999999</v>
      </c>
      <c r="AX793" s="47">
        <v>0.87720000000000009</v>
      </c>
      <c r="AY793" s="47">
        <v>0</v>
      </c>
      <c r="AZ793" s="47">
        <v>-8.1504499999999993</v>
      </c>
      <c r="BA793" s="47">
        <v>-3.94096</v>
      </c>
      <c r="BB793" s="47">
        <v>0</v>
      </c>
      <c r="BC793" s="47">
        <v>-26.998049999999999</v>
      </c>
      <c r="BD793" s="47">
        <v>-18.625630000000001</v>
      </c>
      <c r="BE793" s="47">
        <v>0</v>
      </c>
      <c r="BF793" s="48">
        <v>0</v>
      </c>
      <c r="BG793" s="49">
        <v>0.44951070111453939</v>
      </c>
    </row>
    <row r="794" spans="2:59" x14ac:dyDescent="0.25">
      <c r="B794" s="1"/>
      <c r="C794" s="46"/>
      <c r="D794" s="46"/>
      <c r="E794" s="45" t="s">
        <v>579</v>
      </c>
      <c r="F794" s="46" t="s">
        <v>577</v>
      </c>
      <c r="G794" s="47">
        <v>0</v>
      </c>
      <c r="H794" s="47">
        <v>0</v>
      </c>
      <c r="I794" s="47">
        <v>-0.17921000000000001</v>
      </c>
      <c r="J794" s="47">
        <v>0</v>
      </c>
      <c r="K794" s="47">
        <v>0</v>
      </c>
      <c r="L794" s="47">
        <v>-0.17921000000000001</v>
      </c>
      <c r="M794" s="47">
        <v>0</v>
      </c>
      <c r="N794" s="47">
        <v>0</v>
      </c>
      <c r="O794" s="47">
        <v>-0.17921000000000001</v>
      </c>
      <c r="P794" s="47">
        <v>0</v>
      </c>
      <c r="Q794" s="47">
        <v>0</v>
      </c>
      <c r="R794" s="47">
        <v>-0.53762999999999994</v>
      </c>
      <c r="S794" s="47">
        <v>0</v>
      </c>
      <c r="T794" s="47">
        <v>0</v>
      </c>
      <c r="U794" s="47">
        <v>-0.17921000000000001</v>
      </c>
      <c r="V794" s="47">
        <v>0</v>
      </c>
      <c r="W794" s="47">
        <v>0</v>
      </c>
      <c r="X794" s="47">
        <v>-0.17921000000000001</v>
      </c>
      <c r="Y794" s="47">
        <v>0</v>
      </c>
      <c r="Z794" s="47">
        <v>0</v>
      </c>
      <c r="AA794" s="47">
        <v>-0.17921000000000001</v>
      </c>
      <c r="AB794" s="47">
        <v>0</v>
      </c>
      <c r="AC794" s="47">
        <v>0</v>
      </c>
      <c r="AD794" s="47">
        <v>-0.53762999999999994</v>
      </c>
      <c r="AE794" s="47">
        <v>0</v>
      </c>
      <c r="AF794" s="47">
        <v>0</v>
      </c>
      <c r="AG794" s="47">
        <v>-0.17921000000000001</v>
      </c>
      <c r="AH794" s="47">
        <v>0</v>
      </c>
      <c r="AI794" s="47">
        <v>0</v>
      </c>
      <c r="AJ794" s="47">
        <v>-0.17921000000000001</v>
      </c>
      <c r="AK794" s="47">
        <v>0</v>
      </c>
      <c r="AL794" s="47">
        <v>0</v>
      </c>
      <c r="AM794" s="47">
        <v>-0.17921000000000001</v>
      </c>
      <c r="AN794" s="47">
        <v>0</v>
      </c>
      <c r="AO794" s="47">
        <v>0</v>
      </c>
      <c r="AP794" s="47">
        <v>-0.53762999999999994</v>
      </c>
      <c r="AQ794" s="47">
        <v>0</v>
      </c>
      <c r="AR794" s="47">
        <v>0</v>
      </c>
      <c r="AS794" s="47">
        <v>-0.17921000000000001</v>
      </c>
      <c r="AT794" s="47">
        <v>0</v>
      </c>
      <c r="AU794" s="47">
        <v>0</v>
      </c>
      <c r="AV794" s="47">
        <v>-0.17921000000000001</v>
      </c>
      <c r="AW794" s="47">
        <v>0</v>
      </c>
      <c r="AX794" s="47">
        <v>0</v>
      </c>
      <c r="AY794" s="47">
        <v>-0.17921000000000001</v>
      </c>
      <c r="AZ794" s="47">
        <v>0</v>
      </c>
      <c r="BA794" s="47">
        <v>0</v>
      </c>
      <c r="BB794" s="47">
        <v>-0.53762999999999994</v>
      </c>
      <c r="BC794" s="47">
        <v>0</v>
      </c>
      <c r="BD794" s="47">
        <v>0</v>
      </c>
      <c r="BE794" s="47">
        <v>-2.1505199999999998</v>
      </c>
      <c r="BF794" s="48">
        <v>-1</v>
      </c>
      <c r="BG794" s="49">
        <v>0</v>
      </c>
    </row>
    <row r="795" spans="2:59" hidden="1" x14ac:dyDescent="0.25">
      <c r="B795" s="1"/>
      <c r="C795" s="46"/>
      <c r="D795" s="46"/>
      <c r="E795" s="45"/>
      <c r="BF795" s="48"/>
      <c r="BG795" s="49"/>
    </row>
    <row r="796" spans="2:59" x14ac:dyDescent="0.25">
      <c r="B796" s="1"/>
      <c r="C796" s="46"/>
      <c r="D796" s="46"/>
      <c r="E796" s="45" t="s">
        <v>580</v>
      </c>
      <c r="F796" s="46" t="s">
        <v>577</v>
      </c>
      <c r="G796" s="47">
        <v>-1.2431300000000001</v>
      </c>
      <c r="H796" s="47">
        <v>-0.84789000000000003</v>
      </c>
      <c r="I796" s="47">
        <v>-0.17921000000000001</v>
      </c>
      <c r="J796" s="47">
        <v>-1.1269</v>
      </c>
      <c r="K796" s="47">
        <v>0</v>
      </c>
      <c r="L796" s="47">
        <v>-0.17921000000000001</v>
      </c>
      <c r="M796" s="47">
        <v>-0.53351000000000004</v>
      </c>
      <c r="N796" s="47">
        <v>-1.5036500000000002</v>
      </c>
      <c r="O796" s="47">
        <v>-0.17921000000000001</v>
      </c>
      <c r="P796" s="47">
        <v>-2.90354</v>
      </c>
      <c r="Q796" s="47">
        <v>-2.35154</v>
      </c>
      <c r="R796" s="47">
        <v>-0.53762999999999994</v>
      </c>
      <c r="S796" s="47">
        <v>-1.38401</v>
      </c>
      <c r="T796" s="47">
        <v>0</v>
      </c>
      <c r="U796" s="47">
        <v>-0.17921000000000001</v>
      </c>
      <c r="V796" s="47">
        <v>-1.3132699999999999</v>
      </c>
      <c r="W796" s="47">
        <v>-1.21617</v>
      </c>
      <c r="X796" s="47">
        <v>-0.17921000000000001</v>
      </c>
      <c r="Y796" s="47">
        <v>-1.86467</v>
      </c>
      <c r="Z796" s="47">
        <v>-1.06802</v>
      </c>
      <c r="AA796" s="47">
        <v>-0.17921000000000001</v>
      </c>
      <c r="AB796" s="47">
        <v>-4.5619499999999995</v>
      </c>
      <c r="AC796" s="47">
        <v>-2.2841900000000002</v>
      </c>
      <c r="AD796" s="47">
        <v>-0.53762999999999994</v>
      </c>
      <c r="AE796" s="47">
        <v>-2.2256799999999997</v>
      </c>
      <c r="AF796" s="47">
        <v>-3.3428100000000001</v>
      </c>
      <c r="AG796" s="47">
        <v>-0.17921000000000001</v>
      </c>
      <c r="AH796" s="47">
        <v>-2.7340900000000001</v>
      </c>
      <c r="AI796" s="47">
        <v>-2.2662600000000004</v>
      </c>
      <c r="AJ796" s="47">
        <v>-0.17921000000000001</v>
      </c>
      <c r="AK796" s="47">
        <v>-2.8914599999999999</v>
      </c>
      <c r="AL796" s="47">
        <v>-2.34205</v>
      </c>
      <c r="AM796" s="47">
        <v>-0.17921000000000001</v>
      </c>
      <c r="AN796" s="47">
        <v>-7.8512299999999993</v>
      </c>
      <c r="AO796" s="47">
        <v>-7.9511199999999995</v>
      </c>
      <c r="AP796" s="47">
        <v>-0.53762999999999994</v>
      </c>
      <c r="AQ796" s="47">
        <v>-2.7167300000000001</v>
      </c>
      <c r="AR796" s="47">
        <v>-2.34205</v>
      </c>
      <c r="AS796" s="47">
        <v>-0.17921000000000001</v>
      </c>
      <c r="AT796" s="47">
        <v>-2.1375000000000002</v>
      </c>
      <c r="AU796" s="47">
        <v>-1.7878000000000001</v>
      </c>
      <c r="AV796" s="47">
        <v>-0.17921000000000001</v>
      </c>
      <c r="AW796" s="47">
        <v>-2.1318699999999997</v>
      </c>
      <c r="AX796" s="47">
        <v>0.75188999999999995</v>
      </c>
      <c r="AY796" s="47">
        <v>-0.17921000000000001</v>
      </c>
      <c r="AZ796" s="47">
        <v>-6.9861000000000004</v>
      </c>
      <c r="BA796" s="47">
        <v>-3.3779599999999999</v>
      </c>
      <c r="BB796" s="47">
        <v>-0.53762999999999994</v>
      </c>
      <c r="BC796" s="47">
        <v>-22.302820000000001</v>
      </c>
      <c r="BD796" s="47">
        <v>-15.96481</v>
      </c>
      <c r="BE796" s="47">
        <v>-2.1505199999999998</v>
      </c>
      <c r="BF796" s="48">
        <v>9.3708963413500008</v>
      </c>
      <c r="BG796" s="49">
        <v>0.39699877417895979</v>
      </c>
    </row>
    <row r="797" spans="2:59" x14ac:dyDescent="0.25">
      <c r="B797" s="1"/>
      <c r="C797" s="46"/>
      <c r="D797" s="46"/>
      <c r="E797" s="45" t="s">
        <v>581</v>
      </c>
      <c r="F797" s="46" t="s">
        <v>577</v>
      </c>
      <c r="G797" s="47">
        <v>-76.858899999999991</v>
      </c>
      <c r="H797" s="47">
        <v>-24.223689999999998</v>
      </c>
      <c r="I797" s="47">
        <v>-156.4289</v>
      </c>
      <c r="J797" s="47">
        <v>-25.928279999999997</v>
      </c>
      <c r="K797" s="47">
        <v>-69.516130000000004</v>
      </c>
      <c r="L797" s="47">
        <v>-13.6409</v>
      </c>
      <c r="M797" s="47">
        <v>-17.23387</v>
      </c>
      <c r="N797" s="47">
        <v>-17.207999999999998</v>
      </c>
      <c r="O797" s="47">
        <v>-13.904350000000001</v>
      </c>
      <c r="P797" s="47">
        <v>-120.02105</v>
      </c>
      <c r="Q797" s="47">
        <v>-110.94782000000001</v>
      </c>
      <c r="R797" s="47">
        <v>-183.97414999999998</v>
      </c>
      <c r="S797" s="47">
        <v>-16.589259999999999</v>
      </c>
      <c r="T797" s="47">
        <v>-10.305249999999999</v>
      </c>
      <c r="U797" s="47">
        <v>-163.9289</v>
      </c>
      <c r="V797" s="47">
        <v>-24.413599999999999</v>
      </c>
      <c r="W797" s="47">
        <v>-82.205079999999995</v>
      </c>
      <c r="X797" s="47">
        <v>-13.904350000000001</v>
      </c>
      <c r="Y797" s="47">
        <v>-2.56182</v>
      </c>
      <c r="Z797" s="47">
        <v>-143.29598999999999</v>
      </c>
      <c r="AA797" s="47">
        <v>-13.904350000000001</v>
      </c>
      <c r="AB797" s="47">
        <v>-43.564680000000003</v>
      </c>
      <c r="AC797" s="47">
        <v>-235.80632</v>
      </c>
      <c r="AD797" s="47">
        <v>-191.73760000000001</v>
      </c>
      <c r="AE797" s="47">
        <v>-33.520969999999998</v>
      </c>
      <c r="AF797" s="47">
        <v>-24.141290000000001</v>
      </c>
      <c r="AG797" s="47">
        <v>-171.4289</v>
      </c>
      <c r="AH797" s="47">
        <v>-44.424800000000005</v>
      </c>
      <c r="AI797" s="47">
        <v>-47.787730000000003</v>
      </c>
      <c r="AJ797" s="47">
        <v>-13.904350000000001</v>
      </c>
      <c r="AK797" s="47">
        <v>-102.49244</v>
      </c>
      <c r="AL797" s="47">
        <v>2.58765</v>
      </c>
      <c r="AM797" s="47">
        <v>-13.904350000000001</v>
      </c>
      <c r="AN797" s="47">
        <v>-180.43821</v>
      </c>
      <c r="AO797" s="47">
        <v>-69.341369999999998</v>
      </c>
      <c r="AP797" s="47">
        <v>-199.23760000000001</v>
      </c>
      <c r="AQ797" s="47">
        <v>-38.11309</v>
      </c>
      <c r="AR797" s="47">
        <v>-80.075829999999996</v>
      </c>
      <c r="AS797" s="47">
        <v>-163.9289</v>
      </c>
      <c r="AT797" s="47">
        <v>-15.40066</v>
      </c>
      <c r="AU797" s="47">
        <v>-21.528419999999997</v>
      </c>
      <c r="AV797" s="47">
        <v>-12.904350000000001</v>
      </c>
      <c r="AW797" s="47">
        <v>-93.377979999999994</v>
      </c>
      <c r="AX797" s="47">
        <v>-70.337059999999994</v>
      </c>
      <c r="AY797" s="47">
        <v>-13.904350000000001</v>
      </c>
      <c r="AZ797" s="47">
        <v>-146.89173000000002</v>
      </c>
      <c r="BA797" s="47">
        <v>-171.94130999999999</v>
      </c>
      <c r="BB797" s="47">
        <v>-190.73760000000001</v>
      </c>
      <c r="BC797" s="47">
        <v>-490.91566999999998</v>
      </c>
      <c r="BD797" s="47">
        <v>-588.03681999999992</v>
      </c>
      <c r="BE797" s="47">
        <v>-765.68694999999991</v>
      </c>
      <c r="BF797" s="48">
        <v>-0.35885590057398775</v>
      </c>
      <c r="BG797" s="49">
        <v>-0.16516168154232236</v>
      </c>
    </row>
    <row r="798" spans="2:59" x14ac:dyDescent="0.25">
      <c r="B798" s="1"/>
      <c r="C798" s="46"/>
      <c r="D798" s="46"/>
      <c r="E798" s="45" t="s">
        <v>582</v>
      </c>
      <c r="F798" s="46" t="s">
        <v>577</v>
      </c>
      <c r="G798" s="47">
        <v>-2.0718899999999998</v>
      </c>
      <c r="H798" s="47">
        <v>-1.41316</v>
      </c>
      <c r="I798" s="47">
        <v>-1.34406</v>
      </c>
      <c r="J798" s="47">
        <v>-1.8780999999999999</v>
      </c>
      <c r="K798" s="47">
        <v>0</v>
      </c>
      <c r="L798" s="47">
        <v>-1.34406</v>
      </c>
      <c r="M798" s="47">
        <v>-2.84538</v>
      </c>
      <c r="N798" s="47">
        <v>-2.5061</v>
      </c>
      <c r="O798" s="47">
        <v>-1.34406</v>
      </c>
      <c r="P798" s="47">
        <v>-6.7953700000000001</v>
      </c>
      <c r="Q798" s="47">
        <v>-3.9192600000000004</v>
      </c>
      <c r="R798" s="47">
        <v>-4.0321799999999994</v>
      </c>
      <c r="S798" s="47">
        <v>-2.3066799999999996</v>
      </c>
      <c r="T798" s="47">
        <v>0</v>
      </c>
      <c r="U798" s="47">
        <v>-1.34406</v>
      </c>
      <c r="V798" s="47">
        <v>-2.1887800000000004</v>
      </c>
      <c r="W798" s="47">
        <v>-2.0269500000000003</v>
      </c>
      <c r="X798" s="47">
        <v>-1.34406</v>
      </c>
      <c r="Y798" s="47">
        <v>-3.10778</v>
      </c>
      <c r="Z798" s="47">
        <v>-1.78003</v>
      </c>
      <c r="AA798" s="47">
        <v>-1.34406</v>
      </c>
      <c r="AB798" s="47">
        <v>-7.6032399999999996</v>
      </c>
      <c r="AC798" s="47">
        <v>-3.8069799999999998</v>
      </c>
      <c r="AD798" s="47">
        <v>-4.0321799999999994</v>
      </c>
      <c r="AE798" s="47">
        <v>-3.70946</v>
      </c>
      <c r="AF798" s="47">
        <v>-5.5713500000000007</v>
      </c>
      <c r="AG798" s="47">
        <v>-1.34406</v>
      </c>
      <c r="AH798" s="47">
        <v>-4.5568200000000001</v>
      </c>
      <c r="AI798" s="47">
        <v>-3.7770999999999999</v>
      </c>
      <c r="AJ798" s="47">
        <v>-1.34406</v>
      </c>
      <c r="AK798" s="47">
        <v>-4.8191000000000006</v>
      </c>
      <c r="AL798" s="47">
        <v>-3.90341</v>
      </c>
      <c r="AM798" s="47">
        <v>-1.34406</v>
      </c>
      <c r="AN798" s="47">
        <v>-13.085379999999999</v>
      </c>
      <c r="AO798" s="47">
        <v>-13.251860000000001</v>
      </c>
      <c r="AP798" s="47">
        <v>-4.0321799999999994</v>
      </c>
      <c r="AQ798" s="47">
        <v>-4.5278900000000002</v>
      </c>
      <c r="AR798" s="47">
        <v>-3.90341</v>
      </c>
      <c r="AS798" s="47">
        <v>-1.34406</v>
      </c>
      <c r="AT798" s="47">
        <v>-3.5625</v>
      </c>
      <c r="AU798" s="47">
        <v>-2.97967</v>
      </c>
      <c r="AV798" s="47">
        <v>-1.34406</v>
      </c>
      <c r="AW798" s="47">
        <v>-3.5534299999999996</v>
      </c>
      <c r="AX798" s="47">
        <v>1.2531400000000001</v>
      </c>
      <c r="AY798" s="47">
        <v>-1.34406</v>
      </c>
      <c r="AZ798" s="47">
        <v>-11.64382</v>
      </c>
      <c r="BA798" s="47">
        <v>-5.6299399999999995</v>
      </c>
      <c r="BB798" s="47">
        <v>-4.0321799999999994</v>
      </c>
      <c r="BC798" s="47">
        <v>-39.127809999999997</v>
      </c>
      <c r="BD798" s="47">
        <v>-26.608040000000003</v>
      </c>
      <c r="BE798" s="47">
        <v>-16.128719999999998</v>
      </c>
      <c r="BF798" s="48">
        <v>1.4259711868021765</v>
      </c>
      <c r="BG798" s="49">
        <v>0.47052582602852344</v>
      </c>
    </row>
    <row r="799" spans="2:59" hidden="1" x14ac:dyDescent="0.25">
      <c r="B799" s="1"/>
      <c r="C799" s="46"/>
      <c r="D799" s="46"/>
      <c r="E799" s="45"/>
      <c r="BF799" s="48"/>
      <c r="BG799" s="49"/>
    </row>
    <row r="800" spans="2:59" x14ac:dyDescent="0.25">
      <c r="B800" s="1"/>
      <c r="C800" s="46"/>
      <c r="D800" s="46"/>
      <c r="E800" s="45" t="s">
        <v>583</v>
      </c>
      <c r="F800" s="46" t="s">
        <v>577</v>
      </c>
      <c r="G800" s="47">
        <v>-0.62157000000000007</v>
      </c>
      <c r="H800" s="47">
        <v>-0.42393999999999998</v>
      </c>
      <c r="I800" s="47">
        <v>-0.35842000000000002</v>
      </c>
      <c r="J800" s="47">
        <v>-0.56340000000000001</v>
      </c>
      <c r="K800" s="47">
        <v>0</v>
      </c>
      <c r="L800" s="47">
        <v>-0.35842000000000002</v>
      </c>
      <c r="M800" s="47">
        <v>-0.88917999999999997</v>
      </c>
      <c r="N800" s="47">
        <v>-0.75182000000000004</v>
      </c>
      <c r="O800" s="47">
        <v>-0.35842000000000002</v>
      </c>
      <c r="P800" s="47">
        <v>-2.0741499999999999</v>
      </c>
      <c r="Q800" s="47">
        <v>-1.1757599999999999</v>
      </c>
      <c r="R800" s="47">
        <v>-1.0752599999999999</v>
      </c>
      <c r="S800" s="47">
        <v>-0.69201000000000001</v>
      </c>
      <c r="T800" s="47">
        <v>0</v>
      </c>
      <c r="U800" s="47">
        <v>-0.35842000000000002</v>
      </c>
      <c r="V800" s="47">
        <v>-0.65664</v>
      </c>
      <c r="W800" s="47">
        <v>-0.60808000000000006</v>
      </c>
      <c r="X800" s="47">
        <v>-0.35842000000000002</v>
      </c>
      <c r="Y800" s="47">
        <v>-0.93232999999999999</v>
      </c>
      <c r="Z800" s="47">
        <v>-0.53400999999999998</v>
      </c>
      <c r="AA800" s="47">
        <v>-0.35842000000000002</v>
      </c>
      <c r="AB800" s="47">
        <v>-2.28098</v>
      </c>
      <c r="AC800" s="47">
        <v>-1.1420899999999998</v>
      </c>
      <c r="AD800" s="47">
        <v>-1.0752599999999999</v>
      </c>
      <c r="AE800" s="47">
        <v>-1.1128399999999998</v>
      </c>
      <c r="AF800" s="47">
        <v>-1.6714</v>
      </c>
      <c r="AG800" s="47">
        <v>-0.35842000000000002</v>
      </c>
      <c r="AH800" s="47">
        <v>-1.3670499999999999</v>
      </c>
      <c r="AI800" s="47">
        <v>-1.1331300000000002</v>
      </c>
      <c r="AJ800" s="47">
        <v>-0.35842000000000002</v>
      </c>
      <c r="AK800" s="47">
        <v>-1.44573</v>
      </c>
      <c r="AL800" s="47">
        <v>-1.1710199999999999</v>
      </c>
      <c r="AM800" s="47">
        <v>-0.35842000000000002</v>
      </c>
      <c r="AN800" s="47">
        <v>-3.9256199999999999</v>
      </c>
      <c r="AO800" s="47">
        <v>-3.9755500000000001</v>
      </c>
      <c r="AP800" s="47">
        <v>-1.0752599999999999</v>
      </c>
      <c r="AQ800" s="47">
        <v>-1.3583699999999999</v>
      </c>
      <c r="AR800" s="47">
        <v>-1.1710199999999999</v>
      </c>
      <c r="AS800" s="47">
        <v>-0.35842000000000002</v>
      </c>
      <c r="AT800" s="47">
        <v>-1.0687500000000001</v>
      </c>
      <c r="AU800" s="47">
        <v>-0.89390000000000003</v>
      </c>
      <c r="AV800" s="47">
        <v>-0.35842000000000002</v>
      </c>
      <c r="AW800" s="47">
        <v>-1.0659400000000001</v>
      </c>
      <c r="AX800" s="47">
        <v>0.37594</v>
      </c>
      <c r="AY800" s="47">
        <v>-0.35842000000000002</v>
      </c>
      <c r="AZ800" s="47">
        <v>-3.4930599999999998</v>
      </c>
      <c r="BA800" s="47">
        <v>-1.6889799999999999</v>
      </c>
      <c r="BB800" s="47">
        <v>-1.0752599999999999</v>
      </c>
      <c r="BC800" s="47">
        <v>-11.773809999999999</v>
      </c>
      <c r="BD800" s="47">
        <v>-7.98238</v>
      </c>
      <c r="BE800" s="47">
        <v>-4.3010399999999995</v>
      </c>
      <c r="BF800" s="48">
        <v>1.7374332719528303</v>
      </c>
      <c r="BG800" s="49">
        <v>0.47497488217799688</v>
      </c>
    </row>
    <row r="801" spans="2:59" x14ac:dyDescent="0.25">
      <c r="B801" s="1"/>
      <c r="C801" s="46"/>
      <c r="D801" s="46"/>
      <c r="E801" s="45" t="s">
        <v>584</v>
      </c>
      <c r="F801" s="46" t="s">
        <v>577</v>
      </c>
      <c r="G801" s="47">
        <v>-2.0718899999999998</v>
      </c>
      <c r="H801" s="47">
        <v>-1.41316</v>
      </c>
      <c r="I801" s="47">
        <v>-0.35842000000000002</v>
      </c>
      <c r="J801" s="47">
        <v>-1.8780999999999999</v>
      </c>
      <c r="K801" s="47">
        <v>0</v>
      </c>
      <c r="L801" s="47">
        <v>-0.35842000000000002</v>
      </c>
      <c r="M801" s="47">
        <v>-1.9561999999999999</v>
      </c>
      <c r="N801" s="47">
        <v>-2.5060899999999999</v>
      </c>
      <c r="O801" s="47">
        <v>-0.35842000000000002</v>
      </c>
      <c r="P801" s="47">
        <v>-5.9061899999999996</v>
      </c>
      <c r="Q801" s="47">
        <v>-3.9192499999999999</v>
      </c>
      <c r="R801" s="47">
        <v>-1.0752599999999999</v>
      </c>
      <c r="S801" s="47">
        <v>-2.3066799999999996</v>
      </c>
      <c r="T801" s="47">
        <v>0</v>
      </c>
      <c r="U801" s="47">
        <v>-0.35842000000000002</v>
      </c>
      <c r="V801" s="47">
        <v>-2.1887800000000004</v>
      </c>
      <c r="W801" s="47">
        <v>-2.0269500000000003</v>
      </c>
      <c r="X801" s="47">
        <v>-0.35842000000000002</v>
      </c>
      <c r="Y801" s="47">
        <v>-3.10778</v>
      </c>
      <c r="Z801" s="47">
        <v>-1.78003</v>
      </c>
      <c r="AA801" s="47">
        <v>-0.35842000000000002</v>
      </c>
      <c r="AB801" s="47">
        <v>-7.6032399999999996</v>
      </c>
      <c r="AC801" s="47">
        <v>-3.8069799999999998</v>
      </c>
      <c r="AD801" s="47">
        <v>-1.0752599999999999</v>
      </c>
      <c r="AE801" s="47">
        <v>-3.70946</v>
      </c>
      <c r="AF801" s="47">
        <v>-5.5713500000000007</v>
      </c>
      <c r="AG801" s="47">
        <v>-0.35842000000000002</v>
      </c>
      <c r="AH801" s="47">
        <v>-4.5568200000000001</v>
      </c>
      <c r="AI801" s="47">
        <v>-3.7770999999999999</v>
      </c>
      <c r="AJ801" s="47">
        <v>-0.35842000000000002</v>
      </c>
      <c r="AK801" s="47">
        <v>-4.8191000000000006</v>
      </c>
      <c r="AL801" s="47">
        <v>-3.90341</v>
      </c>
      <c r="AM801" s="47">
        <v>-0.35842000000000002</v>
      </c>
      <c r="AN801" s="47">
        <v>-13.085379999999999</v>
      </c>
      <c r="AO801" s="47">
        <v>-13.251860000000001</v>
      </c>
      <c r="AP801" s="47">
        <v>-1.0752599999999999</v>
      </c>
      <c r="AQ801" s="47">
        <v>-4.5278900000000002</v>
      </c>
      <c r="AR801" s="47">
        <v>-3.90341</v>
      </c>
      <c r="AS801" s="47">
        <v>-0.35842000000000002</v>
      </c>
      <c r="AT801" s="47">
        <v>-3.5625</v>
      </c>
      <c r="AU801" s="47">
        <v>-2.97967</v>
      </c>
      <c r="AV801" s="47">
        <v>-0.35842000000000002</v>
      </c>
      <c r="AW801" s="47">
        <v>-3.5531199999999998</v>
      </c>
      <c r="AX801" s="47">
        <v>1.25315</v>
      </c>
      <c r="AY801" s="47">
        <v>-0.35842000000000002</v>
      </c>
      <c r="AZ801" s="47">
        <v>-11.643510000000001</v>
      </c>
      <c r="BA801" s="47">
        <v>-5.6299299999999999</v>
      </c>
      <c r="BB801" s="47">
        <v>-1.0752599999999999</v>
      </c>
      <c r="BC801" s="47">
        <v>-38.238320000000002</v>
      </c>
      <c r="BD801" s="47">
        <v>-26.60802</v>
      </c>
      <c r="BE801" s="47">
        <v>-4.3010399999999995</v>
      </c>
      <c r="BF801" s="48">
        <v>7.8904823019548775</v>
      </c>
      <c r="BG801" s="49">
        <v>0.43709753675771457</v>
      </c>
    </row>
    <row r="802" spans="2:59" x14ac:dyDescent="0.25">
      <c r="B802" s="1"/>
      <c r="C802" s="46"/>
      <c r="D802" s="46"/>
      <c r="E802" s="45" t="s">
        <v>585</v>
      </c>
      <c r="F802" s="46" t="s">
        <v>586</v>
      </c>
      <c r="G802" s="47">
        <v>0</v>
      </c>
      <c r="H802" s="47">
        <v>269.45452</v>
      </c>
      <c r="I802" s="47">
        <v>0</v>
      </c>
      <c r="J802" s="47">
        <v>0</v>
      </c>
      <c r="K802" s="47">
        <v>264.61877000000004</v>
      </c>
      <c r="L802" s="47">
        <v>0</v>
      </c>
      <c r="M802" s="47">
        <v>8.9999999999999992E-5</v>
      </c>
      <c r="N802" s="47">
        <v>302.22672999999998</v>
      </c>
      <c r="O802" s="47">
        <v>0</v>
      </c>
      <c r="P802" s="47">
        <v>8.9999999999999992E-5</v>
      </c>
      <c r="Q802" s="47">
        <v>836.30002000000002</v>
      </c>
      <c r="R802" s="47">
        <v>0</v>
      </c>
      <c r="S802" s="47">
        <v>-1.0000000000000001E-5</v>
      </c>
      <c r="T802" s="47">
        <v>330.79002000000003</v>
      </c>
      <c r="U802" s="47">
        <v>0</v>
      </c>
      <c r="V802" s="47">
        <v>-1.0000000000000001E-5</v>
      </c>
      <c r="W802" s="47">
        <v>330.79002000000003</v>
      </c>
      <c r="X802" s="47">
        <v>0</v>
      </c>
      <c r="Y802" s="47">
        <v>8.9999999999999992E-5</v>
      </c>
      <c r="Z802" s="47">
        <v>278.35002000000003</v>
      </c>
      <c r="AA802" s="47">
        <v>0</v>
      </c>
      <c r="AB802" s="47">
        <v>7.0000000000000007E-5</v>
      </c>
      <c r="AC802" s="47">
        <v>939.93006000000003</v>
      </c>
      <c r="AD802" s="47">
        <v>0</v>
      </c>
      <c r="AE802" s="47">
        <v>8.0000000000000007E-5</v>
      </c>
      <c r="AF802" s="47">
        <v>334.44087000000002</v>
      </c>
      <c r="AG802" s="47">
        <v>0</v>
      </c>
      <c r="AH802" s="47">
        <v>8.0000000000000007E-5</v>
      </c>
      <c r="AI802" s="47">
        <v>334.44087000000002</v>
      </c>
      <c r="AJ802" s="47">
        <v>0</v>
      </c>
      <c r="AK802" s="47">
        <v>8.9999999999999992E-5</v>
      </c>
      <c r="AL802" s="47">
        <v>664.67985999999996</v>
      </c>
      <c r="AM802" s="47">
        <v>0</v>
      </c>
      <c r="AN802" s="47">
        <v>2.5000000000000001E-4</v>
      </c>
      <c r="AO802" s="47">
        <v>1333.5616</v>
      </c>
      <c r="AP802" s="47">
        <v>0</v>
      </c>
      <c r="AQ802" s="47">
        <v>8.0000000000000007E-5</v>
      </c>
      <c r="AR802" s="47">
        <v>443.56452000000002</v>
      </c>
      <c r="AS802" s="47">
        <v>0</v>
      </c>
      <c r="AT802" s="47">
        <v>8.9999999999999992E-5</v>
      </c>
      <c r="AU802" s="47">
        <v>376.66535999999996</v>
      </c>
      <c r="AV802" s="47">
        <v>0</v>
      </c>
      <c r="AW802" s="47">
        <v>0</v>
      </c>
      <c r="AX802" s="47">
        <v>-3923.6144100000001</v>
      </c>
      <c r="AY802" s="47">
        <v>0</v>
      </c>
      <c r="AZ802" s="47">
        <v>1.7000000000000001E-4</v>
      </c>
      <c r="BA802" s="47">
        <v>-3103.3845299999998</v>
      </c>
      <c r="BB802" s="47">
        <v>0</v>
      </c>
      <c r="BC802" s="47">
        <v>5.8E-4</v>
      </c>
      <c r="BD802" s="47">
        <v>6.4071499999999997</v>
      </c>
      <c r="BE802" s="47">
        <v>0</v>
      </c>
      <c r="BF802" s="48">
        <v>0</v>
      </c>
      <c r="BG802" s="49">
        <v>-0.99990947613213366</v>
      </c>
    </row>
    <row r="803" spans="2:59" hidden="1" x14ac:dyDescent="0.25">
      <c r="B803" s="1"/>
      <c r="C803" s="46"/>
      <c r="D803" s="46"/>
      <c r="E803" s="45"/>
      <c r="BF803" s="48"/>
      <c r="BG803" s="49"/>
    </row>
    <row r="804" spans="2:59" hidden="1" x14ac:dyDescent="0.25">
      <c r="B804" s="1"/>
      <c r="C804" s="46"/>
      <c r="D804" s="46"/>
      <c r="E804" s="45"/>
      <c r="BF804" s="48"/>
      <c r="BG804" s="49"/>
    </row>
    <row r="805" spans="2:59" hidden="1" x14ac:dyDescent="0.25">
      <c r="B805" s="1"/>
      <c r="C805" s="46"/>
      <c r="D805" s="46"/>
      <c r="E805" s="45"/>
      <c r="BF805" s="48"/>
      <c r="BG805" s="49"/>
    </row>
    <row r="806" spans="2:59" hidden="1" x14ac:dyDescent="0.25">
      <c r="B806" s="1"/>
      <c r="C806" s="46"/>
      <c r="D806" s="46"/>
      <c r="E806" s="45"/>
      <c r="BF806" s="48"/>
      <c r="BG806" s="49"/>
    </row>
    <row r="807" spans="2:59" hidden="1" x14ac:dyDescent="0.25">
      <c r="B807" s="1"/>
      <c r="C807" s="46"/>
      <c r="D807" s="46"/>
      <c r="E807" s="45"/>
      <c r="BF807" s="48"/>
      <c r="BG807" s="49"/>
    </row>
    <row r="808" spans="2:59" x14ac:dyDescent="0.25">
      <c r="B808" s="1"/>
      <c r="C808" s="46"/>
      <c r="D808" s="46"/>
      <c r="E808" s="45" t="s">
        <v>587</v>
      </c>
      <c r="F808" s="46" t="s">
        <v>588</v>
      </c>
      <c r="G808" s="47">
        <v>-93.75</v>
      </c>
      <c r="H808" s="47">
        <v>-105.97664999999999</v>
      </c>
      <c r="I808" s="47">
        <v>-93.75</v>
      </c>
      <c r="J808" s="47">
        <v>-93.75</v>
      </c>
      <c r="K808" s="47">
        <v>-66.218679999999992</v>
      </c>
      <c r="L808" s="47">
        <v>-93.75</v>
      </c>
      <c r="M808" s="47">
        <v>-1047.3582799999999</v>
      </c>
      <c r="N808" s="47">
        <v>-66.218679999999992</v>
      </c>
      <c r="O808" s="47">
        <v>-93.75</v>
      </c>
      <c r="P808" s="47">
        <v>-1234.8582799999999</v>
      </c>
      <c r="Q808" s="47">
        <v>-238.41401000000002</v>
      </c>
      <c r="R808" s="47">
        <v>-281.25</v>
      </c>
      <c r="S808" s="47">
        <v>-93.75</v>
      </c>
      <c r="T808" s="47">
        <v>-66.218679999999992</v>
      </c>
      <c r="U808" s="47">
        <v>-93.75</v>
      </c>
      <c r="V808" s="47">
        <v>-93.75</v>
      </c>
      <c r="W808" s="47">
        <v>-66.218679999999992</v>
      </c>
      <c r="X808" s="47">
        <v>-93.75</v>
      </c>
      <c r="Y808" s="47">
        <v>859.85828000000004</v>
      </c>
      <c r="Z808" s="47">
        <v>-66.218679999999992</v>
      </c>
      <c r="AA808" s="47">
        <v>-93.75</v>
      </c>
      <c r="AB808" s="47">
        <v>672.35828000000004</v>
      </c>
      <c r="AC808" s="47">
        <v>-198.65604000000002</v>
      </c>
      <c r="AD808" s="47">
        <v>-281.25</v>
      </c>
      <c r="AE808" s="47">
        <v>-93.75</v>
      </c>
      <c r="AF808" s="47">
        <v>-66.218679999999992</v>
      </c>
      <c r="AG808" s="47">
        <v>-93.75</v>
      </c>
      <c r="AH808" s="47">
        <v>-93.75</v>
      </c>
      <c r="AI808" s="47">
        <v>-66.218679999999992</v>
      </c>
      <c r="AJ808" s="47">
        <v>-93.75</v>
      </c>
      <c r="AK808" s="47">
        <v>-93.75</v>
      </c>
      <c r="AL808" s="47">
        <v>-382.54433</v>
      </c>
      <c r="AM808" s="47">
        <v>-93.75</v>
      </c>
      <c r="AN808" s="47">
        <v>-281.25</v>
      </c>
      <c r="AO808" s="47">
        <v>-514.98168999999996</v>
      </c>
      <c r="AP808" s="47">
        <v>-281.25</v>
      </c>
      <c r="AQ808" s="47">
        <v>-93.75</v>
      </c>
      <c r="AR808" s="47">
        <v>-66.218679999999992</v>
      </c>
      <c r="AS808" s="47">
        <v>-93.75</v>
      </c>
      <c r="AT808" s="47">
        <v>-127.2462</v>
      </c>
      <c r="AU808" s="47">
        <v>-748.70825000000002</v>
      </c>
      <c r="AV808" s="47">
        <v>-93.75</v>
      </c>
      <c r="AW808" s="47">
        <v>-1030.49044</v>
      </c>
      <c r="AX808" s="47">
        <v>-391.46946999999994</v>
      </c>
      <c r="AY808" s="47">
        <v>-93.75</v>
      </c>
      <c r="AZ808" s="47">
        <v>-1251.4866399999999</v>
      </c>
      <c r="BA808" s="47">
        <v>-1206.3963999999999</v>
      </c>
      <c r="BB808" s="47">
        <v>-281.25</v>
      </c>
      <c r="BC808" s="47">
        <v>-2095.2366400000001</v>
      </c>
      <c r="BD808" s="47">
        <v>-2158.44814</v>
      </c>
      <c r="BE808" s="47">
        <v>-1125</v>
      </c>
      <c r="BF808" s="48">
        <v>0.86243256888888897</v>
      </c>
      <c r="BG808" s="49">
        <v>-2.928562369814447E-2</v>
      </c>
    </row>
    <row r="809" spans="2:59" hidden="1" x14ac:dyDescent="0.25">
      <c r="B809" s="1"/>
      <c r="C809" s="46"/>
      <c r="D809" s="46"/>
      <c r="E809" s="45"/>
      <c r="BF809" s="48"/>
      <c r="BG809" s="49"/>
    </row>
    <row r="810" spans="2:59" hidden="1" x14ac:dyDescent="0.25">
      <c r="B810" s="1"/>
      <c r="C810" s="46"/>
      <c r="D810" s="46"/>
      <c r="E810" s="45"/>
      <c r="BF810" s="48"/>
      <c r="BG810" s="49"/>
    </row>
    <row r="811" spans="2:59" hidden="1" x14ac:dyDescent="0.25">
      <c r="B811" s="1"/>
      <c r="C811" s="46"/>
      <c r="D811" s="46"/>
      <c r="E811" s="45"/>
      <c r="BF811" s="48"/>
      <c r="BG811" s="49"/>
    </row>
    <row r="812" spans="2:59" x14ac:dyDescent="0.25">
      <c r="B812" s="1"/>
      <c r="C812" s="46"/>
      <c r="D812" s="46"/>
      <c r="E812" s="45" t="s">
        <v>589</v>
      </c>
      <c r="F812" s="46" t="s">
        <v>590</v>
      </c>
      <c r="G812" s="47">
        <v>0</v>
      </c>
      <c r="H812" s="47">
        <v>-3.50318</v>
      </c>
      <c r="I812" s="47">
        <v>0</v>
      </c>
      <c r="J812" s="47">
        <v>0</v>
      </c>
      <c r="K812" s="47">
        <v>0</v>
      </c>
      <c r="L812" s="47">
        <v>0</v>
      </c>
      <c r="M812" s="47">
        <v>0</v>
      </c>
      <c r="N812" s="47">
        <v>0</v>
      </c>
      <c r="O812" s="47">
        <v>0</v>
      </c>
      <c r="P812" s="47">
        <v>0</v>
      </c>
      <c r="Q812" s="47">
        <v>-3.50318</v>
      </c>
      <c r="R812" s="47">
        <v>0</v>
      </c>
      <c r="S812" s="47">
        <v>0</v>
      </c>
      <c r="T812" s="47">
        <v>0</v>
      </c>
      <c r="U812" s="47">
        <v>0</v>
      </c>
      <c r="V812" s="47">
        <v>0</v>
      </c>
      <c r="W812" s="47">
        <v>0</v>
      </c>
      <c r="X812" s="47">
        <v>0</v>
      </c>
      <c r="Y812" s="47">
        <v>0</v>
      </c>
      <c r="Z812" s="47">
        <v>0</v>
      </c>
      <c r="AA812" s="47">
        <v>0</v>
      </c>
      <c r="AB812" s="47">
        <v>0</v>
      </c>
      <c r="AC812" s="47">
        <v>0</v>
      </c>
      <c r="AD812" s="47">
        <v>0</v>
      </c>
      <c r="AE812" s="47">
        <v>0</v>
      </c>
      <c r="AF812" s="47">
        <v>0</v>
      </c>
      <c r="AG812" s="47">
        <v>0</v>
      </c>
      <c r="AH812" s="47">
        <v>0</v>
      </c>
      <c r="AI812" s="47">
        <v>0</v>
      </c>
      <c r="AJ812" s="47">
        <v>0</v>
      </c>
      <c r="AK812" s="47">
        <v>0</v>
      </c>
      <c r="AL812" s="47">
        <v>0</v>
      </c>
      <c r="AM812" s="47">
        <v>0</v>
      </c>
      <c r="AN812" s="47">
        <v>0</v>
      </c>
      <c r="AO812" s="47">
        <v>0</v>
      </c>
      <c r="AP812" s="47">
        <v>0</v>
      </c>
      <c r="AQ812" s="47">
        <v>0</v>
      </c>
      <c r="AR812" s="47">
        <v>0</v>
      </c>
      <c r="AS812" s="47">
        <v>0</v>
      </c>
      <c r="AT812" s="47">
        <v>0</v>
      </c>
      <c r="AU812" s="47">
        <v>0</v>
      </c>
      <c r="AV812" s="47">
        <v>0</v>
      </c>
      <c r="AW812" s="47">
        <v>0</v>
      </c>
      <c r="AX812" s="47">
        <v>0</v>
      </c>
      <c r="AY812" s="47">
        <v>0</v>
      </c>
      <c r="AZ812" s="47">
        <v>0</v>
      </c>
      <c r="BA812" s="47">
        <v>0</v>
      </c>
      <c r="BB812" s="47">
        <v>0</v>
      </c>
      <c r="BC812" s="47">
        <v>0</v>
      </c>
      <c r="BD812" s="47">
        <v>-3.50318</v>
      </c>
      <c r="BE812" s="47">
        <v>0</v>
      </c>
      <c r="BF812" s="48">
        <v>0</v>
      </c>
      <c r="BG812" s="49">
        <v>-1</v>
      </c>
    </row>
    <row r="813" spans="2:59" hidden="1" x14ac:dyDescent="0.25">
      <c r="B813" s="1"/>
      <c r="C813" s="46"/>
      <c r="D813" s="46"/>
      <c r="E813" s="45"/>
      <c r="BF813" s="48"/>
      <c r="BG813" s="49"/>
    </row>
    <row r="814" spans="2:59" hidden="1" x14ac:dyDescent="0.25">
      <c r="B814" s="1"/>
      <c r="C814" s="46"/>
      <c r="D814" s="46"/>
      <c r="E814" s="45"/>
      <c r="BF814" s="48"/>
      <c r="BG814" s="49"/>
    </row>
    <row r="815" spans="2:59" x14ac:dyDescent="0.25">
      <c r="B815" s="1"/>
      <c r="C815" s="46"/>
      <c r="D815" s="46"/>
      <c r="E815" s="45" t="s">
        <v>591</v>
      </c>
      <c r="F815" s="46" t="s">
        <v>590</v>
      </c>
      <c r="G815" s="47">
        <v>0</v>
      </c>
      <c r="H815" s="47">
        <v>0</v>
      </c>
      <c r="I815" s="47">
        <v>0</v>
      </c>
      <c r="J815" s="47">
        <v>0</v>
      </c>
      <c r="K815" s="47">
        <v>0</v>
      </c>
      <c r="L815" s="47">
        <v>0</v>
      </c>
      <c r="M815" s="47">
        <v>0</v>
      </c>
      <c r="N815" s="47">
        <v>0</v>
      </c>
      <c r="O815" s="47">
        <v>0</v>
      </c>
      <c r="P815" s="47">
        <v>0</v>
      </c>
      <c r="Q815" s="47">
        <v>0</v>
      </c>
      <c r="R815" s="47">
        <v>0</v>
      </c>
      <c r="S815" s="47">
        <v>0</v>
      </c>
      <c r="T815" s="47">
        <v>0</v>
      </c>
      <c r="U815" s="47">
        <v>0</v>
      </c>
      <c r="V815" s="47">
        <v>0</v>
      </c>
      <c r="W815" s="47">
        <v>0</v>
      </c>
      <c r="X815" s="47">
        <v>0</v>
      </c>
      <c r="Y815" s="47">
        <v>0</v>
      </c>
      <c r="Z815" s="47">
        <v>0</v>
      </c>
      <c r="AA815" s="47">
        <v>0</v>
      </c>
      <c r="AB815" s="47">
        <v>0</v>
      </c>
      <c r="AC815" s="47">
        <v>0</v>
      </c>
      <c r="AD815" s="47">
        <v>0</v>
      </c>
      <c r="AE815" s="47">
        <v>0</v>
      </c>
      <c r="AF815" s="47">
        <v>0</v>
      </c>
      <c r="AG815" s="47">
        <v>0</v>
      </c>
      <c r="AH815" s="47">
        <v>0</v>
      </c>
      <c r="AI815" s="47">
        <v>0</v>
      </c>
      <c r="AJ815" s="47">
        <v>0</v>
      </c>
      <c r="AK815" s="47">
        <v>0</v>
      </c>
      <c r="AL815" s="47">
        <v>0</v>
      </c>
      <c r="AM815" s="47">
        <v>0</v>
      </c>
      <c r="AN815" s="47">
        <v>0</v>
      </c>
      <c r="AO815" s="47">
        <v>0</v>
      </c>
      <c r="AP815" s="47">
        <v>0</v>
      </c>
      <c r="AQ815" s="47">
        <v>-125.79075</v>
      </c>
      <c r="AR815" s="47">
        <v>0</v>
      </c>
      <c r="AS815" s="47">
        <v>0</v>
      </c>
      <c r="AT815" s="47">
        <v>125.79075</v>
      </c>
      <c r="AU815" s="47">
        <v>0</v>
      </c>
      <c r="AV815" s="47">
        <v>0</v>
      </c>
      <c r="AW815" s="47">
        <v>0</v>
      </c>
      <c r="AX815" s="47">
        <v>0</v>
      </c>
      <c r="AY815" s="47">
        <v>0</v>
      </c>
      <c r="AZ815" s="47">
        <v>0</v>
      </c>
      <c r="BA815" s="47">
        <v>0</v>
      </c>
      <c r="BB815" s="47">
        <v>0</v>
      </c>
      <c r="BC815" s="47">
        <v>0</v>
      </c>
      <c r="BD815" s="47">
        <v>0</v>
      </c>
      <c r="BE815" s="47">
        <v>0</v>
      </c>
      <c r="BF815" s="48">
        <v>0</v>
      </c>
      <c r="BG815" s="49">
        <v>0</v>
      </c>
    </row>
    <row r="816" spans="2:59" x14ac:dyDescent="0.25">
      <c r="B816" s="1"/>
      <c r="C816" s="46"/>
      <c r="D816" s="46"/>
      <c r="E816" s="45" t="s">
        <v>592</v>
      </c>
      <c r="F816" s="46" t="s">
        <v>590</v>
      </c>
      <c r="G816" s="47">
        <v>-75.52525</v>
      </c>
      <c r="H816" s="47">
        <v>-137.52049</v>
      </c>
      <c r="I816" s="47">
        <v>-42.08325</v>
      </c>
      <c r="J816" s="47">
        <v>-42.08325</v>
      </c>
      <c r="K816" s="47">
        <v>0</v>
      </c>
      <c r="L816" s="47">
        <v>-42.08325</v>
      </c>
      <c r="M816" s="47">
        <v>-42.08325</v>
      </c>
      <c r="N816" s="47">
        <v>0</v>
      </c>
      <c r="O816" s="47">
        <v>-42.08325</v>
      </c>
      <c r="P816" s="47">
        <v>-159.69175000000001</v>
      </c>
      <c r="Q816" s="47">
        <v>-137.52049</v>
      </c>
      <c r="R816" s="47">
        <v>-126.24975000000001</v>
      </c>
      <c r="S816" s="47">
        <v>-8.6412499999999994</v>
      </c>
      <c r="T816" s="47">
        <v>-399.95274999999998</v>
      </c>
      <c r="U816" s="47">
        <v>-42.08325</v>
      </c>
      <c r="V816" s="47">
        <v>-77.533880000000011</v>
      </c>
      <c r="W816" s="47">
        <v>-0.2</v>
      </c>
      <c r="X816" s="47">
        <v>-42.08325</v>
      </c>
      <c r="Y816" s="47">
        <v>-6.6326200000000002</v>
      </c>
      <c r="Z816" s="47">
        <v>502.93561999999997</v>
      </c>
      <c r="AA816" s="47">
        <v>-42.08325</v>
      </c>
      <c r="AB816" s="47">
        <v>-92.807749999999999</v>
      </c>
      <c r="AC816" s="47">
        <v>102.78286999999999</v>
      </c>
      <c r="AD816" s="47">
        <v>-126.24975000000001</v>
      </c>
      <c r="AE816" s="47">
        <v>-42.08325</v>
      </c>
      <c r="AF816" s="47">
        <v>-0.4</v>
      </c>
      <c r="AG816" s="47">
        <v>-42.08325</v>
      </c>
      <c r="AH816" s="47">
        <v>-42.08325</v>
      </c>
      <c r="AI816" s="47">
        <v>-0.4</v>
      </c>
      <c r="AJ816" s="47">
        <v>-42.08325</v>
      </c>
      <c r="AK816" s="47">
        <v>-42.08325</v>
      </c>
      <c r="AL816" s="47">
        <v>-431.28565000000003</v>
      </c>
      <c r="AM816" s="47">
        <v>-42.08325</v>
      </c>
      <c r="AN816" s="47">
        <v>-126.24975000000001</v>
      </c>
      <c r="AO816" s="47">
        <v>-432.08565000000004</v>
      </c>
      <c r="AP816" s="47">
        <v>-126.24975000000001</v>
      </c>
      <c r="AQ816" s="47">
        <v>354.33300000000003</v>
      </c>
      <c r="AR816" s="47">
        <v>-108.20350000000001</v>
      </c>
      <c r="AS816" s="47">
        <v>-42.08325</v>
      </c>
      <c r="AT816" s="47">
        <v>-102.88783000000001</v>
      </c>
      <c r="AU816" s="47">
        <v>117.98136</v>
      </c>
      <c r="AV816" s="47">
        <v>-42.08325</v>
      </c>
      <c r="AW816" s="47">
        <v>42.012529999999998</v>
      </c>
      <c r="AX816" s="47">
        <v>-328.08992999999998</v>
      </c>
      <c r="AY816" s="47">
        <v>-42.08325</v>
      </c>
      <c r="AZ816" s="47">
        <v>293.45769999999999</v>
      </c>
      <c r="BA816" s="47">
        <v>-318.31207000000001</v>
      </c>
      <c r="BB816" s="47">
        <v>-126.24975000000001</v>
      </c>
      <c r="BC816" s="47">
        <v>-85.291550000000001</v>
      </c>
      <c r="BD816" s="47">
        <v>-785.13533999999993</v>
      </c>
      <c r="BE816" s="47">
        <v>-504.99900000000002</v>
      </c>
      <c r="BF816" s="48">
        <v>-0.83110550713961806</v>
      </c>
      <c r="BG816" s="49">
        <v>-0.8913670730959582</v>
      </c>
    </row>
    <row r="817" spans="2:59" hidden="1" x14ac:dyDescent="0.25">
      <c r="B817" s="1"/>
      <c r="C817" s="46"/>
      <c r="D817" s="46"/>
      <c r="E817" s="45"/>
      <c r="BF817" s="48"/>
      <c r="BG817" s="49"/>
    </row>
    <row r="818" spans="2:59" hidden="1" x14ac:dyDescent="0.25">
      <c r="B818" s="1"/>
      <c r="C818" s="46"/>
      <c r="D818" s="46"/>
      <c r="E818" s="45"/>
      <c r="BF818" s="48"/>
      <c r="BG818" s="49"/>
    </row>
    <row r="819" spans="2:59" x14ac:dyDescent="0.25">
      <c r="B819" s="1"/>
      <c r="C819" s="46"/>
      <c r="D819" s="46"/>
      <c r="E819" s="45" t="s">
        <v>593</v>
      </c>
      <c r="F819" s="46" t="s">
        <v>590</v>
      </c>
      <c r="G819" s="47">
        <v>0</v>
      </c>
      <c r="H819" s="47">
        <v>-0.98514999999999997</v>
      </c>
      <c r="I819" s="47">
        <v>0</v>
      </c>
      <c r="J819" s="47">
        <v>0</v>
      </c>
      <c r="K819" s="47">
        <v>0</v>
      </c>
      <c r="L819" s="47">
        <v>0</v>
      </c>
      <c r="M819" s="47">
        <v>0</v>
      </c>
      <c r="N819" s="47">
        <v>0</v>
      </c>
      <c r="O819" s="47">
        <v>-5.7</v>
      </c>
      <c r="P819" s="47">
        <v>0</v>
      </c>
      <c r="Q819" s="47">
        <v>-0.98514999999999997</v>
      </c>
      <c r="R819" s="47">
        <v>-5.7</v>
      </c>
      <c r="S819" s="47">
        <v>0</v>
      </c>
      <c r="T819" s="47">
        <v>0</v>
      </c>
      <c r="U819" s="47">
        <v>0</v>
      </c>
      <c r="V819" s="47">
        <v>0</v>
      </c>
      <c r="W819" s="47">
        <v>0</v>
      </c>
      <c r="X819" s="47">
        <v>0</v>
      </c>
      <c r="Y819" s="47">
        <v>0</v>
      </c>
      <c r="Z819" s="47">
        <v>0</v>
      </c>
      <c r="AA819" s="47">
        <v>-5.7</v>
      </c>
      <c r="AB819" s="47">
        <v>0</v>
      </c>
      <c r="AC819" s="47">
        <v>0</v>
      </c>
      <c r="AD819" s="47">
        <v>-5.7</v>
      </c>
      <c r="AE819" s="47">
        <v>0</v>
      </c>
      <c r="AF819" s="47">
        <v>0</v>
      </c>
      <c r="AG819" s="47">
        <v>0</v>
      </c>
      <c r="AH819" s="47">
        <v>0</v>
      </c>
      <c r="AI819" s="47">
        <v>0</v>
      </c>
      <c r="AJ819" s="47">
        <v>0</v>
      </c>
      <c r="AK819" s="47">
        <v>0</v>
      </c>
      <c r="AL819" s="47">
        <v>0</v>
      </c>
      <c r="AM819" s="47">
        <v>0</v>
      </c>
      <c r="AN819" s="47">
        <v>0</v>
      </c>
      <c r="AO819" s="47">
        <v>0</v>
      </c>
      <c r="AP819" s="47">
        <v>0</v>
      </c>
      <c r="AQ819" s="47">
        <v>0</v>
      </c>
      <c r="AR819" s="47">
        <v>0</v>
      </c>
      <c r="AS819" s="47">
        <v>-5.7</v>
      </c>
      <c r="AT819" s="47">
        <v>0</v>
      </c>
      <c r="AU819" s="47">
        <v>0</v>
      </c>
      <c r="AV819" s="47">
        <v>0</v>
      </c>
      <c r="AW819" s="47">
        <v>0</v>
      </c>
      <c r="AX819" s="47">
        <v>0</v>
      </c>
      <c r="AY819" s="47">
        <v>-5.7</v>
      </c>
      <c r="AZ819" s="47">
        <v>0</v>
      </c>
      <c r="BA819" s="47">
        <v>0</v>
      </c>
      <c r="BB819" s="47">
        <v>-11.4</v>
      </c>
      <c r="BC819" s="47">
        <v>0</v>
      </c>
      <c r="BD819" s="47">
        <v>-0.98514999999999997</v>
      </c>
      <c r="BE819" s="47">
        <v>-22.8</v>
      </c>
      <c r="BF819" s="48">
        <v>-1</v>
      </c>
      <c r="BG819" s="49">
        <v>-1</v>
      </c>
    </row>
    <row r="820" spans="2:59" hidden="1" x14ac:dyDescent="0.25">
      <c r="B820" s="1"/>
      <c r="C820" s="46"/>
      <c r="D820" s="46"/>
      <c r="E820" s="45"/>
      <c r="BF820" s="48"/>
      <c r="BG820" s="49"/>
    </row>
    <row r="821" spans="2:59" x14ac:dyDescent="0.25">
      <c r="B821" s="1"/>
      <c r="C821" s="46"/>
      <c r="D821" s="46"/>
      <c r="E821" s="45" t="s">
        <v>594</v>
      </c>
      <c r="F821" s="46" t="s">
        <v>595</v>
      </c>
      <c r="G821" s="47">
        <v>-160.39104</v>
      </c>
      <c r="H821" s="47">
        <v>-72.75</v>
      </c>
      <c r="I821" s="47">
        <v>-160.39104</v>
      </c>
      <c r="J821" s="47">
        <v>-160.39104</v>
      </c>
      <c r="K821" s="47">
        <v>-80.25</v>
      </c>
      <c r="L821" s="47">
        <v>-160.39104</v>
      </c>
      <c r="M821" s="47">
        <v>-160.39104</v>
      </c>
      <c r="N821" s="47">
        <v>-72.75</v>
      </c>
      <c r="O821" s="47">
        <v>-160.39104</v>
      </c>
      <c r="P821" s="47">
        <v>-481.17311999999998</v>
      </c>
      <c r="Q821" s="47">
        <v>-225.75</v>
      </c>
      <c r="R821" s="47">
        <v>-481.17311999999998</v>
      </c>
      <c r="S821" s="47">
        <v>-160.39104</v>
      </c>
      <c r="T821" s="47">
        <v>-168.15</v>
      </c>
      <c r="U821" s="47">
        <v>-160.39104</v>
      </c>
      <c r="V821" s="47">
        <v>-160.39104</v>
      </c>
      <c r="W821" s="47">
        <v>-168.15</v>
      </c>
      <c r="X821" s="47">
        <v>-160.39104</v>
      </c>
      <c r="Y821" s="47">
        <v>-160.39104</v>
      </c>
      <c r="Z821" s="47">
        <v>-168.15</v>
      </c>
      <c r="AA821" s="47">
        <v>-160.39104</v>
      </c>
      <c r="AB821" s="47">
        <v>-481.17311999999998</v>
      </c>
      <c r="AC821" s="47">
        <v>-504.45</v>
      </c>
      <c r="AD821" s="47">
        <v>-481.17311999999998</v>
      </c>
      <c r="AE821" s="47">
        <v>-160.39104</v>
      </c>
      <c r="AF821" s="47">
        <v>-168.15</v>
      </c>
      <c r="AG821" s="47">
        <v>-160.39104</v>
      </c>
      <c r="AH821" s="47">
        <v>-160.39104</v>
      </c>
      <c r="AI821" s="47">
        <v>-168.15</v>
      </c>
      <c r="AJ821" s="47">
        <v>-160.39104</v>
      </c>
      <c r="AK821" s="47">
        <v>-160.39104</v>
      </c>
      <c r="AL821" s="47">
        <v>-484.47565000000003</v>
      </c>
      <c r="AM821" s="47">
        <v>-160.39104</v>
      </c>
      <c r="AN821" s="47">
        <v>-481.17311999999998</v>
      </c>
      <c r="AO821" s="47">
        <v>-820.77565000000004</v>
      </c>
      <c r="AP821" s="47">
        <v>-481.17311999999998</v>
      </c>
      <c r="AQ821" s="47">
        <v>-160.39104999999998</v>
      </c>
      <c r="AR821" s="47">
        <v>-168.15</v>
      </c>
      <c r="AS821" s="47">
        <v>-160.39104</v>
      </c>
      <c r="AT821" s="47">
        <v>-514.67408</v>
      </c>
      <c r="AU821" s="47">
        <v>272.21283</v>
      </c>
      <c r="AV821" s="47">
        <v>-160.39104</v>
      </c>
      <c r="AW821" s="47">
        <v>-514.67408</v>
      </c>
      <c r="AX821" s="47">
        <v>344.96283</v>
      </c>
      <c r="AY821" s="47">
        <v>-160.39104</v>
      </c>
      <c r="AZ821" s="47">
        <v>-1189.73921</v>
      </c>
      <c r="BA821" s="47">
        <v>449.02565999999996</v>
      </c>
      <c r="BB821" s="47">
        <v>-481.17311999999998</v>
      </c>
      <c r="BC821" s="47">
        <v>-2633.25857</v>
      </c>
      <c r="BD821" s="47">
        <v>-1101.9499900000001</v>
      </c>
      <c r="BE821" s="47">
        <v>-1924.6924799999999</v>
      </c>
      <c r="BF821" s="48">
        <v>0.36814509193697265</v>
      </c>
      <c r="BG821" s="49">
        <v>1.3896352773686216</v>
      </c>
    </row>
    <row r="822" spans="2:59" hidden="1" x14ac:dyDescent="0.25">
      <c r="B822" s="1"/>
      <c r="C822" s="46"/>
      <c r="D822" s="46"/>
      <c r="E822" s="45"/>
      <c r="BF822" s="48"/>
      <c r="BG822" s="49"/>
    </row>
    <row r="823" spans="2:59" hidden="1" x14ac:dyDescent="0.25">
      <c r="B823" s="1"/>
      <c r="C823" s="46"/>
      <c r="D823" s="46"/>
      <c r="E823" s="45"/>
      <c r="BF823" s="48"/>
      <c r="BG823" s="49"/>
    </row>
    <row r="824" spans="2:59" hidden="1" x14ac:dyDescent="0.25">
      <c r="B824" s="1"/>
      <c r="C824" s="46"/>
      <c r="D824" s="46"/>
      <c r="E824" s="45"/>
      <c r="BF824" s="48"/>
      <c r="BG824" s="49"/>
    </row>
    <row r="825" spans="2:59" hidden="1" x14ac:dyDescent="0.25">
      <c r="B825" s="1"/>
      <c r="C825" s="46"/>
      <c r="D825" s="46"/>
      <c r="E825" s="45"/>
      <c r="BF825" s="48"/>
      <c r="BG825" s="49"/>
    </row>
    <row r="826" spans="2:59" hidden="1" x14ac:dyDescent="0.25">
      <c r="B826" s="1"/>
      <c r="C826" s="46"/>
      <c r="D826" s="46"/>
      <c r="E826" s="45"/>
      <c r="BF826" s="48"/>
      <c r="BG826" s="49"/>
    </row>
    <row r="827" spans="2:59" hidden="1" x14ac:dyDescent="0.25">
      <c r="B827" s="1"/>
      <c r="C827" s="46"/>
      <c r="D827" s="46"/>
      <c r="E827" s="45"/>
      <c r="BF827" s="48"/>
      <c r="BG827" s="49"/>
    </row>
    <row r="828" spans="2:59" hidden="1" x14ac:dyDescent="0.25">
      <c r="B828" s="1"/>
      <c r="C828" s="46"/>
      <c r="D828" s="46"/>
      <c r="E828" s="45"/>
      <c r="BF828" s="48"/>
      <c r="BG828" s="49"/>
    </row>
    <row r="829" spans="2:59" hidden="1" x14ac:dyDescent="0.25">
      <c r="B829" s="1"/>
      <c r="C829" s="46"/>
      <c r="D829" s="46"/>
      <c r="E829" s="45"/>
      <c r="BF829" s="48"/>
      <c r="BG829" s="49"/>
    </row>
    <row r="830" spans="2:59" hidden="1" x14ac:dyDescent="0.25">
      <c r="B830" s="1"/>
      <c r="C830" s="46"/>
      <c r="D830" s="46"/>
      <c r="E830" s="45"/>
      <c r="BF830" s="48"/>
      <c r="BG830" s="49"/>
    </row>
    <row r="831" spans="2:59" hidden="1" x14ac:dyDescent="0.25">
      <c r="B831" s="1"/>
      <c r="C831" s="46"/>
      <c r="D831" s="46"/>
      <c r="E831" s="45"/>
      <c r="BF831" s="48"/>
      <c r="BG831" s="49"/>
    </row>
    <row r="832" spans="2:59" hidden="1" x14ac:dyDescent="0.25">
      <c r="B832" s="1"/>
      <c r="C832" s="46"/>
      <c r="D832" s="46"/>
      <c r="E832" s="45"/>
      <c r="BF832" s="48"/>
      <c r="BG832" s="49"/>
    </row>
    <row r="833" spans="2:59" hidden="1" x14ac:dyDescent="0.25">
      <c r="B833" s="1"/>
      <c r="C833" s="46"/>
      <c r="D833" s="46"/>
      <c r="E833" s="45"/>
      <c r="BF833" s="48"/>
      <c r="BG833" s="49"/>
    </row>
    <row r="834" spans="2:59" x14ac:dyDescent="0.25">
      <c r="B834" s="1"/>
      <c r="C834" s="46"/>
      <c r="D834" s="46"/>
      <c r="E834" s="45" t="s">
        <v>596</v>
      </c>
      <c r="F834" s="46" t="s">
        <v>597</v>
      </c>
      <c r="G834" s="47">
        <v>-14.930620000000001</v>
      </c>
      <c r="H834" s="47">
        <v>0</v>
      </c>
      <c r="I834" s="47">
        <v>-20</v>
      </c>
      <c r="J834" s="47">
        <v>-1144.7334099999998</v>
      </c>
      <c r="K834" s="47">
        <v>-56</v>
      </c>
      <c r="L834" s="47">
        <v>-20</v>
      </c>
      <c r="M834" s="47">
        <v>0</v>
      </c>
      <c r="N834" s="47">
        <v>0</v>
      </c>
      <c r="O834" s="47">
        <v>-20</v>
      </c>
      <c r="P834" s="47">
        <v>-1159.6640300000001</v>
      </c>
      <c r="Q834" s="47">
        <v>-56</v>
      </c>
      <c r="R834" s="47">
        <v>-60</v>
      </c>
      <c r="S834" s="47">
        <v>-39</v>
      </c>
      <c r="T834" s="47">
        <v>0</v>
      </c>
      <c r="U834" s="47">
        <v>-20</v>
      </c>
      <c r="V834" s="47">
        <v>-51.60398</v>
      </c>
      <c r="W834" s="47">
        <v>-200.88368</v>
      </c>
      <c r="X834" s="47">
        <v>-82.617500000000007</v>
      </c>
      <c r="Y834" s="47">
        <v>0</v>
      </c>
      <c r="Z834" s="47">
        <v>-114.1</v>
      </c>
      <c r="AA834" s="47">
        <v>-20</v>
      </c>
      <c r="AB834" s="47">
        <v>-90.603979999999993</v>
      </c>
      <c r="AC834" s="47">
        <v>-314.98367999999999</v>
      </c>
      <c r="AD834" s="47">
        <v>-122.61750000000001</v>
      </c>
      <c r="AE834" s="47">
        <v>-15.4</v>
      </c>
      <c r="AF834" s="47">
        <v>0</v>
      </c>
      <c r="AG834" s="47">
        <v>-20</v>
      </c>
      <c r="AH834" s="47">
        <v>-39.860970000000002</v>
      </c>
      <c r="AI834" s="47">
        <v>-56</v>
      </c>
      <c r="AJ834" s="47">
        <v>-20</v>
      </c>
      <c r="AK834" s="47">
        <v>0</v>
      </c>
      <c r="AL834" s="47">
        <v>-194.26667</v>
      </c>
      <c r="AM834" s="47">
        <v>-20</v>
      </c>
      <c r="AN834" s="47">
        <v>-55.26097</v>
      </c>
      <c r="AO834" s="47">
        <v>-250.26667</v>
      </c>
      <c r="AP834" s="47">
        <v>-60</v>
      </c>
      <c r="AQ834" s="47">
        <v>0</v>
      </c>
      <c r="AR834" s="47">
        <v>388.27942999999999</v>
      </c>
      <c r="AS834" s="47">
        <v>-20</v>
      </c>
      <c r="AT834" s="47">
        <v>0</v>
      </c>
      <c r="AU834" s="47">
        <v>86.666669999999996</v>
      </c>
      <c r="AV834" s="47">
        <v>-20</v>
      </c>
      <c r="AW834" s="47">
        <v>0</v>
      </c>
      <c r="AX834" s="47">
        <v>47.801670000000001</v>
      </c>
      <c r="AY834" s="47">
        <v>-20</v>
      </c>
      <c r="AZ834" s="47">
        <v>0</v>
      </c>
      <c r="BA834" s="47">
        <v>522.74777000000006</v>
      </c>
      <c r="BB834" s="47">
        <v>-60</v>
      </c>
      <c r="BC834" s="47">
        <v>-1305.52898</v>
      </c>
      <c r="BD834" s="47">
        <v>-98.502579999999995</v>
      </c>
      <c r="BE834" s="47">
        <v>-302.61750000000001</v>
      </c>
      <c r="BF834" s="48">
        <v>3.3141225474402507</v>
      </c>
      <c r="BG834" s="49">
        <v>12.253754165626932</v>
      </c>
    </row>
    <row r="835" spans="2:59" hidden="1" x14ac:dyDescent="0.25">
      <c r="B835" s="1"/>
      <c r="C835" s="46"/>
      <c r="D835" s="46"/>
      <c r="E835" s="45"/>
      <c r="BF835" s="48"/>
      <c r="BG835" s="49"/>
    </row>
    <row r="836" spans="2:59" hidden="1" x14ac:dyDescent="0.25">
      <c r="B836" s="1"/>
      <c r="C836" s="46"/>
      <c r="D836" s="46"/>
      <c r="E836" s="45"/>
      <c r="BF836" s="48"/>
      <c r="BG836" s="49"/>
    </row>
    <row r="837" spans="2:59" hidden="1" x14ac:dyDescent="0.25">
      <c r="B837" s="1"/>
      <c r="C837" s="46"/>
      <c r="D837" s="46"/>
      <c r="E837" s="45"/>
      <c r="BF837" s="48"/>
      <c r="BG837" s="49"/>
    </row>
    <row r="838" spans="2:59" x14ac:dyDescent="0.25">
      <c r="B838" s="1"/>
      <c r="C838" s="46"/>
      <c r="D838" s="46"/>
      <c r="E838" s="45" t="s">
        <v>598</v>
      </c>
      <c r="F838" s="46" t="s">
        <v>599</v>
      </c>
      <c r="G838" s="47">
        <v>-2.3396300000000001</v>
      </c>
      <c r="H838" s="47">
        <v>0</v>
      </c>
      <c r="I838" s="47">
        <v>0</v>
      </c>
      <c r="J838" s="47">
        <v>0</v>
      </c>
      <c r="K838" s="47">
        <v>0</v>
      </c>
      <c r="L838" s="47">
        <v>0</v>
      </c>
      <c r="M838" s="47">
        <v>-48.76</v>
      </c>
      <c r="N838" s="47">
        <v>0</v>
      </c>
      <c r="O838" s="47">
        <v>0</v>
      </c>
      <c r="P838" s="47">
        <v>-51.099629999999998</v>
      </c>
      <c r="Q838" s="47">
        <v>0</v>
      </c>
      <c r="R838" s="47">
        <v>0</v>
      </c>
      <c r="S838" s="47">
        <v>0</v>
      </c>
      <c r="T838" s="47">
        <v>0</v>
      </c>
      <c r="U838" s="47">
        <v>-50</v>
      </c>
      <c r="V838" s="47">
        <v>0</v>
      </c>
      <c r="W838" s="47">
        <v>0</v>
      </c>
      <c r="X838" s="47">
        <v>0</v>
      </c>
      <c r="Y838" s="47">
        <v>0</v>
      </c>
      <c r="Z838" s="47">
        <v>0</v>
      </c>
      <c r="AA838" s="47">
        <v>0</v>
      </c>
      <c r="AB838" s="47">
        <v>0</v>
      </c>
      <c r="AC838" s="47">
        <v>0</v>
      </c>
      <c r="AD838" s="47">
        <v>-50</v>
      </c>
      <c r="AE838" s="47">
        <v>0</v>
      </c>
      <c r="AF838" s="47">
        <v>0</v>
      </c>
      <c r="AG838" s="47">
        <v>-50</v>
      </c>
      <c r="AH838" s="47">
        <v>0</v>
      </c>
      <c r="AI838" s="47">
        <v>0</v>
      </c>
      <c r="AJ838" s="47">
        <v>0</v>
      </c>
      <c r="AK838" s="47">
        <v>0</v>
      </c>
      <c r="AL838" s="47">
        <v>0</v>
      </c>
      <c r="AM838" s="47">
        <v>0</v>
      </c>
      <c r="AN838" s="47">
        <v>0</v>
      </c>
      <c r="AO838" s="47">
        <v>0</v>
      </c>
      <c r="AP838" s="47">
        <v>-50</v>
      </c>
      <c r="AQ838" s="47">
        <v>-40</v>
      </c>
      <c r="AR838" s="47">
        <v>0</v>
      </c>
      <c r="AS838" s="47">
        <v>-50</v>
      </c>
      <c r="AT838" s="47">
        <v>0</v>
      </c>
      <c r="AU838" s="47">
        <v>0</v>
      </c>
      <c r="AV838" s="47">
        <v>0</v>
      </c>
      <c r="AW838" s="47">
        <v>0</v>
      </c>
      <c r="AX838" s="47">
        <v>0</v>
      </c>
      <c r="AY838" s="47">
        <v>0</v>
      </c>
      <c r="AZ838" s="47">
        <v>-40</v>
      </c>
      <c r="BA838" s="47">
        <v>0</v>
      </c>
      <c r="BB838" s="47">
        <v>-50</v>
      </c>
      <c r="BC838" s="47">
        <v>-91.099630000000005</v>
      </c>
      <c r="BD838" s="47">
        <v>0</v>
      </c>
      <c r="BE838" s="47">
        <v>-150</v>
      </c>
      <c r="BF838" s="48">
        <v>-0.39266913333333331</v>
      </c>
      <c r="BG838" s="49">
        <v>0</v>
      </c>
    </row>
    <row r="839" spans="2:59" x14ac:dyDescent="0.25">
      <c r="B839" s="1"/>
      <c r="C839" s="46"/>
      <c r="D839" s="46"/>
      <c r="E839" s="45" t="s">
        <v>600</v>
      </c>
      <c r="F839" s="46" t="s">
        <v>599</v>
      </c>
      <c r="G839" s="47">
        <v>-0.91549999999999998</v>
      </c>
      <c r="H839" s="47">
        <v>0</v>
      </c>
      <c r="I839" s="47">
        <v>0</v>
      </c>
      <c r="J839" s="47">
        <v>0</v>
      </c>
      <c r="K839" s="47">
        <v>0</v>
      </c>
      <c r="L839" s="47">
        <v>0</v>
      </c>
      <c r="M839" s="47">
        <v>0</v>
      </c>
      <c r="N839" s="47">
        <v>0</v>
      </c>
      <c r="O839" s="47">
        <v>0</v>
      </c>
      <c r="P839" s="47">
        <v>-0.91549999999999998</v>
      </c>
      <c r="Q839" s="47">
        <v>0</v>
      </c>
      <c r="R839" s="47">
        <v>0</v>
      </c>
      <c r="S839" s="47">
        <v>0</v>
      </c>
      <c r="T839" s="47">
        <v>0</v>
      </c>
      <c r="U839" s="47">
        <v>0</v>
      </c>
      <c r="V839" s="47">
        <v>0</v>
      </c>
      <c r="W839" s="47">
        <v>0</v>
      </c>
      <c r="X839" s="47">
        <v>0</v>
      </c>
      <c r="Y839" s="47">
        <v>0</v>
      </c>
      <c r="Z839" s="47">
        <v>0</v>
      </c>
      <c r="AA839" s="47">
        <v>0</v>
      </c>
      <c r="AB839" s="47">
        <v>0</v>
      </c>
      <c r="AC839" s="47">
        <v>0</v>
      </c>
      <c r="AD839" s="47">
        <v>0</v>
      </c>
      <c r="AE839" s="47">
        <v>0</v>
      </c>
      <c r="AF839" s="47">
        <v>0</v>
      </c>
      <c r="AG839" s="47">
        <v>0</v>
      </c>
      <c r="AH839" s="47">
        <v>0</v>
      </c>
      <c r="AI839" s="47">
        <v>0</v>
      </c>
      <c r="AJ839" s="47">
        <v>0</v>
      </c>
      <c r="AK839" s="47">
        <v>0</v>
      </c>
      <c r="AL839" s="47">
        <v>0</v>
      </c>
      <c r="AM839" s="47">
        <v>0</v>
      </c>
      <c r="AN839" s="47">
        <v>0</v>
      </c>
      <c r="AO839" s="47">
        <v>0</v>
      </c>
      <c r="AP839" s="47">
        <v>0</v>
      </c>
      <c r="AQ839" s="47">
        <v>0</v>
      </c>
      <c r="AR839" s="47">
        <v>0</v>
      </c>
      <c r="AS839" s="47">
        <v>0</v>
      </c>
      <c r="AT839" s="47">
        <v>0</v>
      </c>
      <c r="AU839" s="47">
        <v>0</v>
      </c>
      <c r="AV839" s="47">
        <v>0</v>
      </c>
      <c r="AW839" s="47">
        <v>0</v>
      </c>
      <c r="AX839" s="47">
        <v>0</v>
      </c>
      <c r="AY839" s="47">
        <v>0</v>
      </c>
      <c r="AZ839" s="47">
        <v>0</v>
      </c>
      <c r="BA839" s="47">
        <v>0</v>
      </c>
      <c r="BB839" s="47">
        <v>0</v>
      </c>
      <c r="BC839" s="47">
        <v>-0.91549999999999998</v>
      </c>
      <c r="BD839" s="47">
        <v>0</v>
      </c>
      <c r="BE839" s="47">
        <v>0</v>
      </c>
      <c r="BF839" s="48">
        <v>0</v>
      </c>
      <c r="BG839" s="49">
        <v>0</v>
      </c>
    </row>
    <row r="840" spans="2:59" x14ac:dyDescent="0.25">
      <c r="B840" s="1"/>
      <c r="C840" s="46"/>
      <c r="D840" s="46"/>
      <c r="E840" s="45" t="s">
        <v>601</v>
      </c>
      <c r="F840" s="46" t="s">
        <v>599</v>
      </c>
      <c r="G840" s="47">
        <v>-0.30516000000000004</v>
      </c>
      <c r="H840" s="47">
        <v>0</v>
      </c>
      <c r="I840" s="47">
        <v>0</v>
      </c>
      <c r="J840" s="47">
        <v>0</v>
      </c>
      <c r="K840" s="47">
        <v>0</v>
      </c>
      <c r="L840" s="47">
        <v>0</v>
      </c>
      <c r="M840" s="47">
        <v>0</v>
      </c>
      <c r="N840" s="47">
        <v>0</v>
      </c>
      <c r="O840" s="47">
        <v>0</v>
      </c>
      <c r="P840" s="47">
        <v>-0.30516000000000004</v>
      </c>
      <c r="Q840" s="47">
        <v>0</v>
      </c>
      <c r="R840" s="47">
        <v>0</v>
      </c>
      <c r="S840" s="47">
        <v>0</v>
      </c>
      <c r="T840" s="47">
        <v>0</v>
      </c>
      <c r="U840" s="47">
        <v>0</v>
      </c>
      <c r="V840" s="47">
        <v>0</v>
      </c>
      <c r="W840" s="47">
        <v>-31.95</v>
      </c>
      <c r="X840" s="47">
        <v>0</v>
      </c>
      <c r="Y840" s="47">
        <v>0</v>
      </c>
      <c r="Z840" s="47">
        <v>-9.6050000000000004</v>
      </c>
      <c r="AA840" s="47">
        <v>0</v>
      </c>
      <c r="AB840" s="47">
        <v>0</v>
      </c>
      <c r="AC840" s="47">
        <v>-41.555</v>
      </c>
      <c r="AD840" s="47">
        <v>0</v>
      </c>
      <c r="AE840" s="47">
        <v>0</v>
      </c>
      <c r="AF840" s="47">
        <v>0</v>
      </c>
      <c r="AG840" s="47">
        <v>0</v>
      </c>
      <c r="AH840" s="47">
        <v>0</v>
      </c>
      <c r="AI840" s="47">
        <v>0</v>
      </c>
      <c r="AJ840" s="47">
        <v>0</v>
      </c>
      <c r="AK840" s="47">
        <v>0</v>
      </c>
      <c r="AL840" s="47">
        <v>0</v>
      </c>
      <c r="AM840" s="47">
        <v>0</v>
      </c>
      <c r="AN840" s="47">
        <v>0</v>
      </c>
      <c r="AO840" s="47">
        <v>0</v>
      </c>
      <c r="AP840" s="47">
        <v>0</v>
      </c>
      <c r="AQ840" s="47">
        <v>0</v>
      </c>
      <c r="AR840" s="47">
        <v>0</v>
      </c>
      <c r="AS840" s="47">
        <v>0</v>
      </c>
      <c r="AT840" s="47">
        <v>0</v>
      </c>
      <c r="AU840" s="47">
        <v>0</v>
      </c>
      <c r="AV840" s="47">
        <v>0</v>
      </c>
      <c r="AW840" s="47">
        <v>0</v>
      </c>
      <c r="AX840" s="47">
        <v>0</v>
      </c>
      <c r="AY840" s="47">
        <v>0</v>
      </c>
      <c r="AZ840" s="47">
        <v>0</v>
      </c>
      <c r="BA840" s="47">
        <v>0</v>
      </c>
      <c r="BB840" s="47">
        <v>0</v>
      </c>
      <c r="BC840" s="47">
        <v>-0.30516000000000004</v>
      </c>
      <c r="BD840" s="47">
        <v>-41.555</v>
      </c>
      <c r="BE840" s="47">
        <v>0</v>
      </c>
      <c r="BF840" s="48">
        <v>0</v>
      </c>
      <c r="BG840" s="49">
        <v>-0.99265647936469736</v>
      </c>
    </row>
    <row r="841" spans="2:59" x14ac:dyDescent="0.25">
      <c r="B841" s="1"/>
      <c r="C841" s="46"/>
      <c r="D841" s="46"/>
      <c r="E841" s="45" t="s">
        <v>602</v>
      </c>
      <c r="F841" s="46" t="s">
        <v>599</v>
      </c>
      <c r="G841" s="47">
        <v>-6.1033800000000005</v>
      </c>
      <c r="H841" s="47">
        <v>0</v>
      </c>
      <c r="I841" s="47">
        <v>0</v>
      </c>
      <c r="J841" s="47">
        <v>0</v>
      </c>
      <c r="K841" s="47">
        <v>0</v>
      </c>
      <c r="L841" s="47">
        <v>0</v>
      </c>
      <c r="M841" s="47">
        <v>0</v>
      </c>
      <c r="N841" s="47">
        <v>0</v>
      </c>
      <c r="O841" s="47">
        <v>0</v>
      </c>
      <c r="P841" s="47">
        <v>-6.1033800000000005</v>
      </c>
      <c r="Q841" s="47">
        <v>0</v>
      </c>
      <c r="R841" s="47">
        <v>0</v>
      </c>
      <c r="S841" s="47">
        <v>0</v>
      </c>
      <c r="T841" s="47">
        <v>0</v>
      </c>
      <c r="U841" s="47">
        <v>0</v>
      </c>
      <c r="V841" s="47">
        <v>0</v>
      </c>
      <c r="W841" s="47">
        <v>0</v>
      </c>
      <c r="X841" s="47">
        <v>0</v>
      </c>
      <c r="Y841" s="47">
        <v>0</v>
      </c>
      <c r="Z841" s="47">
        <v>0</v>
      </c>
      <c r="AA841" s="47">
        <v>0</v>
      </c>
      <c r="AB841" s="47">
        <v>0</v>
      </c>
      <c r="AC841" s="47">
        <v>0</v>
      </c>
      <c r="AD841" s="47">
        <v>0</v>
      </c>
      <c r="AE841" s="47">
        <v>0</v>
      </c>
      <c r="AF841" s="47">
        <v>0</v>
      </c>
      <c r="AG841" s="47">
        <v>0</v>
      </c>
      <c r="AH841" s="47">
        <v>0</v>
      </c>
      <c r="AI841" s="47">
        <v>0</v>
      </c>
      <c r="AJ841" s="47">
        <v>0</v>
      </c>
      <c r="AK841" s="47">
        <v>0</v>
      </c>
      <c r="AL841" s="47">
        <v>0</v>
      </c>
      <c r="AM841" s="47">
        <v>0</v>
      </c>
      <c r="AN841" s="47">
        <v>0</v>
      </c>
      <c r="AO841" s="47">
        <v>0</v>
      </c>
      <c r="AP841" s="47">
        <v>0</v>
      </c>
      <c r="AQ841" s="47">
        <v>0</v>
      </c>
      <c r="AR841" s="47">
        <v>0</v>
      </c>
      <c r="AS841" s="47">
        <v>0</v>
      </c>
      <c r="AT841" s="47">
        <v>0</v>
      </c>
      <c r="AU841" s="47">
        <v>0</v>
      </c>
      <c r="AV841" s="47">
        <v>0</v>
      </c>
      <c r="AW841" s="47">
        <v>0</v>
      </c>
      <c r="AX841" s="47">
        <v>0</v>
      </c>
      <c r="AY841" s="47">
        <v>0</v>
      </c>
      <c r="AZ841" s="47">
        <v>0</v>
      </c>
      <c r="BA841" s="47">
        <v>0</v>
      </c>
      <c r="BB841" s="47">
        <v>0</v>
      </c>
      <c r="BC841" s="47">
        <v>-6.1033800000000005</v>
      </c>
      <c r="BD841" s="47">
        <v>0</v>
      </c>
      <c r="BE841" s="47">
        <v>0</v>
      </c>
      <c r="BF841" s="48">
        <v>0</v>
      </c>
      <c r="BG841" s="49">
        <v>0</v>
      </c>
    </row>
    <row r="842" spans="2:59" x14ac:dyDescent="0.25">
      <c r="B842" s="1"/>
      <c r="C842" s="46"/>
      <c r="D842" s="46"/>
      <c r="E842" s="45" t="s">
        <v>603</v>
      </c>
      <c r="F842" s="46" t="s">
        <v>599</v>
      </c>
      <c r="G842" s="47">
        <v>-1.62757</v>
      </c>
      <c r="H842" s="47">
        <v>0</v>
      </c>
      <c r="I842" s="47">
        <v>0</v>
      </c>
      <c r="J842" s="47">
        <v>0</v>
      </c>
      <c r="K842" s="47">
        <v>0</v>
      </c>
      <c r="L842" s="47">
        <v>0</v>
      </c>
      <c r="M842" s="47">
        <v>0</v>
      </c>
      <c r="N842" s="47">
        <v>0</v>
      </c>
      <c r="O842" s="47">
        <v>0</v>
      </c>
      <c r="P842" s="47">
        <v>-1.62757</v>
      </c>
      <c r="Q842" s="47">
        <v>0</v>
      </c>
      <c r="R842" s="47">
        <v>0</v>
      </c>
      <c r="S842" s="47">
        <v>0</v>
      </c>
      <c r="T842" s="47">
        <v>0</v>
      </c>
      <c r="U842" s="47">
        <v>0</v>
      </c>
      <c r="V842" s="47">
        <v>0</v>
      </c>
      <c r="W842" s="47">
        <v>0</v>
      </c>
      <c r="X842" s="47">
        <v>0</v>
      </c>
      <c r="Y842" s="47">
        <v>0</v>
      </c>
      <c r="Z842" s="47">
        <v>0</v>
      </c>
      <c r="AA842" s="47">
        <v>0</v>
      </c>
      <c r="AB842" s="47">
        <v>0</v>
      </c>
      <c r="AC842" s="47">
        <v>0</v>
      </c>
      <c r="AD842" s="47">
        <v>0</v>
      </c>
      <c r="AE842" s="47">
        <v>-42.902540000000002</v>
      </c>
      <c r="AF842" s="47">
        <v>0</v>
      </c>
      <c r="AG842" s="47">
        <v>0</v>
      </c>
      <c r="AH842" s="47">
        <v>-2.9931999999999999</v>
      </c>
      <c r="AI842" s="47">
        <v>0</v>
      </c>
      <c r="AJ842" s="47">
        <v>0</v>
      </c>
      <c r="AK842" s="47">
        <v>0</v>
      </c>
      <c r="AL842" s="47">
        <v>0</v>
      </c>
      <c r="AM842" s="47">
        <v>0</v>
      </c>
      <c r="AN842" s="47">
        <v>-45.895739999999996</v>
      </c>
      <c r="AO842" s="47">
        <v>0</v>
      </c>
      <c r="AP842" s="47">
        <v>0</v>
      </c>
      <c r="AQ842" s="47">
        <v>0</v>
      </c>
      <c r="AR842" s="47">
        <v>0</v>
      </c>
      <c r="AS842" s="47">
        <v>0</v>
      </c>
      <c r="AT842" s="47">
        <v>0</v>
      </c>
      <c r="AU842" s="47">
        <v>0</v>
      </c>
      <c r="AV842" s="47">
        <v>0</v>
      </c>
      <c r="AW842" s="47">
        <v>0</v>
      </c>
      <c r="AX842" s="47">
        <v>0</v>
      </c>
      <c r="AY842" s="47">
        <v>0</v>
      </c>
      <c r="AZ842" s="47">
        <v>0</v>
      </c>
      <c r="BA842" s="47">
        <v>0</v>
      </c>
      <c r="BB842" s="47">
        <v>0</v>
      </c>
      <c r="BC842" s="47">
        <v>-47.523309999999995</v>
      </c>
      <c r="BD842" s="47">
        <v>0</v>
      </c>
      <c r="BE842" s="47">
        <v>0</v>
      </c>
      <c r="BF842" s="48">
        <v>0</v>
      </c>
      <c r="BG842" s="49">
        <v>0</v>
      </c>
    </row>
    <row r="843" spans="2:59" x14ac:dyDescent="0.25">
      <c r="B843" s="1"/>
      <c r="C843" s="46"/>
      <c r="D843" s="46"/>
      <c r="E843" s="45" t="s">
        <v>604</v>
      </c>
      <c r="F843" s="46" t="s">
        <v>599</v>
      </c>
      <c r="G843" s="47">
        <v>-0.50861000000000001</v>
      </c>
      <c r="H843" s="47">
        <v>0</v>
      </c>
      <c r="I843" s="47">
        <v>0</v>
      </c>
      <c r="J843" s="47">
        <v>0</v>
      </c>
      <c r="K843" s="47">
        <v>0</v>
      </c>
      <c r="L843" s="47">
        <v>0</v>
      </c>
      <c r="M843" s="47">
        <v>0</v>
      </c>
      <c r="N843" s="47">
        <v>0</v>
      </c>
      <c r="O843" s="47">
        <v>0</v>
      </c>
      <c r="P843" s="47">
        <v>-0.50861000000000001</v>
      </c>
      <c r="Q843" s="47">
        <v>0</v>
      </c>
      <c r="R843" s="47">
        <v>0</v>
      </c>
      <c r="S843" s="47">
        <v>0</v>
      </c>
      <c r="T843" s="47">
        <v>0</v>
      </c>
      <c r="U843" s="47">
        <v>0</v>
      </c>
      <c r="V843" s="47">
        <v>0</v>
      </c>
      <c r="W843" s="47">
        <v>0</v>
      </c>
      <c r="X843" s="47">
        <v>0</v>
      </c>
      <c r="Y843" s="47">
        <v>0</v>
      </c>
      <c r="Z843" s="47">
        <v>0</v>
      </c>
      <c r="AA843" s="47">
        <v>0</v>
      </c>
      <c r="AB843" s="47">
        <v>0</v>
      </c>
      <c r="AC843" s="47">
        <v>0</v>
      </c>
      <c r="AD843" s="47">
        <v>0</v>
      </c>
      <c r="AE843" s="47">
        <v>0</v>
      </c>
      <c r="AF843" s="47">
        <v>0</v>
      </c>
      <c r="AG843" s="47">
        <v>0</v>
      </c>
      <c r="AH843" s="47">
        <v>0</v>
      </c>
      <c r="AI843" s="47">
        <v>0</v>
      </c>
      <c r="AJ843" s="47">
        <v>0</v>
      </c>
      <c r="AK843" s="47">
        <v>0</v>
      </c>
      <c r="AL843" s="47">
        <v>0</v>
      </c>
      <c r="AM843" s="47">
        <v>0</v>
      </c>
      <c r="AN843" s="47">
        <v>0</v>
      </c>
      <c r="AO843" s="47">
        <v>0</v>
      </c>
      <c r="AP843" s="47">
        <v>0</v>
      </c>
      <c r="AQ843" s="47">
        <v>0</v>
      </c>
      <c r="AR843" s="47">
        <v>0</v>
      </c>
      <c r="AS843" s="47">
        <v>0</v>
      </c>
      <c r="AT843" s="47">
        <v>0</v>
      </c>
      <c r="AU843" s="47">
        <v>0</v>
      </c>
      <c r="AV843" s="47">
        <v>0</v>
      </c>
      <c r="AW843" s="47">
        <v>0</v>
      </c>
      <c r="AX843" s="47">
        <v>0</v>
      </c>
      <c r="AY843" s="47">
        <v>0</v>
      </c>
      <c r="AZ843" s="47">
        <v>0</v>
      </c>
      <c r="BA843" s="47">
        <v>0</v>
      </c>
      <c r="BB843" s="47">
        <v>0</v>
      </c>
      <c r="BC843" s="47">
        <v>-0.50861000000000001</v>
      </c>
      <c r="BD843" s="47">
        <v>0</v>
      </c>
      <c r="BE843" s="47">
        <v>0</v>
      </c>
      <c r="BF843" s="48">
        <v>0</v>
      </c>
      <c r="BG843" s="49">
        <v>0</v>
      </c>
    </row>
    <row r="844" spans="2:59" x14ac:dyDescent="0.25">
      <c r="B844" s="1"/>
      <c r="C844" s="46"/>
      <c r="D844" s="46"/>
      <c r="E844" s="45" t="s">
        <v>605</v>
      </c>
      <c r="F844" s="46" t="s">
        <v>599</v>
      </c>
      <c r="G844" s="47">
        <v>-0.71205999999999992</v>
      </c>
      <c r="H844" s="47">
        <v>0</v>
      </c>
      <c r="I844" s="47">
        <v>0</v>
      </c>
      <c r="J844" s="47">
        <v>0</v>
      </c>
      <c r="K844" s="47">
        <v>0</v>
      </c>
      <c r="L844" s="47">
        <v>0</v>
      </c>
      <c r="M844" s="47">
        <v>0</v>
      </c>
      <c r="N844" s="47">
        <v>0</v>
      </c>
      <c r="O844" s="47">
        <v>0</v>
      </c>
      <c r="P844" s="47">
        <v>-0.71205999999999992</v>
      </c>
      <c r="Q844" s="47">
        <v>0</v>
      </c>
      <c r="R844" s="47">
        <v>0</v>
      </c>
      <c r="S844" s="47">
        <v>0</v>
      </c>
      <c r="T844" s="47">
        <v>0</v>
      </c>
      <c r="U844" s="47">
        <v>0</v>
      </c>
      <c r="V844" s="47">
        <v>0</v>
      </c>
      <c r="W844" s="47">
        <v>0</v>
      </c>
      <c r="X844" s="47">
        <v>0</v>
      </c>
      <c r="Y844" s="47">
        <v>0</v>
      </c>
      <c r="Z844" s="47">
        <v>0</v>
      </c>
      <c r="AA844" s="47">
        <v>0</v>
      </c>
      <c r="AB844" s="47">
        <v>0</v>
      </c>
      <c r="AC844" s="47">
        <v>0</v>
      </c>
      <c r="AD844" s="47">
        <v>0</v>
      </c>
      <c r="AE844" s="47">
        <v>0</v>
      </c>
      <c r="AF844" s="47">
        <v>0</v>
      </c>
      <c r="AG844" s="47">
        <v>0</v>
      </c>
      <c r="AH844" s="47">
        <v>0</v>
      </c>
      <c r="AI844" s="47">
        <v>0</v>
      </c>
      <c r="AJ844" s="47">
        <v>0</v>
      </c>
      <c r="AK844" s="47">
        <v>0</v>
      </c>
      <c r="AL844" s="47">
        <v>0</v>
      </c>
      <c r="AM844" s="47">
        <v>0</v>
      </c>
      <c r="AN844" s="47">
        <v>0</v>
      </c>
      <c r="AO844" s="47">
        <v>0</v>
      </c>
      <c r="AP844" s="47">
        <v>0</v>
      </c>
      <c r="AQ844" s="47">
        <v>0</v>
      </c>
      <c r="AR844" s="47">
        <v>0</v>
      </c>
      <c r="AS844" s="47">
        <v>0</v>
      </c>
      <c r="AT844" s="47">
        <v>0</v>
      </c>
      <c r="AU844" s="47">
        <v>0</v>
      </c>
      <c r="AV844" s="47">
        <v>0</v>
      </c>
      <c r="AW844" s="47">
        <v>0</v>
      </c>
      <c r="AX844" s="47">
        <v>0</v>
      </c>
      <c r="AY844" s="47">
        <v>0</v>
      </c>
      <c r="AZ844" s="47">
        <v>0</v>
      </c>
      <c r="BA844" s="47">
        <v>0</v>
      </c>
      <c r="BB844" s="47">
        <v>0</v>
      </c>
      <c r="BC844" s="47">
        <v>-0.71205999999999992</v>
      </c>
      <c r="BD844" s="47">
        <v>0</v>
      </c>
      <c r="BE844" s="47">
        <v>0</v>
      </c>
      <c r="BF844" s="48">
        <v>0</v>
      </c>
      <c r="BG844" s="49">
        <v>0</v>
      </c>
    </row>
    <row r="845" spans="2:59" x14ac:dyDescent="0.25">
      <c r="B845" s="1"/>
      <c r="C845" s="46"/>
      <c r="D845" s="46"/>
      <c r="E845" s="45" t="s">
        <v>606</v>
      </c>
      <c r="F845" s="46" t="s">
        <v>599</v>
      </c>
      <c r="G845" s="47">
        <v>-3.0516900000000002</v>
      </c>
      <c r="H845" s="47">
        <v>0</v>
      </c>
      <c r="I845" s="47">
        <v>0</v>
      </c>
      <c r="J845" s="47">
        <v>0</v>
      </c>
      <c r="K845" s="47">
        <v>0</v>
      </c>
      <c r="L845" s="47">
        <v>0</v>
      </c>
      <c r="M845" s="47">
        <v>0</v>
      </c>
      <c r="N845" s="47">
        <v>0</v>
      </c>
      <c r="O845" s="47">
        <v>0</v>
      </c>
      <c r="P845" s="47">
        <v>-3.0516900000000002</v>
      </c>
      <c r="Q845" s="47">
        <v>0</v>
      </c>
      <c r="R845" s="47">
        <v>0</v>
      </c>
      <c r="S845" s="47">
        <v>0</v>
      </c>
      <c r="T845" s="47">
        <v>0</v>
      </c>
      <c r="U845" s="47">
        <v>0</v>
      </c>
      <c r="V845" s="47">
        <v>0</v>
      </c>
      <c r="W845" s="47">
        <v>0</v>
      </c>
      <c r="X845" s="47">
        <v>0</v>
      </c>
      <c r="Y845" s="47">
        <v>0</v>
      </c>
      <c r="Z845" s="47">
        <v>0</v>
      </c>
      <c r="AA845" s="47">
        <v>0</v>
      </c>
      <c r="AB845" s="47">
        <v>0</v>
      </c>
      <c r="AC845" s="47">
        <v>0</v>
      </c>
      <c r="AD845" s="47">
        <v>0</v>
      </c>
      <c r="AE845" s="47">
        <v>0</v>
      </c>
      <c r="AF845" s="47">
        <v>0</v>
      </c>
      <c r="AG845" s="47">
        <v>0</v>
      </c>
      <c r="AH845" s="47">
        <v>0</v>
      </c>
      <c r="AI845" s="47">
        <v>0</v>
      </c>
      <c r="AJ845" s="47">
        <v>0</v>
      </c>
      <c r="AK845" s="47">
        <v>0</v>
      </c>
      <c r="AL845" s="47">
        <v>0</v>
      </c>
      <c r="AM845" s="47">
        <v>0</v>
      </c>
      <c r="AN845" s="47">
        <v>0</v>
      </c>
      <c r="AO845" s="47">
        <v>0</v>
      </c>
      <c r="AP845" s="47">
        <v>0</v>
      </c>
      <c r="AQ845" s="47">
        <v>0</v>
      </c>
      <c r="AR845" s="47">
        <v>0</v>
      </c>
      <c r="AS845" s="47">
        <v>0</v>
      </c>
      <c r="AT845" s="47">
        <v>0</v>
      </c>
      <c r="AU845" s="47">
        <v>0</v>
      </c>
      <c r="AV845" s="47">
        <v>0</v>
      </c>
      <c r="AW845" s="47">
        <v>0</v>
      </c>
      <c r="AX845" s="47">
        <v>0</v>
      </c>
      <c r="AY845" s="47">
        <v>0</v>
      </c>
      <c r="AZ845" s="47">
        <v>0</v>
      </c>
      <c r="BA845" s="47">
        <v>0</v>
      </c>
      <c r="BB845" s="47">
        <v>0</v>
      </c>
      <c r="BC845" s="47">
        <v>-3.0516900000000002</v>
      </c>
      <c r="BD845" s="47">
        <v>0</v>
      </c>
      <c r="BE845" s="47">
        <v>0</v>
      </c>
      <c r="BF845" s="48">
        <v>0</v>
      </c>
      <c r="BG845" s="49">
        <v>0</v>
      </c>
    </row>
    <row r="846" spans="2:59" hidden="1" x14ac:dyDescent="0.25">
      <c r="B846" s="1"/>
      <c r="C846" s="46"/>
      <c r="D846" s="46"/>
      <c r="E846" s="45"/>
      <c r="BF846" s="48"/>
      <c r="BG846" s="49"/>
    </row>
    <row r="847" spans="2:59" hidden="1" x14ac:dyDescent="0.25">
      <c r="B847" s="1"/>
      <c r="C847" s="46"/>
      <c r="D847" s="46"/>
      <c r="E847" s="45"/>
      <c r="BF847" s="48"/>
      <c r="BG847" s="49"/>
    </row>
    <row r="848" spans="2:59" hidden="1" x14ac:dyDescent="0.25">
      <c r="B848" s="1"/>
      <c r="C848" s="46"/>
      <c r="D848" s="46"/>
      <c r="E848" s="45"/>
      <c r="BF848" s="48"/>
      <c r="BG848" s="49"/>
    </row>
    <row r="849" spans="2:59" hidden="1" x14ac:dyDescent="0.25">
      <c r="B849" s="1"/>
      <c r="C849" s="46"/>
      <c r="D849" s="46"/>
      <c r="E849" s="45"/>
      <c r="BF849" s="48"/>
      <c r="BG849" s="49"/>
    </row>
    <row r="850" spans="2:59" hidden="1" x14ac:dyDescent="0.25">
      <c r="B850" s="1"/>
      <c r="C850" s="46"/>
      <c r="D850" s="46"/>
      <c r="E850" s="45"/>
      <c r="BF850" s="48"/>
      <c r="BG850" s="49"/>
    </row>
    <row r="851" spans="2:59" hidden="1" x14ac:dyDescent="0.25">
      <c r="B851" s="1"/>
      <c r="C851" s="46"/>
      <c r="D851" s="46"/>
      <c r="E851" s="45"/>
      <c r="BF851" s="48"/>
      <c r="BG851" s="49"/>
    </row>
    <row r="852" spans="2:59" hidden="1" x14ac:dyDescent="0.25">
      <c r="B852" s="1"/>
      <c r="C852" s="46"/>
      <c r="D852" s="46"/>
      <c r="E852" s="45"/>
      <c r="BF852" s="48"/>
      <c r="BG852" s="49"/>
    </row>
    <row r="853" spans="2:59" hidden="1" x14ac:dyDescent="0.25">
      <c r="B853" s="1"/>
      <c r="C853" s="46"/>
      <c r="D853" s="46"/>
      <c r="E853" s="45"/>
      <c r="BF853" s="48"/>
      <c r="BG853" s="49"/>
    </row>
    <row r="854" spans="2:59" hidden="1" x14ac:dyDescent="0.25">
      <c r="B854" s="1"/>
      <c r="C854" s="46"/>
      <c r="D854" s="46"/>
      <c r="E854" s="45"/>
      <c r="BF854" s="48"/>
      <c r="BG854" s="49"/>
    </row>
    <row r="855" spans="2:59" x14ac:dyDescent="0.25">
      <c r="B855" s="1"/>
      <c r="C855" s="46"/>
      <c r="D855" s="46"/>
      <c r="E855" s="45" t="s">
        <v>607</v>
      </c>
      <c r="F855" s="46" t="s">
        <v>608</v>
      </c>
      <c r="G855" s="47">
        <v>-6.09</v>
      </c>
      <c r="H855" s="47">
        <v>-3.16</v>
      </c>
      <c r="I855" s="47">
        <v>-2.9729699999999997</v>
      </c>
      <c r="J855" s="47">
        <v>-2.64</v>
      </c>
      <c r="K855" s="47">
        <v>-4.4400000000000004</v>
      </c>
      <c r="L855" s="47">
        <v>-2.9729699999999997</v>
      </c>
      <c r="M855" s="47">
        <v>-7.5270000000000001</v>
      </c>
      <c r="N855" s="47">
        <v>-9.3497599999999998</v>
      </c>
      <c r="O855" s="47">
        <v>-10.47297</v>
      </c>
      <c r="P855" s="47">
        <v>-16.257000000000001</v>
      </c>
      <c r="Q855" s="47">
        <v>-16.949759999999998</v>
      </c>
      <c r="R855" s="47">
        <v>-16.41891</v>
      </c>
      <c r="S855" s="47">
        <v>-3.036</v>
      </c>
      <c r="T855" s="47">
        <v>1.1178599999999999</v>
      </c>
      <c r="U855" s="47">
        <v>-2.9729699999999997</v>
      </c>
      <c r="V855" s="47">
        <v>-3.5219999999999998</v>
      </c>
      <c r="W855" s="47">
        <v>-21.724</v>
      </c>
      <c r="X855" s="47">
        <v>-2.9729699999999997</v>
      </c>
      <c r="Y855" s="47">
        <v>-2.4220000000000002</v>
      </c>
      <c r="Z855" s="47">
        <v>-27.54</v>
      </c>
      <c r="AA855" s="47">
        <v>-2.9729699999999997</v>
      </c>
      <c r="AB855" s="47">
        <v>-8.98</v>
      </c>
      <c r="AC855" s="47">
        <v>-48.146140000000003</v>
      </c>
      <c r="AD855" s="47">
        <v>-8.9189100000000003</v>
      </c>
      <c r="AE855" s="47">
        <v>-3.3620000000000001</v>
      </c>
      <c r="AF855" s="47">
        <v>-5.71</v>
      </c>
      <c r="AG855" s="47">
        <v>-2.9729699999999997</v>
      </c>
      <c r="AH855" s="47">
        <v>-10.161</v>
      </c>
      <c r="AI855" s="47">
        <v>-12.37</v>
      </c>
      <c r="AJ855" s="47">
        <v>-2.9729699999999997</v>
      </c>
      <c r="AK855" s="47">
        <v>-9.8539999999999992</v>
      </c>
      <c r="AL855" s="47">
        <v>-19.21</v>
      </c>
      <c r="AM855" s="47">
        <v>-2.9729699999999997</v>
      </c>
      <c r="AN855" s="47">
        <v>-23.376999999999999</v>
      </c>
      <c r="AO855" s="47">
        <v>-37.29</v>
      </c>
      <c r="AP855" s="47">
        <v>-8.9189100000000003</v>
      </c>
      <c r="AQ855" s="47">
        <v>-10.648100000000001</v>
      </c>
      <c r="AR855" s="47">
        <v>-7</v>
      </c>
      <c r="AS855" s="47">
        <v>-2.9729699999999997</v>
      </c>
      <c r="AT855" s="47">
        <v>-9.6159999999999997</v>
      </c>
      <c r="AU855" s="47">
        <v>-4.3600000000000003</v>
      </c>
      <c r="AV855" s="47">
        <v>-2.9729699999999997</v>
      </c>
      <c r="AW855" s="47">
        <v>-2.3820000000000001</v>
      </c>
      <c r="AX855" s="47">
        <v>-3.27</v>
      </c>
      <c r="AY855" s="47">
        <v>-2.9729699999999997</v>
      </c>
      <c r="AZ855" s="47">
        <v>-22.646099999999997</v>
      </c>
      <c r="BA855" s="47">
        <v>-14.63</v>
      </c>
      <c r="BB855" s="47">
        <v>-8.9189100000000003</v>
      </c>
      <c r="BC855" s="47">
        <v>-71.260100000000008</v>
      </c>
      <c r="BD855" s="47">
        <v>-117.01589999999999</v>
      </c>
      <c r="BE855" s="47">
        <v>-43.175640000000001</v>
      </c>
      <c r="BF855" s="48">
        <v>0.65047003356522359</v>
      </c>
      <c r="BG855" s="49">
        <v>-0.39102207477787199</v>
      </c>
    </row>
    <row r="856" spans="2:59" x14ac:dyDescent="0.25">
      <c r="B856" s="1"/>
      <c r="C856" s="46"/>
      <c r="D856" s="46"/>
      <c r="E856" s="45" t="s">
        <v>609</v>
      </c>
      <c r="F856" s="46" t="s">
        <v>608</v>
      </c>
      <c r="G856" s="47">
        <v>-0.56000000000000005</v>
      </c>
      <c r="H856" s="47">
        <v>0</v>
      </c>
      <c r="I856" s="47">
        <v>-3.35</v>
      </c>
      <c r="J856" s="47">
        <v>-0.7</v>
      </c>
      <c r="K856" s="47">
        <v>0</v>
      </c>
      <c r="L856" s="47">
        <v>0</v>
      </c>
      <c r="M856" s="47">
        <v>0</v>
      </c>
      <c r="N856" s="47">
        <v>-0.42</v>
      </c>
      <c r="O856" s="47">
        <v>0</v>
      </c>
      <c r="P856" s="47">
        <v>-1.26</v>
      </c>
      <c r="Q856" s="47">
        <v>-0.42</v>
      </c>
      <c r="R856" s="47">
        <v>-3.35</v>
      </c>
      <c r="S856" s="47">
        <v>-7.0000000000000007E-2</v>
      </c>
      <c r="T856" s="47">
        <v>0</v>
      </c>
      <c r="U856" s="47">
        <v>0</v>
      </c>
      <c r="V856" s="47">
        <v>-6.3E-2</v>
      </c>
      <c r="W856" s="47">
        <v>-0.35</v>
      </c>
      <c r="X856" s="47">
        <v>0</v>
      </c>
      <c r="Y856" s="47">
        <v>0</v>
      </c>
      <c r="Z856" s="47">
        <v>-3.75</v>
      </c>
      <c r="AA856" s="47">
        <v>0</v>
      </c>
      <c r="AB856" s="47">
        <v>-0.13300000000000001</v>
      </c>
      <c r="AC856" s="47">
        <v>-4.0999999999999996</v>
      </c>
      <c r="AD856" s="47">
        <v>0</v>
      </c>
      <c r="AE856" s="47">
        <v>0</v>
      </c>
      <c r="AF856" s="47">
        <v>-0.24</v>
      </c>
      <c r="AG856" s="47">
        <v>0</v>
      </c>
      <c r="AH856" s="47">
        <v>-7.0000000000000007E-2</v>
      </c>
      <c r="AI856" s="47">
        <v>-0.34</v>
      </c>
      <c r="AJ856" s="47">
        <v>0</v>
      </c>
      <c r="AK856" s="47">
        <v>0</v>
      </c>
      <c r="AL856" s="47">
        <v>-0.67</v>
      </c>
      <c r="AM856" s="47">
        <v>-15</v>
      </c>
      <c r="AN856" s="47">
        <v>-7.0000000000000007E-2</v>
      </c>
      <c r="AO856" s="47">
        <v>-1.25</v>
      </c>
      <c r="AP856" s="47">
        <v>-15</v>
      </c>
      <c r="AQ856" s="47">
        <v>-0.54300000000000004</v>
      </c>
      <c r="AR856" s="47">
        <v>0</v>
      </c>
      <c r="AS856" s="47">
        <v>0</v>
      </c>
      <c r="AT856" s="47">
        <v>-11.0161</v>
      </c>
      <c r="AU856" s="47">
        <v>-0.22</v>
      </c>
      <c r="AV856" s="47">
        <v>0</v>
      </c>
      <c r="AW856" s="47">
        <v>-0.3</v>
      </c>
      <c r="AX856" s="47">
        <v>-6.6285800000000004</v>
      </c>
      <c r="AY856" s="47">
        <v>0</v>
      </c>
      <c r="AZ856" s="47">
        <v>-11.8591</v>
      </c>
      <c r="BA856" s="47">
        <v>-6.8485800000000001</v>
      </c>
      <c r="BB856" s="47">
        <v>0</v>
      </c>
      <c r="BC856" s="47">
        <v>-13.322100000000001</v>
      </c>
      <c r="BD856" s="47">
        <v>-12.61858</v>
      </c>
      <c r="BE856" s="47">
        <v>-18.350000000000001</v>
      </c>
      <c r="BF856" s="48">
        <v>-0.27400000000000002</v>
      </c>
      <c r="BG856" s="49">
        <v>5.5752707515425826E-2</v>
      </c>
    </row>
    <row r="857" spans="2:59" x14ac:dyDescent="0.25">
      <c r="B857" s="1"/>
      <c r="C857" s="46"/>
      <c r="D857" s="46"/>
      <c r="E857" s="45" t="s">
        <v>610</v>
      </c>
      <c r="F857" s="46" t="s">
        <v>608</v>
      </c>
      <c r="G857" s="47">
        <v>-0.26</v>
      </c>
      <c r="H857" s="47">
        <v>0</v>
      </c>
      <c r="I857" s="47">
        <v>-2.7791700000000001</v>
      </c>
      <c r="J857" s="47">
        <v>0</v>
      </c>
      <c r="K857" s="47">
        <v>0</v>
      </c>
      <c r="L857" s="47">
        <v>-2.7791700000000001</v>
      </c>
      <c r="M857" s="47">
        <v>0</v>
      </c>
      <c r="N857" s="47">
        <v>0</v>
      </c>
      <c r="O857" s="47">
        <v>-2.7791700000000001</v>
      </c>
      <c r="P857" s="47">
        <v>-0.26</v>
      </c>
      <c r="Q857" s="47">
        <v>0</v>
      </c>
      <c r="R857" s="47">
        <v>-8.33751</v>
      </c>
      <c r="S857" s="47">
        <v>0</v>
      </c>
      <c r="T857" s="47">
        <v>0</v>
      </c>
      <c r="U857" s="47">
        <v>-2.7791700000000001</v>
      </c>
      <c r="V857" s="47">
        <v>-0.35</v>
      </c>
      <c r="W857" s="47">
        <v>0</v>
      </c>
      <c r="X857" s="47">
        <v>-2.7791700000000001</v>
      </c>
      <c r="Y857" s="47">
        <v>-49.444749999999999</v>
      </c>
      <c r="Z857" s="47">
        <v>0</v>
      </c>
      <c r="AA857" s="47">
        <v>-2.7791700000000001</v>
      </c>
      <c r="AB857" s="47">
        <v>-49.794750000000001</v>
      </c>
      <c r="AC857" s="47">
        <v>0</v>
      </c>
      <c r="AD857" s="47">
        <v>-8.33751</v>
      </c>
      <c r="AE857" s="47">
        <v>0</v>
      </c>
      <c r="AF857" s="47">
        <v>0</v>
      </c>
      <c r="AG857" s="47">
        <v>-2.7791700000000001</v>
      </c>
      <c r="AH857" s="47">
        <v>0</v>
      </c>
      <c r="AI857" s="47">
        <v>0</v>
      </c>
      <c r="AJ857" s="47">
        <v>-2.7791700000000001</v>
      </c>
      <c r="AK857" s="47">
        <v>0</v>
      </c>
      <c r="AL857" s="47">
        <v>0</v>
      </c>
      <c r="AM857" s="47">
        <v>-2.7791700000000001</v>
      </c>
      <c r="AN857" s="47">
        <v>0</v>
      </c>
      <c r="AO857" s="47">
        <v>0</v>
      </c>
      <c r="AP857" s="47">
        <v>-8.33751</v>
      </c>
      <c r="AQ857" s="47">
        <v>-6.5789999999999997</v>
      </c>
      <c r="AR857" s="47">
        <v>0</v>
      </c>
      <c r="AS857" s="47">
        <v>-2.7791700000000001</v>
      </c>
      <c r="AT857" s="47">
        <v>0</v>
      </c>
      <c r="AU857" s="47">
        <v>0</v>
      </c>
      <c r="AV857" s="47">
        <v>-2.7791700000000001</v>
      </c>
      <c r="AW857" s="47">
        <v>0</v>
      </c>
      <c r="AX857" s="47">
        <v>0</v>
      </c>
      <c r="AY857" s="47">
        <v>-2.7791700000000001</v>
      </c>
      <c r="AZ857" s="47">
        <v>-6.5789999999999997</v>
      </c>
      <c r="BA857" s="47">
        <v>0</v>
      </c>
      <c r="BB857" s="47">
        <v>-8.33751</v>
      </c>
      <c r="BC857" s="47">
        <v>-56.633749999999999</v>
      </c>
      <c r="BD857" s="47">
        <v>0</v>
      </c>
      <c r="BE857" s="47">
        <v>-33.35004</v>
      </c>
      <c r="BF857" s="48">
        <v>0.69816138151558427</v>
      </c>
      <c r="BG857" s="49">
        <v>0</v>
      </c>
    </row>
    <row r="858" spans="2:59" hidden="1" x14ac:dyDescent="0.25">
      <c r="B858" s="1"/>
      <c r="C858" s="46"/>
      <c r="D858" s="46"/>
      <c r="E858" s="45"/>
      <c r="BF858" s="48"/>
      <c r="BG858" s="49"/>
    </row>
    <row r="859" spans="2:59" x14ac:dyDescent="0.25">
      <c r="B859" s="1"/>
      <c r="C859" s="46"/>
      <c r="D859" s="46"/>
      <c r="E859" s="45" t="s">
        <v>611</v>
      </c>
      <c r="F859" s="46" t="s">
        <v>608</v>
      </c>
      <c r="G859" s="47">
        <v>-0.22</v>
      </c>
      <c r="H859" s="47">
        <v>-4.3554799999999991</v>
      </c>
      <c r="I859" s="47">
        <v>-17.34234</v>
      </c>
      <c r="J859" s="47">
        <v>-0.23</v>
      </c>
      <c r="K859" s="47">
        <v>-12.676120000000001</v>
      </c>
      <c r="L859" s="47">
        <v>-17.34234</v>
      </c>
      <c r="M859" s="47">
        <v>-11.623530000000001</v>
      </c>
      <c r="N859" s="47">
        <v>-26.591529999999999</v>
      </c>
      <c r="O859" s="47">
        <v>-17.34234</v>
      </c>
      <c r="P859" s="47">
        <v>-12.07353</v>
      </c>
      <c r="Q859" s="47">
        <v>-43.623129999999996</v>
      </c>
      <c r="R859" s="47">
        <v>-52.02702</v>
      </c>
      <c r="S859" s="47">
        <v>-2.7229999999999999</v>
      </c>
      <c r="T859" s="47">
        <v>7.2450000000000001</v>
      </c>
      <c r="U859" s="47">
        <v>-17.34234</v>
      </c>
      <c r="V859" s="47">
        <v>-1.0029999999999999</v>
      </c>
      <c r="W859" s="47">
        <v>9.2984400000000011</v>
      </c>
      <c r="X859" s="47">
        <v>-17.34234</v>
      </c>
      <c r="Y859" s="47">
        <v>-0.27300000000000002</v>
      </c>
      <c r="Z859" s="47">
        <v>-1.1439999999999999</v>
      </c>
      <c r="AA859" s="47">
        <v>-17.34234</v>
      </c>
      <c r="AB859" s="47">
        <v>-3.9990000000000001</v>
      </c>
      <c r="AC859" s="47">
        <v>15.39944</v>
      </c>
      <c r="AD859" s="47">
        <v>-52.02702</v>
      </c>
      <c r="AE859" s="47">
        <v>-6.5251299999999999</v>
      </c>
      <c r="AF859" s="47">
        <v>-15.280610000000001</v>
      </c>
      <c r="AG859" s="47">
        <v>-17.34234</v>
      </c>
      <c r="AH859" s="47">
        <v>-0.87</v>
      </c>
      <c r="AI859" s="47">
        <v>-3.3927700000000001</v>
      </c>
      <c r="AJ859" s="47">
        <v>-17.34234</v>
      </c>
      <c r="AK859" s="47">
        <v>-0.99</v>
      </c>
      <c r="AL859" s="47">
        <v>-29.322710000000001</v>
      </c>
      <c r="AM859" s="47">
        <v>-17.34234</v>
      </c>
      <c r="AN859" s="47">
        <v>-8.3851299999999984</v>
      </c>
      <c r="AO859" s="47">
        <v>-47.996089999999995</v>
      </c>
      <c r="AP859" s="47">
        <v>-52.02702</v>
      </c>
      <c r="AQ859" s="47">
        <v>-5.3733199999999997</v>
      </c>
      <c r="AR859" s="47">
        <v>-22.746279999999999</v>
      </c>
      <c r="AS859" s="47">
        <v>-17.34234</v>
      </c>
      <c r="AT859" s="47">
        <v>-83.023499999999999</v>
      </c>
      <c r="AU859" s="47">
        <v>-0.91400000000000003</v>
      </c>
      <c r="AV859" s="47">
        <v>-17.34234</v>
      </c>
      <c r="AW859" s="47">
        <v>-87.550139999999999</v>
      </c>
      <c r="AX859" s="47">
        <v>-2.1960000000000002</v>
      </c>
      <c r="AY859" s="47">
        <v>-17.34234</v>
      </c>
      <c r="AZ859" s="47">
        <v>-175.94695999999999</v>
      </c>
      <c r="BA859" s="47">
        <v>-25.856279999999998</v>
      </c>
      <c r="BB859" s="47">
        <v>-52.02702</v>
      </c>
      <c r="BC859" s="47">
        <v>-200.40461999999999</v>
      </c>
      <c r="BD859" s="47">
        <v>-102.07606</v>
      </c>
      <c r="BE859" s="47">
        <v>-208.10808</v>
      </c>
      <c r="BF859" s="48">
        <v>-3.7016630973674913E-2</v>
      </c>
      <c r="BG859" s="49">
        <v>0.96328718016741632</v>
      </c>
    </row>
    <row r="860" spans="2:59" x14ac:dyDescent="0.25">
      <c r="B860" s="1"/>
      <c r="C860" s="46"/>
      <c r="D860" s="46"/>
      <c r="E860" s="45" t="s">
        <v>612</v>
      </c>
      <c r="F860" s="46" t="s">
        <v>608</v>
      </c>
      <c r="G860" s="47">
        <v>-4.07</v>
      </c>
      <c r="H860" s="47">
        <v>-20.30585</v>
      </c>
      <c r="I860" s="47">
        <v>-8.6216200000000001</v>
      </c>
      <c r="J860" s="47">
        <v>-22.814900000000002</v>
      </c>
      <c r="K860" s="47">
        <v>-11.464</v>
      </c>
      <c r="L860" s="47">
        <v>-8.6216200000000001</v>
      </c>
      <c r="M860" s="47">
        <v>-12.09</v>
      </c>
      <c r="N860" s="47">
        <v>-25.721299999999999</v>
      </c>
      <c r="O860" s="47">
        <v>-29.421619999999997</v>
      </c>
      <c r="P860" s="47">
        <v>-38.974899999999998</v>
      </c>
      <c r="Q860" s="47">
        <v>-57.491150000000005</v>
      </c>
      <c r="R860" s="47">
        <v>-46.664859999999997</v>
      </c>
      <c r="S860" s="47">
        <v>-20.062000000000001</v>
      </c>
      <c r="T860" s="47">
        <v>0</v>
      </c>
      <c r="U860" s="47">
        <v>-8.6216200000000001</v>
      </c>
      <c r="V860" s="47">
        <v>-15.206</v>
      </c>
      <c r="W860" s="47">
        <v>-29.356770000000001</v>
      </c>
      <c r="X860" s="47">
        <v>-8.6216200000000001</v>
      </c>
      <c r="Y860" s="47">
        <v>-10.71486</v>
      </c>
      <c r="Z860" s="47">
        <v>-19.953499999999998</v>
      </c>
      <c r="AA860" s="47">
        <v>-29.421619999999997</v>
      </c>
      <c r="AB860" s="47">
        <v>-45.982860000000002</v>
      </c>
      <c r="AC860" s="47">
        <v>-49.310269999999996</v>
      </c>
      <c r="AD860" s="47">
        <v>-46.664859999999997</v>
      </c>
      <c r="AE860" s="47">
        <v>-15.15644</v>
      </c>
      <c r="AF860" s="47">
        <v>-34.53913</v>
      </c>
      <c r="AG860" s="47">
        <v>-8.6216200000000001</v>
      </c>
      <c r="AH860" s="47">
        <v>-10.417999999999999</v>
      </c>
      <c r="AI860" s="47">
        <v>-24.292189999999998</v>
      </c>
      <c r="AJ860" s="47">
        <v>-8.6216200000000001</v>
      </c>
      <c r="AK860" s="47">
        <v>-25.0489</v>
      </c>
      <c r="AL860" s="47">
        <v>-24.17022</v>
      </c>
      <c r="AM860" s="47">
        <v>-29.421619999999997</v>
      </c>
      <c r="AN860" s="47">
        <v>-50.623339999999999</v>
      </c>
      <c r="AO860" s="47">
        <v>-83.001539999999991</v>
      </c>
      <c r="AP860" s="47">
        <v>-46.664859999999997</v>
      </c>
      <c r="AQ860" s="47">
        <v>-16.87032</v>
      </c>
      <c r="AR860" s="47">
        <v>-9.4548100000000002</v>
      </c>
      <c r="AS860" s="47">
        <v>-8.6216200000000001</v>
      </c>
      <c r="AT860" s="47">
        <v>-11.832100000000001</v>
      </c>
      <c r="AU860" s="47">
        <v>-8.9719999999999995</v>
      </c>
      <c r="AV860" s="47">
        <v>-29.421619999999997</v>
      </c>
      <c r="AW860" s="47">
        <v>-54.393999999999998</v>
      </c>
      <c r="AX860" s="47">
        <v>-39.400379999999998</v>
      </c>
      <c r="AY860" s="47">
        <v>-8.6216200000000001</v>
      </c>
      <c r="AZ860" s="47">
        <v>-83.096419999999995</v>
      </c>
      <c r="BA860" s="47">
        <v>-57.827190000000002</v>
      </c>
      <c r="BB860" s="47">
        <v>-46.664859999999997</v>
      </c>
      <c r="BC860" s="47">
        <v>-218.67751999999999</v>
      </c>
      <c r="BD860" s="47">
        <v>-247.63014999999999</v>
      </c>
      <c r="BE860" s="47">
        <v>-186.65943999999999</v>
      </c>
      <c r="BF860" s="48">
        <v>0.17153206931296916</v>
      </c>
      <c r="BG860" s="49">
        <v>-0.1169188404562207</v>
      </c>
    </row>
    <row r="861" spans="2:59" x14ac:dyDescent="0.25">
      <c r="B861" s="1"/>
      <c r="C861" s="46"/>
      <c r="D861" s="46"/>
      <c r="E861" s="45" t="s">
        <v>613</v>
      </c>
      <c r="F861" s="46" t="s">
        <v>608</v>
      </c>
      <c r="G861" s="47">
        <v>-10.212</v>
      </c>
      <c r="H861" s="47">
        <v>-2.3679999999999999</v>
      </c>
      <c r="I861" s="47">
        <v>-2.0270299999999999</v>
      </c>
      <c r="J861" s="47">
        <v>-9.07</v>
      </c>
      <c r="K861" s="47">
        <v>-4.9240000000000004</v>
      </c>
      <c r="L861" s="47">
        <v>-2.0270299999999999</v>
      </c>
      <c r="M861" s="47">
        <v>-8.3460000000000001</v>
      </c>
      <c r="N861" s="47">
        <v>-2.71</v>
      </c>
      <c r="O861" s="47">
        <v>-2.0270299999999999</v>
      </c>
      <c r="P861" s="47">
        <v>-27.628</v>
      </c>
      <c r="Q861" s="47">
        <v>-10.002000000000001</v>
      </c>
      <c r="R861" s="47">
        <v>-6.0810900000000006</v>
      </c>
      <c r="S861" s="47">
        <v>-10.247</v>
      </c>
      <c r="T861" s="47">
        <v>-7.2844499999999996</v>
      </c>
      <c r="U861" s="47">
        <v>-2.0270299999999999</v>
      </c>
      <c r="V861" s="47">
        <v>-6.7359999999999998</v>
      </c>
      <c r="W861" s="47">
        <v>-10.6</v>
      </c>
      <c r="X861" s="47">
        <v>-2.0270299999999999</v>
      </c>
      <c r="Y861" s="47">
        <v>-5.9349999999999996</v>
      </c>
      <c r="Z861" s="47">
        <v>-2.5299999999999998</v>
      </c>
      <c r="AA861" s="47">
        <v>-2.0270299999999999</v>
      </c>
      <c r="AB861" s="47">
        <v>-22.917999999999999</v>
      </c>
      <c r="AC861" s="47">
        <v>-20.414450000000002</v>
      </c>
      <c r="AD861" s="47">
        <v>-6.0810900000000006</v>
      </c>
      <c r="AE861" s="47">
        <v>-7.14</v>
      </c>
      <c r="AF861" s="47">
        <v>-7.43</v>
      </c>
      <c r="AG861" s="47">
        <v>-2.0270299999999999</v>
      </c>
      <c r="AH861" s="47">
        <v>-8.2680000000000007</v>
      </c>
      <c r="AI861" s="47">
        <v>-8.83</v>
      </c>
      <c r="AJ861" s="47">
        <v>-2.0270299999999999</v>
      </c>
      <c r="AK861" s="47">
        <v>-7.95</v>
      </c>
      <c r="AL861" s="47">
        <v>-8.8478099999999991</v>
      </c>
      <c r="AM861" s="47">
        <v>-2.0270299999999999</v>
      </c>
      <c r="AN861" s="47">
        <v>-23.358000000000001</v>
      </c>
      <c r="AO861" s="47">
        <v>-25.107810000000001</v>
      </c>
      <c r="AP861" s="47">
        <v>-6.0810900000000006</v>
      </c>
      <c r="AQ861" s="47">
        <v>-9.7729999999999997</v>
      </c>
      <c r="AR861" s="47">
        <v>-14.449</v>
      </c>
      <c r="AS861" s="47">
        <v>-2.0270299999999999</v>
      </c>
      <c r="AT861" s="47">
        <v>-6.0949999999999998</v>
      </c>
      <c r="AU861" s="47">
        <v>-8.1839999999999993</v>
      </c>
      <c r="AV861" s="47">
        <v>-2.0270299999999999</v>
      </c>
      <c r="AW861" s="47">
        <v>-2.3119999999999998</v>
      </c>
      <c r="AX861" s="47">
        <v>-6.65</v>
      </c>
      <c r="AY861" s="47">
        <v>-2.0270299999999999</v>
      </c>
      <c r="AZ861" s="47">
        <v>-18.18</v>
      </c>
      <c r="BA861" s="47">
        <v>-29.283000000000001</v>
      </c>
      <c r="BB861" s="47">
        <v>-6.0810900000000006</v>
      </c>
      <c r="BC861" s="47">
        <v>-92.084000000000003</v>
      </c>
      <c r="BD861" s="47">
        <v>-84.807259999999999</v>
      </c>
      <c r="BE861" s="47">
        <v>-24.324360000000002</v>
      </c>
      <c r="BF861" s="48">
        <v>2.7856700032395505</v>
      </c>
      <c r="BG861" s="49">
        <v>8.5803267314614295E-2</v>
      </c>
    </row>
    <row r="862" spans="2:59" x14ac:dyDescent="0.25">
      <c r="B862" s="1"/>
      <c r="C862" s="46"/>
      <c r="D862" s="46"/>
      <c r="E862" s="45" t="s">
        <v>614</v>
      </c>
      <c r="F862" s="46" t="s">
        <v>608</v>
      </c>
      <c r="G862" s="47">
        <v>-7.0000000000000007E-2</v>
      </c>
      <c r="H862" s="47">
        <v>0</v>
      </c>
      <c r="I862" s="47">
        <v>0</v>
      </c>
      <c r="J862" s="47">
        <v>-0.52</v>
      </c>
      <c r="K862" s="47">
        <v>0</v>
      </c>
      <c r="L862" s="47">
        <v>0</v>
      </c>
      <c r="M862" s="47">
        <v>-2.1</v>
      </c>
      <c r="N862" s="47">
        <v>-7.7256299999999998</v>
      </c>
      <c r="O862" s="47">
        <v>0</v>
      </c>
      <c r="P862" s="47">
        <v>-2.69</v>
      </c>
      <c r="Q862" s="47">
        <v>-7.7256299999999998</v>
      </c>
      <c r="R862" s="47">
        <v>0</v>
      </c>
      <c r="S862" s="47">
        <v>-0.83299999999999996</v>
      </c>
      <c r="T862" s="47">
        <v>0</v>
      </c>
      <c r="U862" s="47">
        <v>0</v>
      </c>
      <c r="V862" s="47">
        <v>-3.3</v>
      </c>
      <c r="W862" s="47">
        <v>-0.59</v>
      </c>
      <c r="X862" s="47">
        <v>0</v>
      </c>
      <c r="Y862" s="47">
        <v>3.09</v>
      </c>
      <c r="Z862" s="47">
        <v>-0.21</v>
      </c>
      <c r="AA862" s="47">
        <v>0</v>
      </c>
      <c r="AB862" s="47">
        <v>-1.0429999999999999</v>
      </c>
      <c r="AC862" s="47">
        <v>-0.8</v>
      </c>
      <c r="AD862" s="47">
        <v>0</v>
      </c>
      <c r="AE862" s="47">
        <v>0</v>
      </c>
      <c r="AF862" s="47">
        <v>-5.64</v>
      </c>
      <c r="AG862" s="47">
        <v>0</v>
      </c>
      <c r="AH862" s="47">
        <v>0</v>
      </c>
      <c r="AI862" s="47">
        <v>-5.47</v>
      </c>
      <c r="AJ862" s="47">
        <v>0</v>
      </c>
      <c r="AK862" s="47">
        <v>-3.93</v>
      </c>
      <c r="AL862" s="47">
        <v>0.14656</v>
      </c>
      <c r="AM862" s="47">
        <v>0</v>
      </c>
      <c r="AN862" s="47">
        <v>-3.93</v>
      </c>
      <c r="AO862" s="47">
        <v>-10.96344</v>
      </c>
      <c r="AP862" s="47">
        <v>0</v>
      </c>
      <c r="AQ862" s="47">
        <v>-4.4129499999999995</v>
      </c>
      <c r="AR862" s="47">
        <v>-0.28000000000000003</v>
      </c>
      <c r="AS862" s="47">
        <v>0</v>
      </c>
      <c r="AT862" s="47">
        <v>-0.3</v>
      </c>
      <c r="AU862" s="47">
        <v>-0.76888999999999996</v>
      </c>
      <c r="AV862" s="47">
        <v>0</v>
      </c>
      <c r="AW862" s="47">
        <v>-0.2</v>
      </c>
      <c r="AX862" s="47">
        <v>-1.1599999999999999</v>
      </c>
      <c r="AY862" s="47">
        <v>0</v>
      </c>
      <c r="AZ862" s="47">
        <v>-4.9129499999999995</v>
      </c>
      <c r="BA862" s="47">
        <v>-2.2088899999999998</v>
      </c>
      <c r="BB862" s="47">
        <v>0</v>
      </c>
      <c r="BC862" s="47">
        <v>-12.575950000000001</v>
      </c>
      <c r="BD862" s="47">
        <v>-21.697959999999998</v>
      </c>
      <c r="BE862" s="47">
        <v>0</v>
      </c>
      <c r="BF862" s="48">
        <v>0</v>
      </c>
      <c r="BG862" s="49">
        <v>-0.42040864671148803</v>
      </c>
    </row>
    <row r="863" spans="2:59" x14ac:dyDescent="0.25">
      <c r="B863" s="1"/>
      <c r="C863" s="46"/>
      <c r="D863" s="46"/>
      <c r="E863" s="45" t="s">
        <v>615</v>
      </c>
      <c r="F863" s="46" t="s">
        <v>608</v>
      </c>
      <c r="G863" s="47">
        <v>0</v>
      </c>
      <c r="H863" s="47">
        <v>0</v>
      </c>
      <c r="I863" s="47">
        <v>0</v>
      </c>
      <c r="J863" s="47">
        <v>-8.4390999999999998</v>
      </c>
      <c r="K863" s="47">
        <v>0</v>
      </c>
      <c r="L863" s="47">
        <v>0</v>
      </c>
      <c r="M863" s="47">
        <v>-1.383</v>
      </c>
      <c r="N863" s="47">
        <v>-0.08</v>
      </c>
      <c r="O863" s="47">
        <v>0</v>
      </c>
      <c r="P863" s="47">
        <v>-9.8221000000000007</v>
      </c>
      <c r="Q863" s="47">
        <v>-0.08</v>
      </c>
      <c r="R863" s="47">
        <v>0</v>
      </c>
      <c r="S863" s="47">
        <v>-0.14000000000000001</v>
      </c>
      <c r="T863" s="47">
        <v>0</v>
      </c>
      <c r="U863" s="47">
        <v>0</v>
      </c>
      <c r="V863" s="47">
        <v>-1.1299999999999999</v>
      </c>
      <c r="W863" s="47">
        <v>0</v>
      </c>
      <c r="X863" s="47">
        <v>0</v>
      </c>
      <c r="Y863" s="47">
        <v>-1.8320000000000001</v>
      </c>
      <c r="Z863" s="47">
        <v>-8.3690999999999995</v>
      </c>
      <c r="AA863" s="47">
        <v>0</v>
      </c>
      <c r="AB863" s="47">
        <v>-3.1019999999999999</v>
      </c>
      <c r="AC863" s="47">
        <v>-8.3690999999999995</v>
      </c>
      <c r="AD863" s="47">
        <v>0</v>
      </c>
      <c r="AE863" s="47">
        <v>-1.9</v>
      </c>
      <c r="AF863" s="47">
        <v>0</v>
      </c>
      <c r="AG863" s="47">
        <v>0</v>
      </c>
      <c r="AH863" s="47">
        <v>-1.8680000000000001</v>
      </c>
      <c r="AI863" s="47">
        <v>0</v>
      </c>
      <c r="AJ863" s="47">
        <v>0</v>
      </c>
      <c r="AK863" s="47">
        <v>-1.6819999999999999</v>
      </c>
      <c r="AL863" s="47">
        <v>0</v>
      </c>
      <c r="AM863" s="47">
        <v>0</v>
      </c>
      <c r="AN863" s="47">
        <v>-5.45</v>
      </c>
      <c r="AO863" s="47">
        <v>0</v>
      </c>
      <c r="AP863" s="47">
        <v>0</v>
      </c>
      <c r="AQ863" s="47">
        <v>-3.0130500000000002</v>
      </c>
      <c r="AR863" s="47">
        <v>-1.2900999999999998</v>
      </c>
      <c r="AS863" s="47">
        <v>0</v>
      </c>
      <c r="AT863" s="47">
        <v>-8.452</v>
      </c>
      <c r="AU863" s="47">
        <v>0</v>
      </c>
      <c r="AV863" s="47">
        <v>0</v>
      </c>
      <c r="AW863" s="47">
        <v>-0.96299999999999997</v>
      </c>
      <c r="AX863" s="47">
        <v>0</v>
      </c>
      <c r="AY863" s="47">
        <v>0</v>
      </c>
      <c r="AZ863" s="47">
        <v>-12.428049999999999</v>
      </c>
      <c r="BA863" s="47">
        <v>-1.2900999999999998</v>
      </c>
      <c r="BB863" s="47">
        <v>0</v>
      </c>
      <c r="BC863" s="47">
        <v>-30.802150000000001</v>
      </c>
      <c r="BD863" s="47">
        <v>-9.7392000000000003</v>
      </c>
      <c r="BE863" s="47">
        <v>0</v>
      </c>
      <c r="BF863" s="48">
        <v>0</v>
      </c>
      <c r="BG863" s="49">
        <v>2.1626981682273696</v>
      </c>
    </row>
    <row r="864" spans="2:59" x14ac:dyDescent="0.25">
      <c r="B864" s="1"/>
      <c r="C864" s="46"/>
      <c r="D864" s="46"/>
      <c r="E864" s="45" t="s">
        <v>616</v>
      </c>
      <c r="F864" s="46" t="s">
        <v>608</v>
      </c>
      <c r="G864" s="47">
        <v>0</v>
      </c>
      <c r="H864" s="47">
        <v>-0.6</v>
      </c>
      <c r="I864" s="47">
        <v>-12.151350000000001</v>
      </c>
      <c r="J864" s="47">
        <v>-1.59</v>
      </c>
      <c r="K864" s="47">
        <v>-0.19</v>
      </c>
      <c r="L864" s="47">
        <v>-14.151350000000001</v>
      </c>
      <c r="M864" s="47">
        <v>-0.32</v>
      </c>
      <c r="N864" s="47">
        <v>-2.1352099999999998</v>
      </c>
      <c r="O864" s="47">
        <v>-23.151349999999997</v>
      </c>
      <c r="P864" s="47">
        <v>-1.91</v>
      </c>
      <c r="Q864" s="47">
        <v>-2.9252099999999999</v>
      </c>
      <c r="R864" s="47">
        <v>-49.454050000000002</v>
      </c>
      <c r="S864" s="47">
        <v>-0.68899999999999995</v>
      </c>
      <c r="T864" s="47">
        <v>0</v>
      </c>
      <c r="U864" s="47">
        <v>-14.151350000000001</v>
      </c>
      <c r="V864" s="47">
        <v>-1.208</v>
      </c>
      <c r="W864" s="47">
        <v>-1.45</v>
      </c>
      <c r="X864" s="47">
        <v>-14.151350000000001</v>
      </c>
      <c r="Y864" s="47">
        <v>-0.67700000000000005</v>
      </c>
      <c r="Z864" s="47">
        <v>-1.24</v>
      </c>
      <c r="AA864" s="47">
        <v>-17.151349999999997</v>
      </c>
      <c r="AB864" s="47">
        <v>-2.5739999999999998</v>
      </c>
      <c r="AC864" s="47">
        <v>-2.69</v>
      </c>
      <c r="AD864" s="47">
        <v>-45.454050000000002</v>
      </c>
      <c r="AE864" s="47">
        <v>-1.546</v>
      </c>
      <c r="AF864" s="47">
        <v>0</v>
      </c>
      <c r="AG864" s="47">
        <v>-14.151350000000001</v>
      </c>
      <c r="AH864" s="47">
        <v>-1.2350000000000001</v>
      </c>
      <c r="AI864" s="47">
        <v>-2.2293499999999997</v>
      </c>
      <c r="AJ864" s="47">
        <v>-14.151350000000001</v>
      </c>
      <c r="AK864" s="47">
        <v>-0.38900000000000001</v>
      </c>
      <c r="AL864" s="47">
        <v>-0.68</v>
      </c>
      <c r="AM864" s="47">
        <v>-17.151349999999997</v>
      </c>
      <c r="AN864" s="47">
        <v>-3.17</v>
      </c>
      <c r="AO864" s="47">
        <v>-2.9093499999999999</v>
      </c>
      <c r="AP864" s="47">
        <v>-45.454050000000002</v>
      </c>
      <c r="AQ864" s="47">
        <v>-0.246</v>
      </c>
      <c r="AR864" s="47">
        <v>-1.4683599999999999</v>
      </c>
      <c r="AS864" s="47">
        <v>-14.151350000000001</v>
      </c>
      <c r="AT864" s="47">
        <v>-0.63800000000000001</v>
      </c>
      <c r="AU864" s="47">
        <v>-1.77</v>
      </c>
      <c r="AV864" s="47">
        <v>-14.151350000000001</v>
      </c>
      <c r="AW864" s="47">
        <v>-7.0000000000000007E-2</v>
      </c>
      <c r="AX864" s="47">
        <v>0</v>
      </c>
      <c r="AY864" s="47">
        <v>-14.151350000000001</v>
      </c>
      <c r="AZ864" s="47">
        <v>-0.95399999999999996</v>
      </c>
      <c r="BA864" s="47">
        <v>-3.2383600000000001</v>
      </c>
      <c r="BB864" s="47">
        <v>-42.454050000000002</v>
      </c>
      <c r="BC864" s="47">
        <v>-8.6080000000000005</v>
      </c>
      <c r="BD864" s="47">
        <v>-11.762919999999999</v>
      </c>
      <c r="BE864" s="47">
        <v>-182.81620000000001</v>
      </c>
      <c r="BF864" s="48">
        <v>-0.95291445725269419</v>
      </c>
      <c r="BG864" s="49">
        <v>-0.26820891411316228</v>
      </c>
    </row>
    <row r="865" spans="2:59" x14ac:dyDescent="0.25">
      <c r="B865" s="1"/>
      <c r="C865" s="46"/>
      <c r="D865" s="46"/>
      <c r="E865" s="45" t="s">
        <v>617</v>
      </c>
      <c r="F865" s="46" t="s">
        <v>618</v>
      </c>
      <c r="G865" s="47">
        <v>-0.25459999999999999</v>
      </c>
      <c r="H865" s="47">
        <v>-3.5</v>
      </c>
      <c r="I865" s="47">
        <v>-1.2</v>
      </c>
      <c r="J865" s="47">
        <v>-0.14980000000000002</v>
      </c>
      <c r="K865" s="47">
        <v>-2.1829999999999998</v>
      </c>
      <c r="L865" s="47">
        <v>-1.2</v>
      </c>
      <c r="M865" s="47">
        <v>-13.250110000000001</v>
      </c>
      <c r="N865" s="47">
        <v>-1.929</v>
      </c>
      <c r="O865" s="47">
        <v>-7.7</v>
      </c>
      <c r="P865" s="47">
        <v>-13.65451</v>
      </c>
      <c r="Q865" s="47">
        <v>-7.6120000000000001</v>
      </c>
      <c r="R865" s="47">
        <v>-10.1</v>
      </c>
      <c r="S865" s="47">
        <v>0.57199999999999995</v>
      </c>
      <c r="T865" s="47">
        <v>0</v>
      </c>
      <c r="U865" s="47">
        <v>-1.2</v>
      </c>
      <c r="V865" s="47">
        <v>-2.82</v>
      </c>
      <c r="W865" s="47">
        <v>-2.5</v>
      </c>
      <c r="X865" s="47">
        <v>-1.2</v>
      </c>
      <c r="Y865" s="47">
        <v>-6.1</v>
      </c>
      <c r="Z865" s="47">
        <v>-7.5</v>
      </c>
      <c r="AA865" s="47">
        <v>-1.2</v>
      </c>
      <c r="AB865" s="47">
        <v>-8.3480000000000008</v>
      </c>
      <c r="AC865" s="47">
        <v>-10</v>
      </c>
      <c r="AD865" s="47">
        <v>-3.6</v>
      </c>
      <c r="AE865" s="47">
        <v>-1.8</v>
      </c>
      <c r="AF865" s="47">
        <v>-8.25</v>
      </c>
      <c r="AG865" s="47">
        <v>-10.7</v>
      </c>
      <c r="AH865" s="47">
        <v>0</v>
      </c>
      <c r="AI865" s="47">
        <v>0</v>
      </c>
      <c r="AJ865" s="47">
        <v>-1.2</v>
      </c>
      <c r="AK865" s="47">
        <v>-9.961450000000001</v>
      </c>
      <c r="AL865" s="47">
        <v>0</v>
      </c>
      <c r="AM865" s="47">
        <v>-5.2</v>
      </c>
      <c r="AN865" s="47">
        <v>-11.76145</v>
      </c>
      <c r="AO865" s="47">
        <v>-8.25</v>
      </c>
      <c r="AP865" s="47">
        <v>-17.100000000000001</v>
      </c>
      <c r="AQ865" s="47">
        <v>-0.99390000000000001</v>
      </c>
      <c r="AR865" s="47">
        <v>0</v>
      </c>
      <c r="AS865" s="47">
        <v>-3.2</v>
      </c>
      <c r="AT865" s="47">
        <v>-1</v>
      </c>
      <c r="AU865" s="47">
        <v>0</v>
      </c>
      <c r="AV865" s="47">
        <v>-1.2</v>
      </c>
      <c r="AW865" s="47">
        <v>0</v>
      </c>
      <c r="AX865" s="47">
        <v>0</v>
      </c>
      <c r="AY865" s="47">
        <v>-3.2</v>
      </c>
      <c r="AZ865" s="47">
        <v>-1.9939</v>
      </c>
      <c r="BA865" s="47">
        <v>0</v>
      </c>
      <c r="BB865" s="47">
        <v>-7.6</v>
      </c>
      <c r="BC865" s="47">
        <v>-35.757860000000001</v>
      </c>
      <c r="BD865" s="47">
        <v>-25.861999999999998</v>
      </c>
      <c r="BE865" s="47">
        <v>-38.4</v>
      </c>
      <c r="BF865" s="48">
        <v>-6.8805729166666607E-2</v>
      </c>
      <c r="BG865" s="49">
        <v>0.38264094037584107</v>
      </c>
    </row>
    <row r="866" spans="2:59" x14ac:dyDescent="0.25">
      <c r="B866" s="1"/>
      <c r="C866" s="46"/>
      <c r="D866" s="46"/>
      <c r="E866" s="45" t="s">
        <v>619</v>
      </c>
      <c r="F866" s="46" t="s">
        <v>618</v>
      </c>
      <c r="G866" s="47">
        <v>-4.0909699999999996</v>
      </c>
      <c r="H866" s="47">
        <v>0</v>
      </c>
      <c r="I866" s="47">
        <v>-0.7</v>
      </c>
      <c r="J866" s="47">
        <v>0</v>
      </c>
      <c r="K866" s="47">
        <v>0</v>
      </c>
      <c r="L866" s="47">
        <v>0</v>
      </c>
      <c r="M866" s="47">
        <v>0</v>
      </c>
      <c r="N866" s="47">
        <v>0</v>
      </c>
      <c r="O866" s="47">
        <v>0</v>
      </c>
      <c r="P866" s="47">
        <v>-4.0909699999999996</v>
      </c>
      <c r="Q866" s="47">
        <v>0</v>
      </c>
      <c r="R866" s="47">
        <v>-0.7</v>
      </c>
      <c r="S866" s="47">
        <v>0</v>
      </c>
      <c r="T866" s="47">
        <v>0</v>
      </c>
      <c r="U866" s="47">
        <v>0</v>
      </c>
      <c r="V866" s="47">
        <v>4.0909699999999996</v>
      </c>
      <c r="W866" s="47">
        <v>-10.84625</v>
      </c>
      <c r="X866" s="47">
        <v>0</v>
      </c>
      <c r="Y866" s="47">
        <v>0</v>
      </c>
      <c r="Z866" s="47">
        <v>0</v>
      </c>
      <c r="AA866" s="47">
        <v>0</v>
      </c>
      <c r="AB866" s="47">
        <v>4.0909699999999996</v>
      </c>
      <c r="AC866" s="47">
        <v>-10.84625</v>
      </c>
      <c r="AD866" s="47">
        <v>0</v>
      </c>
      <c r="AE866" s="47">
        <v>0</v>
      </c>
      <c r="AF866" s="47">
        <v>0</v>
      </c>
      <c r="AG866" s="47">
        <v>0</v>
      </c>
      <c r="AH866" s="47">
        <v>0</v>
      </c>
      <c r="AI866" s="47">
        <v>0</v>
      </c>
      <c r="AJ866" s="47">
        <v>0</v>
      </c>
      <c r="AK866" s="47">
        <v>-3.15</v>
      </c>
      <c r="AL866" s="47">
        <v>0</v>
      </c>
      <c r="AM866" s="47">
        <v>-3.75</v>
      </c>
      <c r="AN866" s="47">
        <v>-3.15</v>
      </c>
      <c r="AO866" s="47">
        <v>0</v>
      </c>
      <c r="AP866" s="47">
        <v>-3.75</v>
      </c>
      <c r="AQ866" s="47">
        <v>-0.36269999999999997</v>
      </c>
      <c r="AR866" s="47">
        <v>0</v>
      </c>
      <c r="AS866" s="47">
        <v>0</v>
      </c>
      <c r="AT866" s="47">
        <v>-3.9</v>
      </c>
      <c r="AU866" s="47">
        <v>0</v>
      </c>
      <c r="AV866" s="47">
        <v>0</v>
      </c>
      <c r="AW866" s="47">
        <v>0</v>
      </c>
      <c r="AX866" s="47">
        <v>-24.927</v>
      </c>
      <c r="AY866" s="47">
        <v>0</v>
      </c>
      <c r="AZ866" s="47">
        <v>-4.2626999999999997</v>
      </c>
      <c r="BA866" s="47">
        <v>-24.927</v>
      </c>
      <c r="BB866" s="47">
        <v>0</v>
      </c>
      <c r="BC866" s="47">
        <v>-7.4127000000000001</v>
      </c>
      <c r="BD866" s="47">
        <v>-35.773249999999997</v>
      </c>
      <c r="BE866" s="47">
        <v>-4.45</v>
      </c>
      <c r="BF866" s="48">
        <v>0.66577528089887639</v>
      </c>
      <c r="BG866" s="49">
        <v>-0.79278650947286033</v>
      </c>
    </row>
    <row r="867" spans="2:59" x14ac:dyDescent="0.25">
      <c r="B867" s="1"/>
      <c r="C867" s="46"/>
      <c r="D867" s="46"/>
      <c r="E867" s="45" t="s">
        <v>620</v>
      </c>
      <c r="F867" s="46" t="s">
        <v>618</v>
      </c>
      <c r="G867" s="47">
        <v>0</v>
      </c>
      <c r="H867" s="47">
        <v>0</v>
      </c>
      <c r="I867" s="47">
        <v>-0.18333000000000002</v>
      </c>
      <c r="J867" s="47">
        <v>-5.9</v>
      </c>
      <c r="K867" s="47">
        <v>0</v>
      </c>
      <c r="L867" s="47">
        <v>-0.18333000000000002</v>
      </c>
      <c r="M867" s="47">
        <v>-2.1019999999999999</v>
      </c>
      <c r="N867" s="47">
        <v>0</v>
      </c>
      <c r="O867" s="47">
        <v>-0.18333000000000002</v>
      </c>
      <c r="P867" s="47">
        <v>-8.0020000000000007</v>
      </c>
      <c r="Q867" s="47">
        <v>0</v>
      </c>
      <c r="R867" s="47">
        <v>-0.54998999999999998</v>
      </c>
      <c r="S867" s="47">
        <v>0</v>
      </c>
      <c r="T867" s="47">
        <v>0</v>
      </c>
      <c r="U867" s="47">
        <v>-0.18333000000000002</v>
      </c>
      <c r="V867" s="47">
        <v>-31.246929999999999</v>
      </c>
      <c r="W867" s="47">
        <v>0</v>
      </c>
      <c r="X867" s="47">
        <v>-0.18333000000000002</v>
      </c>
      <c r="Y867" s="47">
        <v>-43.274320000000003</v>
      </c>
      <c r="Z867" s="47">
        <v>0</v>
      </c>
      <c r="AA867" s="47">
        <v>-0.18333000000000002</v>
      </c>
      <c r="AB867" s="47">
        <v>-74.521249999999995</v>
      </c>
      <c r="AC867" s="47">
        <v>0</v>
      </c>
      <c r="AD867" s="47">
        <v>-0.54998999999999998</v>
      </c>
      <c r="AE867" s="47">
        <v>-0.1</v>
      </c>
      <c r="AF867" s="47">
        <v>0</v>
      </c>
      <c r="AG867" s="47">
        <v>-0.18333000000000002</v>
      </c>
      <c r="AH867" s="47">
        <v>-0.3</v>
      </c>
      <c r="AI867" s="47">
        <v>0</v>
      </c>
      <c r="AJ867" s="47">
        <v>-0.18333000000000002</v>
      </c>
      <c r="AK867" s="47">
        <v>-10.456</v>
      </c>
      <c r="AL867" s="47">
        <v>0</v>
      </c>
      <c r="AM867" s="47">
        <v>-0.18333000000000002</v>
      </c>
      <c r="AN867" s="47">
        <v>-10.856</v>
      </c>
      <c r="AO867" s="47">
        <v>0</v>
      </c>
      <c r="AP867" s="47">
        <v>-0.54998999999999998</v>
      </c>
      <c r="AQ867" s="47">
        <v>-3.2149999999999999</v>
      </c>
      <c r="AR867" s="47">
        <v>0</v>
      </c>
      <c r="AS867" s="47">
        <v>-0.18333000000000002</v>
      </c>
      <c r="AT867" s="47">
        <v>-19.100000000000001</v>
      </c>
      <c r="AU867" s="47">
        <v>0</v>
      </c>
      <c r="AV867" s="47">
        <v>-0.18333000000000002</v>
      </c>
      <c r="AW867" s="47">
        <v>2.6</v>
      </c>
      <c r="AX867" s="47">
        <v>0</v>
      </c>
      <c r="AY867" s="47">
        <v>-0.18333000000000002</v>
      </c>
      <c r="AZ867" s="47">
        <v>-19.715</v>
      </c>
      <c r="BA867" s="47">
        <v>0</v>
      </c>
      <c r="BB867" s="47">
        <v>-0.54998999999999998</v>
      </c>
      <c r="BC867" s="47">
        <v>-113.09425</v>
      </c>
      <c r="BD867" s="47">
        <v>0</v>
      </c>
      <c r="BE867" s="47">
        <v>-2.1999599999999999</v>
      </c>
      <c r="BF867" s="48">
        <v>50.407411952944599</v>
      </c>
      <c r="BG867" s="49">
        <v>0</v>
      </c>
    </row>
    <row r="868" spans="2:59" x14ac:dyDescent="0.25">
      <c r="B868" s="1"/>
      <c r="C868" s="46"/>
      <c r="D868" s="46"/>
      <c r="E868" s="45" t="s">
        <v>621</v>
      </c>
      <c r="F868" s="46" t="s">
        <v>618</v>
      </c>
      <c r="G868" s="47">
        <v>-0.6</v>
      </c>
      <c r="H868" s="47">
        <v>6</v>
      </c>
      <c r="I868" s="47">
        <v>-14.16667</v>
      </c>
      <c r="J868" s="47">
        <v>-5.2124899999999998</v>
      </c>
      <c r="K868" s="47">
        <v>-4.7750000000000004</v>
      </c>
      <c r="L868" s="47">
        <v>-14.16667</v>
      </c>
      <c r="M868" s="47">
        <v>-8.2460000000000004</v>
      </c>
      <c r="N868" s="47">
        <v>-14.9442</v>
      </c>
      <c r="O868" s="47">
        <v>-14.16667</v>
      </c>
      <c r="P868" s="47">
        <v>-14.058489999999999</v>
      </c>
      <c r="Q868" s="47">
        <v>-13.719200000000001</v>
      </c>
      <c r="R868" s="47">
        <v>-42.500010000000003</v>
      </c>
      <c r="S868" s="47">
        <v>-13.5</v>
      </c>
      <c r="T868" s="47">
        <v>-0.4</v>
      </c>
      <c r="U868" s="47">
        <v>-14.16667</v>
      </c>
      <c r="V868" s="47">
        <v>-2.1</v>
      </c>
      <c r="W868" s="47">
        <v>-4.2032799999999995</v>
      </c>
      <c r="X868" s="47">
        <v>-14.16667</v>
      </c>
      <c r="Y868" s="47">
        <v>0</v>
      </c>
      <c r="Z868" s="47">
        <v>-3.1665199999999998</v>
      </c>
      <c r="AA868" s="47">
        <v>-14.16667</v>
      </c>
      <c r="AB868" s="47">
        <v>-15.6</v>
      </c>
      <c r="AC868" s="47">
        <v>-7.7698</v>
      </c>
      <c r="AD868" s="47">
        <v>-42.500010000000003</v>
      </c>
      <c r="AE868" s="47">
        <v>0</v>
      </c>
      <c r="AF868" s="47">
        <v>-0.8</v>
      </c>
      <c r="AG868" s="47">
        <v>-14.16667</v>
      </c>
      <c r="AH868" s="47">
        <v>-0.1</v>
      </c>
      <c r="AI868" s="47">
        <v>-4.0131600000000001</v>
      </c>
      <c r="AJ868" s="47">
        <v>-14.16667</v>
      </c>
      <c r="AK868" s="47">
        <v>-5.7088000000000001</v>
      </c>
      <c r="AL868" s="47">
        <v>-18.60934</v>
      </c>
      <c r="AM868" s="47">
        <v>-14.16667</v>
      </c>
      <c r="AN868" s="47">
        <v>-5.8087999999999997</v>
      </c>
      <c r="AO868" s="47">
        <v>-23.422499999999999</v>
      </c>
      <c r="AP868" s="47">
        <v>-42.500010000000003</v>
      </c>
      <c r="AQ868" s="47">
        <v>-25.924970000000002</v>
      </c>
      <c r="AR868" s="47">
        <v>-33.59883</v>
      </c>
      <c r="AS868" s="47">
        <v>-14.16667</v>
      </c>
      <c r="AT868" s="47">
        <v>-12.32368</v>
      </c>
      <c r="AU868" s="47">
        <v>-5.0999999999999996</v>
      </c>
      <c r="AV868" s="47">
        <v>-14.16667</v>
      </c>
      <c r="AW868" s="47">
        <v>-6.2802600000000002</v>
      </c>
      <c r="AX868" s="47">
        <v>-7.0107299999999997</v>
      </c>
      <c r="AY868" s="47">
        <v>-14.16667</v>
      </c>
      <c r="AZ868" s="47">
        <v>-44.528910000000003</v>
      </c>
      <c r="BA868" s="47">
        <v>-45.709559999999996</v>
      </c>
      <c r="BB868" s="47">
        <v>-42.500010000000003</v>
      </c>
      <c r="BC868" s="47">
        <v>-79.996200000000002</v>
      </c>
      <c r="BD868" s="47">
        <v>-90.62106</v>
      </c>
      <c r="BE868" s="47">
        <v>-170.00004000000001</v>
      </c>
      <c r="BF868" s="48">
        <v>-0.5294342283684168</v>
      </c>
      <c r="BG868" s="49">
        <v>-0.11724493180724216</v>
      </c>
    </row>
    <row r="869" spans="2:59" x14ac:dyDescent="0.25">
      <c r="B869" s="1"/>
      <c r="C869" s="46"/>
      <c r="D869" s="46"/>
      <c r="E869" s="45" t="s">
        <v>622</v>
      </c>
      <c r="F869" s="46" t="s">
        <v>618</v>
      </c>
      <c r="G869" s="47">
        <v>-5.9</v>
      </c>
      <c r="H869" s="47">
        <v>-7.95</v>
      </c>
      <c r="I869" s="47">
        <v>-2.1</v>
      </c>
      <c r="J869" s="47">
        <v>-49.650730000000003</v>
      </c>
      <c r="K869" s="47">
        <v>-6.1750400000000001</v>
      </c>
      <c r="L869" s="47">
        <v>-2.1</v>
      </c>
      <c r="M869" s="47">
        <v>-6.3084499999999997</v>
      </c>
      <c r="N869" s="47">
        <v>-25.394689999999997</v>
      </c>
      <c r="O869" s="47">
        <v>-27.06</v>
      </c>
      <c r="P869" s="47">
        <v>-61.859180000000002</v>
      </c>
      <c r="Q869" s="47">
        <v>-39.519730000000003</v>
      </c>
      <c r="R869" s="47">
        <v>-31.26</v>
      </c>
      <c r="S869" s="47">
        <v>-16.293800000000001</v>
      </c>
      <c r="T869" s="47">
        <v>-4.3499999999999996</v>
      </c>
      <c r="U869" s="47">
        <v>-2.1</v>
      </c>
      <c r="V869" s="47">
        <v>-12.5021</v>
      </c>
      <c r="W869" s="47">
        <v>-6.5119999999999996</v>
      </c>
      <c r="X869" s="47">
        <v>-2.1</v>
      </c>
      <c r="Y869" s="47">
        <v>-2.90632</v>
      </c>
      <c r="Z869" s="47">
        <v>-22.96349</v>
      </c>
      <c r="AA869" s="47">
        <v>-52.02</v>
      </c>
      <c r="AB869" s="47">
        <v>-31.702220000000001</v>
      </c>
      <c r="AC869" s="47">
        <v>-33.825489999999995</v>
      </c>
      <c r="AD869" s="47">
        <v>-56.22</v>
      </c>
      <c r="AE869" s="47">
        <v>-2.2558499999999997</v>
      </c>
      <c r="AF869" s="47">
        <v>-46.235999999999997</v>
      </c>
      <c r="AG869" s="47">
        <v>-2.1</v>
      </c>
      <c r="AH869" s="47">
        <v>-6.1862599999999999</v>
      </c>
      <c r="AI869" s="47">
        <v>-18.05</v>
      </c>
      <c r="AJ869" s="47">
        <v>-2.1</v>
      </c>
      <c r="AK869" s="47">
        <v>-9.3000000000000007</v>
      </c>
      <c r="AL869" s="47">
        <v>-56.289910000000006</v>
      </c>
      <c r="AM869" s="47">
        <v>-2.1</v>
      </c>
      <c r="AN869" s="47">
        <v>-17.74211</v>
      </c>
      <c r="AO869" s="47">
        <v>-120.57591000000001</v>
      </c>
      <c r="AP869" s="47">
        <v>-6.3</v>
      </c>
      <c r="AQ869" s="47">
        <v>4.3486000000000002</v>
      </c>
      <c r="AR869" s="47">
        <v>-11.85</v>
      </c>
      <c r="AS869" s="47">
        <v>-2.1</v>
      </c>
      <c r="AT869" s="47">
        <v>-7.6</v>
      </c>
      <c r="AU869" s="47">
        <v>-7.5</v>
      </c>
      <c r="AV869" s="47">
        <v>-27.06</v>
      </c>
      <c r="AW869" s="47">
        <v>-0.5</v>
      </c>
      <c r="AX869" s="47">
        <v>-5.49</v>
      </c>
      <c r="AY869" s="47">
        <v>-2.1</v>
      </c>
      <c r="AZ869" s="47">
        <v>-3.7514000000000003</v>
      </c>
      <c r="BA869" s="47">
        <v>-24.84</v>
      </c>
      <c r="BB869" s="47">
        <v>-31.26</v>
      </c>
      <c r="BC869" s="47">
        <v>-115.05491000000001</v>
      </c>
      <c r="BD869" s="47">
        <v>-218.76113000000001</v>
      </c>
      <c r="BE869" s="47">
        <v>-125.04</v>
      </c>
      <c r="BF869" s="48">
        <v>-7.9855166346769035E-2</v>
      </c>
      <c r="BG869" s="49">
        <v>-0.47406145689593027</v>
      </c>
    </row>
    <row r="870" spans="2:59" x14ac:dyDescent="0.25">
      <c r="B870" s="1"/>
      <c r="C870" s="46"/>
      <c r="D870" s="46"/>
      <c r="E870" s="45" t="s">
        <v>623</v>
      </c>
      <c r="F870" s="46" t="s">
        <v>618</v>
      </c>
      <c r="G870" s="47">
        <v>-4.5039799999999994</v>
      </c>
      <c r="H870" s="47">
        <v>-1.71261</v>
      </c>
      <c r="I870" s="47">
        <v>0</v>
      </c>
      <c r="J870" s="47">
        <v>0</v>
      </c>
      <c r="K870" s="47">
        <v>-9.5370000000000008</v>
      </c>
      <c r="L870" s="47">
        <v>0</v>
      </c>
      <c r="M870" s="47">
        <v>-6.4142999999999999</v>
      </c>
      <c r="N870" s="47">
        <v>-2.68268</v>
      </c>
      <c r="O870" s="47">
        <v>-7.2</v>
      </c>
      <c r="P870" s="47">
        <v>-10.918280000000001</v>
      </c>
      <c r="Q870" s="47">
        <v>-13.93229</v>
      </c>
      <c r="R870" s="47">
        <v>-7.2</v>
      </c>
      <c r="S870" s="47">
        <v>-3.5</v>
      </c>
      <c r="T870" s="47">
        <v>-4.3853</v>
      </c>
      <c r="U870" s="47">
        <v>-1.6</v>
      </c>
      <c r="V870" s="47">
        <v>-0.4</v>
      </c>
      <c r="W870" s="47">
        <v>0</v>
      </c>
      <c r="X870" s="47">
        <v>0</v>
      </c>
      <c r="Y870" s="47">
        <v>0</v>
      </c>
      <c r="Z870" s="47">
        <v>-4.3</v>
      </c>
      <c r="AA870" s="47">
        <v>-7.2</v>
      </c>
      <c r="AB870" s="47">
        <v>-3.9</v>
      </c>
      <c r="AC870" s="47">
        <v>-8.6852999999999998</v>
      </c>
      <c r="AD870" s="47">
        <v>-8.8000000000000007</v>
      </c>
      <c r="AE870" s="47">
        <v>-0.3695</v>
      </c>
      <c r="AF870" s="47">
        <v>-11.221399999999999</v>
      </c>
      <c r="AG870" s="47">
        <v>-1.6</v>
      </c>
      <c r="AH870" s="47">
        <v>3</v>
      </c>
      <c r="AI870" s="47">
        <v>-7.3138900000000007</v>
      </c>
      <c r="AJ870" s="47">
        <v>0</v>
      </c>
      <c r="AK870" s="47">
        <v>-10.933200000000001</v>
      </c>
      <c r="AL870" s="47">
        <v>-2.9660000000000002</v>
      </c>
      <c r="AM870" s="47">
        <v>-7.2</v>
      </c>
      <c r="AN870" s="47">
        <v>-8.3027000000000015</v>
      </c>
      <c r="AO870" s="47">
        <v>-21.501290000000001</v>
      </c>
      <c r="AP870" s="47">
        <v>-8.8000000000000007</v>
      </c>
      <c r="AQ870" s="47">
        <v>-1</v>
      </c>
      <c r="AR870" s="47">
        <v>-0.83282</v>
      </c>
      <c r="AS870" s="47">
        <v>-1.6</v>
      </c>
      <c r="AT870" s="47">
        <v>0</v>
      </c>
      <c r="AU870" s="47">
        <v>-4.5041000000000002</v>
      </c>
      <c r="AV870" s="47">
        <v>0</v>
      </c>
      <c r="AW870" s="47">
        <v>-0.39183999999999997</v>
      </c>
      <c r="AX870" s="47">
        <v>-2</v>
      </c>
      <c r="AY870" s="47">
        <v>-7.2</v>
      </c>
      <c r="AZ870" s="47">
        <v>-1.39184</v>
      </c>
      <c r="BA870" s="47">
        <v>-7.3369200000000001</v>
      </c>
      <c r="BB870" s="47">
        <v>-8.8000000000000007</v>
      </c>
      <c r="BC870" s="47">
        <v>-24.512820000000001</v>
      </c>
      <c r="BD870" s="47">
        <v>-51.455800000000004</v>
      </c>
      <c r="BE870" s="47">
        <v>-33.6</v>
      </c>
      <c r="BF870" s="48">
        <v>-0.27045178571428574</v>
      </c>
      <c r="BG870" s="49">
        <v>-0.52361405322626409</v>
      </c>
    </row>
    <row r="871" spans="2:59" x14ac:dyDescent="0.25">
      <c r="B871" s="1"/>
      <c r="C871" s="46"/>
      <c r="D871" s="46"/>
      <c r="E871" s="45" t="s">
        <v>624</v>
      </c>
      <c r="F871" s="46" t="s">
        <v>618</v>
      </c>
      <c r="G871" s="47">
        <v>-0.8</v>
      </c>
      <c r="H871" s="47">
        <v>-4</v>
      </c>
      <c r="I871" s="47">
        <v>0</v>
      </c>
      <c r="J871" s="47">
        <v>-5.7443100000000005</v>
      </c>
      <c r="K871" s="47">
        <v>-2.875</v>
      </c>
      <c r="L871" s="47">
        <v>0</v>
      </c>
      <c r="M871" s="47">
        <v>-15.07</v>
      </c>
      <c r="N871" s="47">
        <v>-21.056849999999997</v>
      </c>
      <c r="O871" s="47">
        <v>0</v>
      </c>
      <c r="P871" s="47">
        <v>-21.61431</v>
      </c>
      <c r="Q871" s="47">
        <v>-27.931849999999997</v>
      </c>
      <c r="R871" s="47">
        <v>0</v>
      </c>
      <c r="S871" s="47">
        <v>-5.6</v>
      </c>
      <c r="T871" s="47">
        <v>-0.3</v>
      </c>
      <c r="U871" s="47">
        <v>0</v>
      </c>
      <c r="V871" s="47">
        <v>-6.7</v>
      </c>
      <c r="W871" s="47">
        <v>-5.86</v>
      </c>
      <c r="X871" s="47">
        <v>0</v>
      </c>
      <c r="Y871" s="47">
        <v>0</v>
      </c>
      <c r="Z871" s="47">
        <v>-3.2546999999999997</v>
      </c>
      <c r="AA871" s="47">
        <v>0</v>
      </c>
      <c r="AB871" s="47">
        <v>-12.3</v>
      </c>
      <c r="AC871" s="47">
        <v>-9.4146999999999998</v>
      </c>
      <c r="AD871" s="47">
        <v>0</v>
      </c>
      <c r="AE871" s="47">
        <v>0</v>
      </c>
      <c r="AF871" s="47">
        <v>-10.199999999999999</v>
      </c>
      <c r="AG871" s="47">
        <v>0</v>
      </c>
      <c r="AH871" s="47">
        <v>0</v>
      </c>
      <c r="AI871" s="47">
        <v>-2.25</v>
      </c>
      <c r="AJ871" s="47">
        <v>0</v>
      </c>
      <c r="AK871" s="47">
        <v>-5.0999999999999996</v>
      </c>
      <c r="AL871" s="47">
        <v>-10.075329999999999</v>
      </c>
      <c r="AM871" s="47">
        <v>0</v>
      </c>
      <c r="AN871" s="47">
        <v>-5.0999999999999996</v>
      </c>
      <c r="AO871" s="47">
        <v>-22.52533</v>
      </c>
      <c r="AP871" s="47">
        <v>0</v>
      </c>
      <c r="AQ871" s="47">
        <v>-0.4</v>
      </c>
      <c r="AR871" s="47">
        <v>-0.49567</v>
      </c>
      <c r="AS871" s="47">
        <v>0</v>
      </c>
      <c r="AT871" s="47">
        <v>-0.4</v>
      </c>
      <c r="AU871" s="47">
        <v>-4.95</v>
      </c>
      <c r="AV871" s="47">
        <v>0</v>
      </c>
      <c r="AW871" s="47">
        <v>6.99078</v>
      </c>
      <c r="AX871" s="47">
        <v>-1.411</v>
      </c>
      <c r="AY871" s="47">
        <v>0</v>
      </c>
      <c r="AZ871" s="47">
        <v>6.1907800000000002</v>
      </c>
      <c r="BA871" s="47">
        <v>-6.8566700000000003</v>
      </c>
      <c r="BB871" s="47">
        <v>0</v>
      </c>
      <c r="BC871" s="47">
        <v>-32.823529999999998</v>
      </c>
      <c r="BD871" s="47">
        <v>-66.728549999999998</v>
      </c>
      <c r="BE871" s="47">
        <v>0</v>
      </c>
      <c r="BF871" s="48">
        <v>0</v>
      </c>
      <c r="BG871" s="49">
        <v>-0.50810365278430303</v>
      </c>
    </row>
    <row r="872" spans="2:59" x14ac:dyDescent="0.25">
      <c r="B872" s="1"/>
      <c r="C872" s="46"/>
      <c r="D872" s="46"/>
      <c r="E872" s="45" t="s">
        <v>625</v>
      </c>
      <c r="F872" s="46" t="s">
        <v>618</v>
      </c>
      <c r="G872" s="47">
        <v>-0.6</v>
      </c>
      <c r="H872" s="47">
        <v>0</v>
      </c>
      <c r="I872" s="47">
        <v>0</v>
      </c>
      <c r="J872" s="47">
        <v>-8.5500000000000007</v>
      </c>
      <c r="K872" s="47">
        <v>-0.3</v>
      </c>
      <c r="L872" s="47">
        <v>0</v>
      </c>
      <c r="M872" s="47">
        <v>0</v>
      </c>
      <c r="N872" s="47">
        <v>-2.87148</v>
      </c>
      <c r="O872" s="47">
        <v>0</v>
      </c>
      <c r="P872" s="47">
        <v>-9.15</v>
      </c>
      <c r="Q872" s="47">
        <v>-3.1714799999999999</v>
      </c>
      <c r="R872" s="47">
        <v>0</v>
      </c>
      <c r="S872" s="47">
        <v>0</v>
      </c>
      <c r="T872" s="47">
        <v>0</v>
      </c>
      <c r="U872" s="47">
        <v>0</v>
      </c>
      <c r="V872" s="47">
        <v>0</v>
      </c>
      <c r="W872" s="47">
        <v>-0.4</v>
      </c>
      <c r="X872" s="47">
        <v>0</v>
      </c>
      <c r="Y872" s="47">
        <v>0</v>
      </c>
      <c r="Z872" s="47">
        <v>-1.8</v>
      </c>
      <c r="AA872" s="47">
        <v>0</v>
      </c>
      <c r="AB872" s="47">
        <v>0</v>
      </c>
      <c r="AC872" s="47">
        <v>-2.2000000000000002</v>
      </c>
      <c r="AD872" s="47">
        <v>0</v>
      </c>
      <c r="AE872" s="47">
        <v>0</v>
      </c>
      <c r="AF872" s="47">
        <v>0</v>
      </c>
      <c r="AG872" s="47">
        <v>0</v>
      </c>
      <c r="AH872" s="47">
        <v>0</v>
      </c>
      <c r="AI872" s="47">
        <v>0</v>
      </c>
      <c r="AJ872" s="47">
        <v>0</v>
      </c>
      <c r="AK872" s="47">
        <v>0</v>
      </c>
      <c r="AL872" s="47">
        <v>0</v>
      </c>
      <c r="AM872" s="47">
        <v>0</v>
      </c>
      <c r="AN872" s="47">
        <v>0</v>
      </c>
      <c r="AO872" s="47">
        <v>0</v>
      </c>
      <c r="AP872" s="47">
        <v>0</v>
      </c>
      <c r="AQ872" s="47">
        <v>-3.6</v>
      </c>
      <c r="AR872" s="47">
        <v>-0.5</v>
      </c>
      <c r="AS872" s="47">
        <v>0</v>
      </c>
      <c r="AT872" s="47">
        <v>-12.3</v>
      </c>
      <c r="AU872" s="47">
        <v>0</v>
      </c>
      <c r="AV872" s="47">
        <v>0</v>
      </c>
      <c r="AW872" s="47">
        <v>0</v>
      </c>
      <c r="AX872" s="47">
        <v>-1.65</v>
      </c>
      <c r="AY872" s="47">
        <v>0</v>
      </c>
      <c r="AZ872" s="47">
        <v>-15.9</v>
      </c>
      <c r="BA872" s="47">
        <v>-2.15</v>
      </c>
      <c r="BB872" s="47">
        <v>0</v>
      </c>
      <c r="BC872" s="47">
        <v>-25.05</v>
      </c>
      <c r="BD872" s="47">
        <v>-7.5214799999999995</v>
      </c>
      <c r="BE872" s="47">
        <v>0</v>
      </c>
      <c r="BF872" s="48">
        <v>0</v>
      </c>
      <c r="BG872" s="49">
        <v>2.3304615580976087</v>
      </c>
    </row>
    <row r="873" spans="2:59" x14ac:dyDescent="0.25">
      <c r="B873" s="1"/>
      <c r="C873" s="46"/>
      <c r="D873" s="46"/>
      <c r="E873" s="45" t="s">
        <v>626</v>
      </c>
      <c r="F873" s="46" t="s">
        <v>618</v>
      </c>
      <c r="G873" s="47">
        <v>0</v>
      </c>
      <c r="H873" s="47">
        <v>-2.1</v>
      </c>
      <c r="I873" s="47">
        <v>-3.5</v>
      </c>
      <c r="J873" s="47">
        <v>-3.8464899999999997</v>
      </c>
      <c r="K873" s="47">
        <v>-1.2</v>
      </c>
      <c r="L873" s="47">
        <v>-3.5</v>
      </c>
      <c r="M873" s="47">
        <v>0</v>
      </c>
      <c r="N873" s="47">
        <v>-6.8063700000000003</v>
      </c>
      <c r="O873" s="47">
        <v>-9.5</v>
      </c>
      <c r="P873" s="47">
        <v>-3.8464899999999997</v>
      </c>
      <c r="Q873" s="47">
        <v>-10.10637</v>
      </c>
      <c r="R873" s="47">
        <v>-16.5</v>
      </c>
      <c r="S873" s="47">
        <v>0</v>
      </c>
      <c r="T873" s="47">
        <v>-2.4500000000000002</v>
      </c>
      <c r="U873" s="47">
        <v>-3.5</v>
      </c>
      <c r="V873" s="47">
        <v>-0.3</v>
      </c>
      <c r="W873" s="47">
        <v>-7.3909599999999998</v>
      </c>
      <c r="X873" s="47">
        <v>-3.5</v>
      </c>
      <c r="Y873" s="47">
        <v>0</v>
      </c>
      <c r="Z873" s="47">
        <v>-12.45</v>
      </c>
      <c r="AA873" s="47">
        <v>-3.5</v>
      </c>
      <c r="AB873" s="47">
        <v>-0.3</v>
      </c>
      <c r="AC873" s="47">
        <v>-22.290959999999998</v>
      </c>
      <c r="AD873" s="47">
        <v>-10.5</v>
      </c>
      <c r="AE873" s="47">
        <v>0</v>
      </c>
      <c r="AF873" s="47">
        <v>0</v>
      </c>
      <c r="AG873" s="47">
        <v>-3.5</v>
      </c>
      <c r="AH873" s="47">
        <v>-2.1</v>
      </c>
      <c r="AI873" s="47">
        <v>-0.5</v>
      </c>
      <c r="AJ873" s="47">
        <v>-3.5</v>
      </c>
      <c r="AK873" s="47">
        <v>0</v>
      </c>
      <c r="AL873" s="47">
        <v>0</v>
      </c>
      <c r="AM873" s="47">
        <v>-6.5</v>
      </c>
      <c r="AN873" s="47">
        <v>-2.1</v>
      </c>
      <c r="AO873" s="47">
        <v>-0.5</v>
      </c>
      <c r="AP873" s="47">
        <v>-13.5</v>
      </c>
      <c r="AQ873" s="47">
        <v>0</v>
      </c>
      <c r="AR873" s="47">
        <v>-0.3</v>
      </c>
      <c r="AS873" s="47">
        <v>-3.5</v>
      </c>
      <c r="AT873" s="47">
        <v>0</v>
      </c>
      <c r="AU873" s="47">
        <v>0</v>
      </c>
      <c r="AV873" s="47">
        <v>-3.5</v>
      </c>
      <c r="AW873" s="47">
        <v>0</v>
      </c>
      <c r="AX873" s="47">
        <v>-0.2</v>
      </c>
      <c r="AY873" s="47">
        <v>-3.5</v>
      </c>
      <c r="AZ873" s="47">
        <v>0</v>
      </c>
      <c r="BA873" s="47">
        <v>-0.5</v>
      </c>
      <c r="BB873" s="47">
        <v>-10.5</v>
      </c>
      <c r="BC873" s="47">
        <v>-6.2464899999999997</v>
      </c>
      <c r="BD873" s="47">
        <v>-33.397330000000004</v>
      </c>
      <c r="BE873" s="47">
        <v>-51</v>
      </c>
      <c r="BF873" s="48">
        <v>-0.87751980392156859</v>
      </c>
      <c r="BG873" s="49">
        <v>-0.81296438966827589</v>
      </c>
    </row>
    <row r="874" spans="2:59" x14ac:dyDescent="0.25">
      <c r="B874" s="1"/>
      <c r="C874" s="46"/>
      <c r="D874" s="46"/>
      <c r="E874" s="45" t="s">
        <v>627</v>
      </c>
      <c r="F874" s="46" t="s">
        <v>628</v>
      </c>
      <c r="G874" s="47">
        <v>0</v>
      </c>
      <c r="H874" s="47">
        <v>0</v>
      </c>
      <c r="I874" s="47">
        <v>0</v>
      </c>
      <c r="J874" s="47">
        <v>0</v>
      </c>
      <c r="K874" s="47">
        <v>0</v>
      </c>
      <c r="L874" s="47">
        <v>0</v>
      </c>
      <c r="M874" s="47">
        <v>-12.192</v>
      </c>
      <c r="N874" s="47">
        <v>0</v>
      </c>
      <c r="O874" s="47">
        <v>-24.5</v>
      </c>
      <c r="P874" s="47">
        <v>-12.192</v>
      </c>
      <c r="Q874" s="47">
        <v>0</v>
      </c>
      <c r="R874" s="47">
        <v>-24.5</v>
      </c>
      <c r="S874" s="47">
        <v>0</v>
      </c>
      <c r="T874" s="47">
        <v>0</v>
      </c>
      <c r="U874" s="47">
        <v>0</v>
      </c>
      <c r="V874" s="47">
        <v>0</v>
      </c>
      <c r="W874" s="47">
        <v>-12</v>
      </c>
      <c r="X874" s="47">
        <v>0</v>
      </c>
      <c r="Y874" s="47">
        <v>-10.92</v>
      </c>
      <c r="Z874" s="47">
        <v>0</v>
      </c>
      <c r="AA874" s="47">
        <v>0</v>
      </c>
      <c r="AB874" s="47">
        <v>-10.92</v>
      </c>
      <c r="AC874" s="47">
        <v>-12</v>
      </c>
      <c r="AD874" s="47">
        <v>0</v>
      </c>
      <c r="AE874" s="47">
        <v>-1</v>
      </c>
      <c r="AF874" s="47">
        <v>-14.756399999999999</v>
      </c>
      <c r="AG874" s="47">
        <v>0</v>
      </c>
      <c r="AH874" s="47">
        <v>0.87</v>
      </c>
      <c r="AI874" s="47">
        <v>0</v>
      </c>
      <c r="AJ874" s="47">
        <v>-24.5</v>
      </c>
      <c r="AK874" s="47">
        <v>0</v>
      </c>
      <c r="AL874" s="47">
        <v>0</v>
      </c>
      <c r="AM874" s="47">
        <v>0</v>
      </c>
      <c r="AN874" s="47">
        <v>-0.13</v>
      </c>
      <c r="AO874" s="47">
        <v>-14.756399999999999</v>
      </c>
      <c r="AP874" s="47">
        <v>-24.5</v>
      </c>
      <c r="AQ874" s="47">
        <v>-3.5</v>
      </c>
      <c r="AR874" s="47">
        <v>0</v>
      </c>
      <c r="AS874" s="47">
        <v>-24.5</v>
      </c>
      <c r="AT874" s="47">
        <v>-8.06</v>
      </c>
      <c r="AU874" s="47">
        <v>0</v>
      </c>
      <c r="AV874" s="47">
        <v>0</v>
      </c>
      <c r="AW874" s="47">
        <v>-11.967049999999999</v>
      </c>
      <c r="AX874" s="47">
        <v>0</v>
      </c>
      <c r="AY874" s="47">
        <v>0</v>
      </c>
      <c r="AZ874" s="47">
        <v>-23.527049999999999</v>
      </c>
      <c r="BA874" s="47">
        <v>0</v>
      </c>
      <c r="BB874" s="47">
        <v>-24.5</v>
      </c>
      <c r="BC874" s="47">
        <v>-46.76905</v>
      </c>
      <c r="BD874" s="47">
        <v>-26.756400000000003</v>
      </c>
      <c r="BE874" s="47">
        <v>-73.5</v>
      </c>
      <c r="BF874" s="48">
        <v>-0.36368639455782314</v>
      </c>
      <c r="BG874" s="49">
        <v>0.74795749801916522</v>
      </c>
    </row>
    <row r="875" spans="2:59" x14ac:dyDescent="0.25">
      <c r="B875" s="1"/>
      <c r="C875" s="46"/>
      <c r="D875" s="46"/>
      <c r="E875" s="45" t="s">
        <v>629</v>
      </c>
      <c r="F875" s="46" t="s">
        <v>628</v>
      </c>
      <c r="G875" s="47">
        <v>0</v>
      </c>
      <c r="H875" s="47">
        <v>0</v>
      </c>
      <c r="I875" s="47">
        <v>-4.7033800000000001</v>
      </c>
      <c r="J875" s="47">
        <v>0</v>
      </c>
      <c r="K875" s="47">
        <v>-2.5</v>
      </c>
      <c r="L875" s="47">
        <v>-0.80337999999999998</v>
      </c>
      <c r="M875" s="47">
        <v>0</v>
      </c>
      <c r="N875" s="47">
        <v>0</v>
      </c>
      <c r="O875" s="47">
        <v>-0.80337999999999998</v>
      </c>
      <c r="P875" s="47">
        <v>0</v>
      </c>
      <c r="Q875" s="47">
        <v>-2.5</v>
      </c>
      <c r="R875" s="47">
        <v>-6.3101400000000005</v>
      </c>
      <c r="S875" s="47">
        <v>0</v>
      </c>
      <c r="T875" s="47">
        <v>0</v>
      </c>
      <c r="U875" s="47">
        <v>-0.80337999999999998</v>
      </c>
      <c r="V875" s="47">
        <v>0</v>
      </c>
      <c r="W875" s="47">
        <v>0</v>
      </c>
      <c r="X875" s="47">
        <v>-0.80337999999999998</v>
      </c>
      <c r="Y875" s="47">
        <v>0</v>
      </c>
      <c r="Z875" s="47">
        <v>0</v>
      </c>
      <c r="AA875" s="47">
        <v>-0.80337999999999998</v>
      </c>
      <c r="AB875" s="47">
        <v>0</v>
      </c>
      <c r="AC875" s="47">
        <v>0</v>
      </c>
      <c r="AD875" s="47">
        <v>-2.4101399999999997</v>
      </c>
      <c r="AE875" s="47">
        <v>0</v>
      </c>
      <c r="AF875" s="47">
        <v>0</v>
      </c>
      <c r="AG875" s="47">
        <v>-0.80337999999999998</v>
      </c>
      <c r="AH875" s="47">
        <v>0</v>
      </c>
      <c r="AI875" s="47">
        <v>0</v>
      </c>
      <c r="AJ875" s="47">
        <v>-0.80337999999999998</v>
      </c>
      <c r="AK875" s="47">
        <v>0</v>
      </c>
      <c r="AL875" s="47">
        <v>0</v>
      </c>
      <c r="AM875" s="47">
        <v>-16.778380000000002</v>
      </c>
      <c r="AN875" s="47">
        <v>0</v>
      </c>
      <c r="AO875" s="47">
        <v>0</v>
      </c>
      <c r="AP875" s="47">
        <v>-18.38514</v>
      </c>
      <c r="AQ875" s="47">
        <v>0</v>
      </c>
      <c r="AR875" s="47">
        <v>0</v>
      </c>
      <c r="AS875" s="47">
        <v>-0.80337999999999998</v>
      </c>
      <c r="AT875" s="47">
        <v>-10</v>
      </c>
      <c r="AU875" s="47">
        <v>0</v>
      </c>
      <c r="AV875" s="47">
        <v>-0.80337999999999998</v>
      </c>
      <c r="AW875" s="47">
        <v>0</v>
      </c>
      <c r="AX875" s="47">
        <v>-2.2309999999999999</v>
      </c>
      <c r="AY875" s="47">
        <v>-0.80337999999999998</v>
      </c>
      <c r="AZ875" s="47">
        <v>-10</v>
      </c>
      <c r="BA875" s="47">
        <v>-2.2309999999999999</v>
      </c>
      <c r="BB875" s="47">
        <v>-2.4101399999999997</v>
      </c>
      <c r="BC875" s="47">
        <v>-10</v>
      </c>
      <c r="BD875" s="47">
        <v>-4.7309999999999999</v>
      </c>
      <c r="BE875" s="47">
        <v>-29.515560000000001</v>
      </c>
      <c r="BF875" s="48">
        <v>-0.66119565408889414</v>
      </c>
      <c r="BG875" s="49">
        <v>1.113718030014796</v>
      </c>
    </row>
    <row r="876" spans="2:59" x14ac:dyDescent="0.25">
      <c r="B876" s="1"/>
      <c r="C876" s="46"/>
      <c r="D876" s="46"/>
      <c r="E876" s="45" t="s">
        <v>630</v>
      </c>
      <c r="F876" s="46" t="s">
        <v>628</v>
      </c>
      <c r="G876" s="47">
        <v>0</v>
      </c>
      <c r="H876" s="47">
        <v>0</v>
      </c>
      <c r="I876" s="47">
        <v>-3.0750000000000002</v>
      </c>
      <c r="J876" s="47">
        <v>0</v>
      </c>
      <c r="K876" s="47">
        <v>0</v>
      </c>
      <c r="L876" s="47">
        <v>-3.0750000000000002</v>
      </c>
      <c r="M876" s="47">
        <v>0</v>
      </c>
      <c r="N876" s="47">
        <v>0</v>
      </c>
      <c r="O876" s="47">
        <v>-3.0750000000000002</v>
      </c>
      <c r="P876" s="47">
        <v>0</v>
      </c>
      <c r="Q876" s="47">
        <v>0</v>
      </c>
      <c r="R876" s="47">
        <v>-9.2249999999999996</v>
      </c>
      <c r="S876" s="47">
        <v>0</v>
      </c>
      <c r="T876" s="47">
        <v>0</v>
      </c>
      <c r="U876" s="47">
        <v>-3.0750000000000002</v>
      </c>
      <c r="V876" s="47">
        <v>-23.7179</v>
      </c>
      <c r="W876" s="47">
        <v>0</v>
      </c>
      <c r="X876" s="47">
        <v>-3.0750000000000002</v>
      </c>
      <c r="Y876" s="47">
        <v>-35.279389999999999</v>
      </c>
      <c r="Z876" s="47">
        <v>0</v>
      </c>
      <c r="AA876" s="47">
        <v>-3.0750000000000002</v>
      </c>
      <c r="AB876" s="47">
        <v>-58.99729</v>
      </c>
      <c r="AC876" s="47">
        <v>0</v>
      </c>
      <c r="AD876" s="47">
        <v>-9.2249999999999996</v>
      </c>
      <c r="AE876" s="47">
        <v>0</v>
      </c>
      <c r="AF876" s="47">
        <v>0</v>
      </c>
      <c r="AG876" s="47">
        <v>-3.0750000000000002</v>
      </c>
      <c r="AH876" s="47">
        <v>0</v>
      </c>
      <c r="AI876" s="47">
        <v>0</v>
      </c>
      <c r="AJ876" s="47">
        <v>-3.0750000000000002</v>
      </c>
      <c r="AK876" s="47">
        <v>0</v>
      </c>
      <c r="AL876" s="47">
        <v>0</v>
      </c>
      <c r="AM876" s="47">
        <v>-3.0750000000000002</v>
      </c>
      <c r="AN876" s="47">
        <v>0</v>
      </c>
      <c r="AO876" s="47">
        <v>0</v>
      </c>
      <c r="AP876" s="47">
        <v>-9.2249999999999996</v>
      </c>
      <c r="AQ876" s="47">
        <v>0</v>
      </c>
      <c r="AR876" s="47">
        <v>0</v>
      </c>
      <c r="AS876" s="47">
        <v>-3.0750000000000002</v>
      </c>
      <c r="AT876" s="47">
        <v>0</v>
      </c>
      <c r="AU876" s="47">
        <v>0</v>
      </c>
      <c r="AV876" s="47">
        <v>-3.0750000000000002</v>
      </c>
      <c r="AW876" s="47">
        <v>0</v>
      </c>
      <c r="AX876" s="47">
        <v>0</v>
      </c>
      <c r="AY876" s="47">
        <v>-3.0750000000000002</v>
      </c>
      <c r="AZ876" s="47">
        <v>0</v>
      </c>
      <c r="BA876" s="47">
        <v>0</v>
      </c>
      <c r="BB876" s="47">
        <v>-9.2249999999999996</v>
      </c>
      <c r="BC876" s="47">
        <v>-58.99729</v>
      </c>
      <c r="BD876" s="47">
        <v>0</v>
      </c>
      <c r="BE876" s="47">
        <v>-36.9</v>
      </c>
      <c r="BF876" s="48">
        <v>0.59884254742547438</v>
      </c>
      <c r="BG876" s="49">
        <v>0</v>
      </c>
    </row>
    <row r="877" spans="2:59" x14ac:dyDescent="0.25">
      <c r="B877" s="1"/>
      <c r="C877" s="46"/>
      <c r="D877" s="46"/>
      <c r="E877" s="45" t="s">
        <v>631</v>
      </c>
      <c r="F877" s="46" t="s">
        <v>628</v>
      </c>
      <c r="G877" s="47">
        <v>0</v>
      </c>
      <c r="H877" s="47">
        <v>0</v>
      </c>
      <c r="I877" s="47">
        <v>-10.83333</v>
      </c>
      <c r="J877" s="47">
        <v>0</v>
      </c>
      <c r="K877" s="47">
        <v>-16.304349999999999</v>
      </c>
      <c r="L877" s="47">
        <v>-10.83333</v>
      </c>
      <c r="M877" s="47">
        <v>0</v>
      </c>
      <c r="N877" s="47">
        <v>-32.285939999999997</v>
      </c>
      <c r="O877" s="47">
        <v>-10.83333</v>
      </c>
      <c r="P877" s="47">
        <v>0</v>
      </c>
      <c r="Q877" s="47">
        <v>-48.590290000000003</v>
      </c>
      <c r="R877" s="47">
        <v>-32.499990000000004</v>
      </c>
      <c r="S877" s="47">
        <v>0.2145</v>
      </c>
      <c r="T877" s="47">
        <v>-12.484500000000001</v>
      </c>
      <c r="U877" s="47">
        <v>-10.83333</v>
      </c>
      <c r="V877" s="47">
        <v>0</v>
      </c>
      <c r="W877" s="47">
        <v>0.4108</v>
      </c>
      <c r="X877" s="47">
        <v>-10.83333</v>
      </c>
      <c r="Y877" s="47">
        <v>0</v>
      </c>
      <c r="Z877" s="47">
        <v>-2.95</v>
      </c>
      <c r="AA877" s="47">
        <v>-10.83333</v>
      </c>
      <c r="AB877" s="47">
        <v>0.2145</v>
      </c>
      <c r="AC877" s="47">
        <v>-15.023700000000002</v>
      </c>
      <c r="AD877" s="47">
        <v>-32.499990000000004</v>
      </c>
      <c r="AE877" s="47">
        <v>-12.9</v>
      </c>
      <c r="AF877" s="47">
        <v>-1.08</v>
      </c>
      <c r="AG877" s="47">
        <v>-10.83333</v>
      </c>
      <c r="AH877" s="47">
        <v>0</v>
      </c>
      <c r="AI877" s="47">
        <v>-1.32</v>
      </c>
      <c r="AJ877" s="47">
        <v>-10.83333</v>
      </c>
      <c r="AK877" s="47">
        <v>-1.5</v>
      </c>
      <c r="AL877" s="47">
        <v>0</v>
      </c>
      <c r="AM877" s="47">
        <v>-10.83333</v>
      </c>
      <c r="AN877" s="47">
        <v>-14.4</v>
      </c>
      <c r="AO877" s="47">
        <v>-2.4</v>
      </c>
      <c r="AP877" s="47">
        <v>-32.499990000000004</v>
      </c>
      <c r="AQ877" s="47">
        <v>-4.8250000000000002</v>
      </c>
      <c r="AR877" s="47">
        <v>-29.591000000000001</v>
      </c>
      <c r="AS877" s="47">
        <v>-10.83333</v>
      </c>
      <c r="AT877" s="47">
        <v>0</v>
      </c>
      <c r="AU877" s="47">
        <v>-4.1482900000000003</v>
      </c>
      <c r="AV877" s="47">
        <v>-10.83333</v>
      </c>
      <c r="AW877" s="47">
        <v>0</v>
      </c>
      <c r="AX877" s="47">
        <v>-11.718</v>
      </c>
      <c r="AY877" s="47">
        <v>-10.83333</v>
      </c>
      <c r="AZ877" s="47">
        <v>-4.8250000000000002</v>
      </c>
      <c r="BA877" s="47">
        <v>-45.45729</v>
      </c>
      <c r="BB877" s="47">
        <v>-32.499990000000004</v>
      </c>
      <c r="BC877" s="47">
        <v>-19.0105</v>
      </c>
      <c r="BD877" s="47">
        <v>-111.47127999999999</v>
      </c>
      <c r="BE877" s="47">
        <v>-129.99996000000002</v>
      </c>
      <c r="BF877" s="48">
        <v>-0.85376533962010448</v>
      </c>
      <c r="BG877" s="49">
        <v>-0.82945831428507866</v>
      </c>
    </row>
    <row r="878" spans="2:59" x14ac:dyDescent="0.25">
      <c r="B878" s="1"/>
      <c r="C878" s="46"/>
      <c r="D878" s="46"/>
      <c r="E878" s="45" t="s">
        <v>632</v>
      </c>
      <c r="F878" s="46" t="s">
        <v>628</v>
      </c>
      <c r="G878" s="47">
        <v>-3.0323600000000002</v>
      </c>
      <c r="H878" s="47">
        <v>-3.8305199999999999</v>
      </c>
      <c r="I878" s="47">
        <v>-3.2</v>
      </c>
      <c r="J878" s="47">
        <v>-23.6021</v>
      </c>
      <c r="K878" s="47">
        <v>-9.1676000000000002</v>
      </c>
      <c r="L878" s="47">
        <v>-3.2</v>
      </c>
      <c r="M878" s="47">
        <v>-22.584</v>
      </c>
      <c r="N878" s="47">
        <v>2.44</v>
      </c>
      <c r="O878" s="47">
        <v>-18.8</v>
      </c>
      <c r="P878" s="47">
        <v>-49.21846</v>
      </c>
      <c r="Q878" s="47">
        <v>-10.558120000000001</v>
      </c>
      <c r="R878" s="47">
        <v>-25.2</v>
      </c>
      <c r="S878" s="47">
        <v>-3.5190000000000001</v>
      </c>
      <c r="T878" s="47">
        <v>0</v>
      </c>
      <c r="U878" s="47">
        <v>-3.2</v>
      </c>
      <c r="V878" s="47">
        <v>-5.2</v>
      </c>
      <c r="W878" s="47">
        <v>-7.5705</v>
      </c>
      <c r="X878" s="47">
        <v>-3.2</v>
      </c>
      <c r="Y878" s="47">
        <v>-3.1150000000000002</v>
      </c>
      <c r="Z878" s="47">
        <v>-7.6613500000000005</v>
      </c>
      <c r="AA878" s="47">
        <v>-34.4</v>
      </c>
      <c r="AB878" s="47">
        <v>-11.834</v>
      </c>
      <c r="AC878" s="47">
        <v>-15.23185</v>
      </c>
      <c r="AD878" s="47">
        <v>-40.799999999999997</v>
      </c>
      <c r="AE878" s="47">
        <v>-7.00875</v>
      </c>
      <c r="AF878" s="47">
        <v>-7.9</v>
      </c>
      <c r="AG878" s="47">
        <v>-3.2</v>
      </c>
      <c r="AH878" s="47">
        <v>-3.1150000000000002</v>
      </c>
      <c r="AI878" s="47">
        <v>0</v>
      </c>
      <c r="AJ878" s="47">
        <v>-3.2</v>
      </c>
      <c r="AK878" s="47">
        <v>-10.460649999999999</v>
      </c>
      <c r="AL878" s="47">
        <v>-45.539000000000001</v>
      </c>
      <c r="AM878" s="47">
        <v>-18.8</v>
      </c>
      <c r="AN878" s="47">
        <v>-20.584400000000002</v>
      </c>
      <c r="AO878" s="47">
        <v>-53.439</v>
      </c>
      <c r="AP878" s="47">
        <v>-25.2</v>
      </c>
      <c r="AQ878" s="47">
        <v>-19.8048</v>
      </c>
      <c r="AR878" s="47">
        <v>-15.74343</v>
      </c>
      <c r="AS878" s="47">
        <v>-3.2</v>
      </c>
      <c r="AT878" s="47">
        <v>0</v>
      </c>
      <c r="AU878" s="47">
        <v>22.769500000000001</v>
      </c>
      <c r="AV878" s="47">
        <v>-18.8</v>
      </c>
      <c r="AW878" s="47">
        <v>0</v>
      </c>
      <c r="AX878" s="47">
        <v>-24.698250000000002</v>
      </c>
      <c r="AY878" s="47">
        <v>-3.2</v>
      </c>
      <c r="AZ878" s="47">
        <v>-19.8048</v>
      </c>
      <c r="BA878" s="47">
        <v>-17.672180000000001</v>
      </c>
      <c r="BB878" s="47">
        <v>-25.2</v>
      </c>
      <c r="BC878" s="47">
        <v>-101.44166</v>
      </c>
      <c r="BD878" s="47">
        <v>-96.901150000000001</v>
      </c>
      <c r="BE878" s="47">
        <v>-116.4</v>
      </c>
      <c r="BF878" s="48">
        <v>-0.12850807560137467</v>
      </c>
      <c r="BG878" s="49">
        <v>4.6857132242496657E-2</v>
      </c>
    </row>
    <row r="879" spans="2:59" x14ac:dyDescent="0.25">
      <c r="B879" s="1"/>
      <c r="C879" s="46"/>
      <c r="D879" s="46"/>
      <c r="E879" s="45" t="s">
        <v>633</v>
      </c>
      <c r="F879" s="46" t="s">
        <v>628</v>
      </c>
      <c r="G879" s="47">
        <v>-8.6790000000000003</v>
      </c>
      <c r="H879" s="47">
        <v>-1.83</v>
      </c>
      <c r="I879" s="47">
        <v>0</v>
      </c>
      <c r="J879" s="47">
        <v>0</v>
      </c>
      <c r="K879" s="47">
        <v>0</v>
      </c>
      <c r="L879" s="47">
        <v>0</v>
      </c>
      <c r="M879" s="47">
        <v>-1.53383</v>
      </c>
      <c r="N879" s="47">
        <v>-10.0115</v>
      </c>
      <c r="O879" s="47">
        <v>-12.5</v>
      </c>
      <c r="P879" s="47">
        <v>-10.21283</v>
      </c>
      <c r="Q879" s="47">
        <v>-11.8415</v>
      </c>
      <c r="R879" s="47">
        <v>-12.5</v>
      </c>
      <c r="S879" s="47">
        <v>-2.0894400000000002</v>
      </c>
      <c r="T879" s="47">
        <v>-4.9151999999999996</v>
      </c>
      <c r="U879" s="47">
        <v>-2.6</v>
      </c>
      <c r="V879" s="47">
        <v>-6.3253199999999996</v>
      </c>
      <c r="W879" s="47">
        <v>-2.2717499999999999</v>
      </c>
      <c r="X879" s="47">
        <v>0</v>
      </c>
      <c r="Y879" s="47">
        <v>-2.3460000000000001</v>
      </c>
      <c r="Z879" s="47">
        <v>-6.3701999999999996</v>
      </c>
      <c r="AA879" s="47">
        <v>-12.5</v>
      </c>
      <c r="AB879" s="47">
        <v>-10.760759999999999</v>
      </c>
      <c r="AC879" s="47">
        <v>-13.55715</v>
      </c>
      <c r="AD879" s="47">
        <v>-15.1</v>
      </c>
      <c r="AE879" s="47">
        <v>0</v>
      </c>
      <c r="AF879" s="47">
        <v>-6.6472499999999997</v>
      </c>
      <c r="AG879" s="47">
        <v>-2.6</v>
      </c>
      <c r="AH879" s="47">
        <v>0</v>
      </c>
      <c r="AI879" s="47">
        <v>0</v>
      </c>
      <c r="AJ879" s="47">
        <v>0</v>
      </c>
      <c r="AK879" s="47">
        <v>-7.6168699999999996</v>
      </c>
      <c r="AL879" s="47">
        <v>-6.0229999999999997</v>
      </c>
      <c r="AM879" s="47">
        <v>-12.5</v>
      </c>
      <c r="AN879" s="47">
        <v>-7.6168699999999996</v>
      </c>
      <c r="AO879" s="47">
        <v>-12.670249999999999</v>
      </c>
      <c r="AP879" s="47">
        <v>-15.1</v>
      </c>
      <c r="AQ879" s="47">
        <v>-0.95920000000000005</v>
      </c>
      <c r="AR879" s="47">
        <v>0</v>
      </c>
      <c r="AS879" s="47">
        <v>-2.6</v>
      </c>
      <c r="AT879" s="47">
        <v>-13.473090000000001</v>
      </c>
      <c r="AU879" s="47">
        <v>5.8987499999999997</v>
      </c>
      <c r="AV879" s="47">
        <v>0</v>
      </c>
      <c r="AW879" s="47">
        <v>0</v>
      </c>
      <c r="AX879" s="47">
        <v>0</v>
      </c>
      <c r="AY879" s="47">
        <v>-15.1</v>
      </c>
      <c r="AZ879" s="47">
        <v>-14.43229</v>
      </c>
      <c r="BA879" s="47">
        <v>5.8987499999999997</v>
      </c>
      <c r="BB879" s="47">
        <v>-17.7</v>
      </c>
      <c r="BC879" s="47">
        <v>-43.022750000000002</v>
      </c>
      <c r="BD879" s="47">
        <v>-32.17015</v>
      </c>
      <c r="BE879" s="47">
        <v>-60.4</v>
      </c>
      <c r="BF879" s="48">
        <v>-0.28770281456953639</v>
      </c>
      <c r="BG879" s="49">
        <v>0.33734999681381672</v>
      </c>
    </row>
    <row r="880" spans="2:59" x14ac:dyDescent="0.25">
      <c r="B880" s="1"/>
      <c r="C880" s="46"/>
      <c r="D880" s="46"/>
      <c r="E880" s="45" t="s">
        <v>634</v>
      </c>
      <c r="F880" s="46" t="s">
        <v>628</v>
      </c>
      <c r="G880" s="47">
        <v>0</v>
      </c>
      <c r="H880" s="47">
        <v>0</v>
      </c>
      <c r="I880" s="47">
        <v>0</v>
      </c>
      <c r="J880" s="47">
        <v>0</v>
      </c>
      <c r="K880" s="47">
        <v>0</v>
      </c>
      <c r="L880" s="47">
        <v>0</v>
      </c>
      <c r="M880" s="47">
        <v>-6.4</v>
      </c>
      <c r="N880" s="47">
        <v>-11.5</v>
      </c>
      <c r="O880" s="47">
        <v>0</v>
      </c>
      <c r="P880" s="47">
        <v>-6.4</v>
      </c>
      <c r="Q880" s="47">
        <v>-11.5</v>
      </c>
      <c r="R880" s="47">
        <v>0</v>
      </c>
      <c r="S880" s="47">
        <v>0</v>
      </c>
      <c r="T880" s="47">
        <v>0</v>
      </c>
      <c r="U880" s="47">
        <v>0</v>
      </c>
      <c r="V880" s="47">
        <v>0</v>
      </c>
      <c r="W880" s="47">
        <v>0</v>
      </c>
      <c r="X880" s="47">
        <v>0</v>
      </c>
      <c r="Y880" s="47">
        <v>0</v>
      </c>
      <c r="Z880" s="47">
        <v>0</v>
      </c>
      <c r="AA880" s="47">
        <v>0</v>
      </c>
      <c r="AB880" s="47">
        <v>0</v>
      </c>
      <c r="AC880" s="47">
        <v>0</v>
      </c>
      <c r="AD880" s="47">
        <v>0</v>
      </c>
      <c r="AE880" s="47">
        <v>0</v>
      </c>
      <c r="AF880" s="47">
        <v>-8.07</v>
      </c>
      <c r="AG880" s="47">
        <v>0</v>
      </c>
      <c r="AH880" s="47">
        <v>0</v>
      </c>
      <c r="AI880" s="47">
        <v>0</v>
      </c>
      <c r="AJ880" s="47">
        <v>0</v>
      </c>
      <c r="AK880" s="47">
        <v>0</v>
      </c>
      <c r="AL880" s="47">
        <v>-22.43</v>
      </c>
      <c r="AM880" s="47">
        <v>0</v>
      </c>
      <c r="AN880" s="47">
        <v>0</v>
      </c>
      <c r="AO880" s="47">
        <v>-30.5</v>
      </c>
      <c r="AP880" s="47">
        <v>0</v>
      </c>
      <c r="AQ880" s="47">
        <v>0</v>
      </c>
      <c r="AR880" s="47">
        <v>0</v>
      </c>
      <c r="AS880" s="47">
        <v>0</v>
      </c>
      <c r="AT880" s="47">
        <v>0</v>
      </c>
      <c r="AU880" s="47">
        <v>-1.5</v>
      </c>
      <c r="AV880" s="47">
        <v>0</v>
      </c>
      <c r="AW880" s="47">
        <v>0</v>
      </c>
      <c r="AX880" s="47">
        <v>0</v>
      </c>
      <c r="AY880" s="47">
        <v>0</v>
      </c>
      <c r="AZ880" s="47">
        <v>0</v>
      </c>
      <c r="BA880" s="47">
        <v>-1.5</v>
      </c>
      <c r="BB880" s="47">
        <v>0</v>
      </c>
      <c r="BC880" s="47">
        <v>-6.4</v>
      </c>
      <c r="BD880" s="47">
        <v>-43.5</v>
      </c>
      <c r="BE880" s="47">
        <v>0</v>
      </c>
      <c r="BF880" s="48">
        <v>0</v>
      </c>
      <c r="BG880" s="49">
        <v>-0.85287356321839081</v>
      </c>
    </row>
    <row r="881" spans="2:59" x14ac:dyDescent="0.25">
      <c r="B881" s="1"/>
      <c r="C881" s="46"/>
      <c r="D881" s="46"/>
      <c r="E881" s="45" t="s">
        <v>635</v>
      </c>
      <c r="F881" s="46" t="s">
        <v>628</v>
      </c>
      <c r="G881" s="47">
        <v>0</v>
      </c>
      <c r="H881" s="47">
        <v>0</v>
      </c>
      <c r="I881" s="47">
        <v>0</v>
      </c>
      <c r="J881" s="47">
        <v>-12.35</v>
      </c>
      <c r="K881" s="47">
        <v>0</v>
      </c>
      <c r="L881" s="47">
        <v>0</v>
      </c>
      <c r="M881" s="47">
        <v>0</v>
      </c>
      <c r="N881" s="47">
        <v>0</v>
      </c>
      <c r="O881" s="47">
        <v>0</v>
      </c>
      <c r="P881" s="47">
        <v>-12.35</v>
      </c>
      <c r="Q881" s="47">
        <v>0</v>
      </c>
      <c r="R881" s="47">
        <v>0</v>
      </c>
      <c r="S881" s="47">
        <v>0</v>
      </c>
      <c r="T881" s="47">
        <v>0</v>
      </c>
      <c r="U881" s="47">
        <v>0</v>
      </c>
      <c r="V881" s="47">
        <v>0</v>
      </c>
      <c r="W881" s="47">
        <v>0</v>
      </c>
      <c r="X881" s="47">
        <v>0</v>
      </c>
      <c r="Y881" s="47">
        <v>-6</v>
      </c>
      <c r="Z881" s="47">
        <v>-9.8829999999999991</v>
      </c>
      <c r="AA881" s="47">
        <v>0</v>
      </c>
      <c r="AB881" s="47">
        <v>-6</v>
      </c>
      <c r="AC881" s="47">
        <v>-9.8829999999999991</v>
      </c>
      <c r="AD881" s="47">
        <v>0</v>
      </c>
      <c r="AE881" s="47">
        <v>0</v>
      </c>
      <c r="AF881" s="47">
        <v>0</v>
      </c>
      <c r="AG881" s="47">
        <v>0</v>
      </c>
      <c r="AH881" s="47">
        <v>0</v>
      </c>
      <c r="AI881" s="47">
        <v>0</v>
      </c>
      <c r="AJ881" s="47">
        <v>0</v>
      </c>
      <c r="AK881" s="47">
        <v>0</v>
      </c>
      <c r="AL881" s="47">
        <v>0</v>
      </c>
      <c r="AM881" s="47">
        <v>0</v>
      </c>
      <c r="AN881" s="47">
        <v>0</v>
      </c>
      <c r="AO881" s="47">
        <v>0</v>
      </c>
      <c r="AP881" s="47">
        <v>0</v>
      </c>
      <c r="AQ881" s="47">
        <v>0</v>
      </c>
      <c r="AR881" s="47">
        <v>0</v>
      </c>
      <c r="AS881" s="47">
        <v>0</v>
      </c>
      <c r="AT881" s="47">
        <v>-13.218999999999999</v>
      </c>
      <c r="AU881" s="47">
        <v>0</v>
      </c>
      <c r="AV881" s="47">
        <v>0</v>
      </c>
      <c r="AW881" s="47">
        <v>3.4194299999999997</v>
      </c>
      <c r="AX881" s="47">
        <v>3.3464999999999998</v>
      </c>
      <c r="AY881" s="47">
        <v>0</v>
      </c>
      <c r="AZ881" s="47">
        <v>-9.7995699999999992</v>
      </c>
      <c r="BA881" s="47">
        <v>3.3464999999999998</v>
      </c>
      <c r="BB881" s="47">
        <v>0</v>
      </c>
      <c r="BC881" s="47">
        <v>-28.149570000000001</v>
      </c>
      <c r="BD881" s="47">
        <v>-6.5365000000000002</v>
      </c>
      <c r="BE881" s="47">
        <v>0</v>
      </c>
      <c r="BF881" s="48">
        <v>0</v>
      </c>
      <c r="BG881" s="49">
        <v>3.3065203090338864</v>
      </c>
    </row>
    <row r="882" spans="2:59" x14ac:dyDescent="0.25">
      <c r="B882" s="1"/>
      <c r="C882" s="46"/>
      <c r="D882" s="46"/>
      <c r="E882" s="45" t="s">
        <v>636</v>
      </c>
      <c r="F882" s="46" t="s">
        <v>628</v>
      </c>
      <c r="G882" s="47">
        <v>0</v>
      </c>
      <c r="H882" s="47">
        <v>0</v>
      </c>
      <c r="I882" s="47">
        <v>-9.6</v>
      </c>
      <c r="J882" s="47">
        <v>0</v>
      </c>
      <c r="K882" s="47">
        <v>0</v>
      </c>
      <c r="L882" s="47">
        <v>-9.6</v>
      </c>
      <c r="M882" s="47">
        <v>0</v>
      </c>
      <c r="N882" s="47">
        <v>-4.5057499999999999</v>
      </c>
      <c r="O882" s="47">
        <v>-38.6</v>
      </c>
      <c r="P882" s="47">
        <v>0</v>
      </c>
      <c r="Q882" s="47">
        <v>-4.5057499999999999</v>
      </c>
      <c r="R882" s="47">
        <v>-57.8</v>
      </c>
      <c r="S882" s="47">
        <v>0</v>
      </c>
      <c r="T882" s="47">
        <v>-2.8304</v>
      </c>
      <c r="U882" s="47">
        <v>-19.600000000000001</v>
      </c>
      <c r="V882" s="47">
        <v>0</v>
      </c>
      <c r="W882" s="47">
        <v>0</v>
      </c>
      <c r="X882" s="47">
        <v>-9.6</v>
      </c>
      <c r="Y882" s="47">
        <v>0</v>
      </c>
      <c r="Z882" s="47">
        <v>0</v>
      </c>
      <c r="AA882" s="47">
        <v>-13.6</v>
      </c>
      <c r="AB882" s="47">
        <v>0</v>
      </c>
      <c r="AC882" s="47">
        <v>-2.8304</v>
      </c>
      <c r="AD882" s="47">
        <v>-42.8</v>
      </c>
      <c r="AE882" s="47">
        <v>0</v>
      </c>
      <c r="AF882" s="47">
        <v>0</v>
      </c>
      <c r="AG882" s="47">
        <v>-9.6</v>
      </c>
      <c r="AH882" s="47">
        <v>-1.5225</v>
      </c>
      <c r="AI882" s="47">
        <v>0</v>
      </c>
      <c r="AJ882" s="47">
        <v>-27.6</v>
      </c>
      <c r="AK882" s="47">
        <v>0</v>
      </c>
      <c r="AL882" s="47">
        <v>0</v>
      </c>
      <c r="AM882" s="47">
        <v>-10.6</v>
      </c>
      <c r="AN882" s="47">
        <v>-1.5225</v>
      </c>
      <c r="AO882" s="47">
        <v>0</v>
      </c>
      <c r="AP882" s="47">
        <v>-47.8</v>
      </c>
      <c r="AQ882" s="47">
        <v>0</v>
      </c>
      <c r="AR882" s="47">
        <v>0</v>
      </c>
      <c r="AS882" s="47">
        <v>-13.6</v>
      </c>
      <c r="AT882" s="47">
        <v>0</v>
      </c>
      <c r="AU882" s="47">
        <v>1.5145</v>
      </c>
      <c r="AV882" s="47">
        <v>-9.6</v>
      </c>
      <c r="AW882" s="47">
        <v>0</v>
      </c>
      <c r="AX882" s="47">
        <v>0</v>
      </c>
      <c r="AY882" s="47">
        <v>-9.6</v>
      </c>
      <c r="AZ882" s="47">
        <v>0</v>
      </c>
      <c r="BA882" s="47">
        <v>1.5145</v>
      </c>
      <c r="BB882" s="47">
        <v>-32.799999999999997</v>
      </c>
      <c r="BC882" s="47">
        <v>-1.5225</v>
      </c>
      <c r="BD882" s="47">
        <v>-5.82165</v>
      </c>
      <c r="BE882" s="47">
        <v>-181.2</v>
      </c>
      <c r="BF882" s="48">
        <v>-0.99159768211920529</v>
      </c>
      <c r="BG882" s="49">
        <v>-0.73847620519955681</v>
      </c>
    </row>
    <row r="883" spans="2:59" x14ac:dyDescent="0.25">
      <c r="B883" s="1"/>
      <c r="C883" s="46"/>
      <c r="D883" s="46"/>
      <c r="E883" s="45" t="s">
        <v>637</v>
      </c>
      <c r="F883" s="46" t="s">
        <v>638</v>
      </c>
      <c r="G883" s="47">
        <v>-1.2807500000000001</v>
      </c>
      <c r="H883" s="47">
        <v>-96.008380000000002</v>
      </c>
      <c r="I883" s="47">
        <v>-7.4185799999999995</v>
      </c>
      <c r="J883" s="47">
        <v>-3.75068</v>
      </c>
      <c r="K883" s="47">
        <v>-2.5448200000000001</v>
      </c>
      <c r="L883" s="47">
        <v>-7.4185799999999995</v>
      </c>
      <c r="M883" s="47">
        <v>-0.62209000000000003</v>
      </c>
      <c r="N883" s="47">
        <v>-0.3175</v>
      </c>
      <c r="O883" s="47">
        <v>-7.4185799999999995</v>
      </c>
      <c r="P883" s="47">
        <v>-5.6535200000000003</v>
      </c>
      <c r="Q883" s="47">
        <v>-98.870699999999999</v>
      </c>
      <c r="R883" s="47">
        <v>-22.255740000000003</v>
      </c>
      <c r="S883" s="47">
        <v>-1.6943699999999999</v>
      </c>
      <c r="T883" s="47">
        <v>-5.0765500000000001</v>
      </c>
      <c r="U883" s="47">
        <v>-7.4185799999999995</v>
      </c>
      <c r="V883" s="47">
        <v>-1.0214799999999999</v>
      </c>
      <c r="W883" s="47">
        <v>-0.73133000000000004</v>
      </c>
      <c r="X883" s="47">
        <v>-7.4185799999999995</v>
      </c>
      <c r="Y883" s="47">
        <v>-0.47025</v>
      </c>
      <c r="Z883" s="47">
        <v>-2.7249099999999999</v>
      </c>
      <c r="AA883" s="47">
        <v>-7.4185799999999995</v>
      </c>
      <c r="AB883" s="47">
        <v>-3.1860999999999997</v>
      </c>
      <c r="AC883" s="47">
        <v>-8.5327900000000003</v>
      </c>
      <c r="AD883" s="47">
        <v>-22.255740000000003</v>
      </c>
      <c r="AE883" s="47">
        <v>-3.88232</v>
      </c>
      <c r="AF883" s="47">
        <v>-2.01485</v>
      </c>
      <c r="AG883" s="47">
        <v>-7.4185799999999995</v>
      </c>
      <c r="AH883" s="47">
        <v>-18.268159999999998</v>
      </c>
      <c r="AI883" s="47">
        <v>-2.1732800000000001</v>
      </c>
      <c r="AJ883" s="47">
        <v>-7.4185799999999995</v>
      </c>
      <c r="AK883" s="47">
        <v>-11.636749999999999</v>
      </c>
      <c r="AL883" s="47">
        <v>-1.9381300000000001</v>
      </c>
      <c r="AM883" s="47">
        <v>-7.4185799999999995</v>
      </c>
      <c r="AN883" s="47">
        <v>-33.787230000000001</v>
      </c>
      <c r="AO883" s="47">
        <v>-6.1262600000000003</v>
      </c>
      <c r="AP883" s="47">
        <v>-22.255740000000003</v>
      </c>
      <c r="AQ883" s="47">
        <v>-10.41047</v>
      </c>
      <c r="AR883" s="47">
        <v>-0.16302</v>
      </c>
      <c r="AS883" s="47">
        <v>-7.4185799999999995</v>
      </c>
      <c r="AT883" s="47">
        <v>-0.25283</v>
      </c>
      <c r="AU883" s="47">
        <v>-0.32527999999999996</v>
      </c>
      <c r="AV883" s="47">
        <v>-7.4185799999999995</v>
      </c>
      <c r="AW883" s="47">
        <v>-0.32727999999999996</v>
      </c>
      <c r="AX883" s="47">
        <v>-0.82495000000000007</v>
      </c>
      <c r="AY883" s="47">
        <v>-7.4185799999999995</v>
      </c>
      <c r="AZ883" s="47">
        <v>-10.99058</v>
      </c>
      <c r="BA883" s="47">
        <v>-1.31325</v>
      </c>
      <c r="BB883" s="47">
        <v>-22.255740000000003</v>
      </c>
      <c r="BC883" s="47">
        <v>-53.617429999999999</v>
      </c>
      <c r="BD883" s="47">
        <v>-114.843</v>
      </c>
      <c r="BE883" s="47">
        <v>-89.022960000000012</v>
      </c>
      <c r="BF883" s="48">
        <v>-0.39771234297309377</v>
      </c>
      <c r="BG883" s="49">
        <v>-0.53312409115052728</v>
      </c>
    </row>
    <row r="884" spans="2:59" x14ac:dyDescent="0.25">
      <c r="B884" s="1"/>
      <c r="C884" s="46"/>
      <c r="D884" s="46"/>
      <c r="E884" s="45" t="s">
        <v>639</v>
      </c>
      <c r="F884" s="46" t="s">
        <v>638</v>
      </c>
      <c r="G884" s="47">
        <v>-7.2579999999999992E-2</v>
      </c>
      <c r="H884" s="47">
        <v>-7.6659999999999992E-2</v>
      </c>
      <c r="I884" s="47">
        <v>-0.80337999999999998</v>
      </c>
      <c r="J884" s="47">
        <v>-3.0750000000000002</v>
      </c>
      <c r="K884" s="47">
        <v>-7.6659999999999992E-2</v>
      </c>
      <c r="L884" s="47">
        <v>-0.80337999999999998</v>
      </c>
      <c r="M884" s="47">
        <v>0</v>
      </c>
      <c r="N884" s="47">
        <v>-7.6659999999999992E-2</v>
      </c>
      <c r="O884" s="47">
        <v>-0.80337999999999998</v>
      </c>
      <c r="P884" s="47">
        <v>-3.14758</v>
      </c>
      <c r="Q884" s="47">
        <v>-0.22997999999999999</v>
      </c>
      <c r="R884" s="47">
        <v>-2.4101399999999997</v>
      </c>
      <c r="S884" s="47">
        <v>0</v>
      </c>
      <c r="T884" s="47">
        <v>-7.884999999999999E-2</v>
      </c>
      <c r="U884" s="47">
        <v>-0.80337999999999998</v>
      </c>
      <c r="V884" s="47">
        <v>0</v>
      </c>
      <c r="W884" s="47">
        <v>-7.884999999999999E-2</v>
      </c>
      <c r="X884" s="47">
        <v>-0.80337999999999998</v>
      </c>
      <c r="Y884" s="47">
        <v>0</v>
      </c>
      <c r="Z884" s="47">
        <v>-0.43151999999999996</v>
      </c>
      <c r="AA884" s="47">
        <v>-0.80337999999999998</v>
      </c>
      <c r="AB884" s="47">
        <v>0</v>
      </c>
      <c r="AC884" s="47">
        <v>-0.58922000000000008</v>
      </c>
      <c r="AD884" s="47">
        <v>-2.4101399999999997</v>
      </c>
      <c r="AE884" s="47">
        <v>0</v>
      </c>
      <c r="AF884" s="47">
        <v>-0.32862999999999998</v>
      </c>
      <c r="AG884" s="47">
        <v>-0.80337999999999998</v>
      </c>
      <c r="AH884" s="47">
        <v>-2.1700000000000001E-2</v>
      </c>
      <c r="AI884" s="47">
        <v>-0.35849999999999999</v>
      </c>
      <c r="AJ884" s="47">
        <v>-0.80337999999999998</v>
      </c>
      <c r="AK884" s="47">
        <v>-2.3599999999999997E-3</v>
      </c>
      <c r="AL884" s="47">
        <v>-0.40800999999999998</v>
      </c>
      <c r="AM884" s="47">
        <v>-0.80337999999999998</v>
      </c>
      <c r="AN884" s="47">
        <v>-2.4059999999999998E-2</v>
      </c>
      <c r="AO884" s="47">
        <v>-1.09514</v>
      </c>
      <c r="AP884" s="47">
        <v>-2.4101399999999997</v>
      </c>
      <c r="AQ884" s="47">
        <v>0</v>
      </c>
      <c r="AR884" s="47">
        <v>-2.4989999999999998E-2</v>
      </c>
      <c r="AS884" s="47">
        <v>-0.80337999999999998</v>
      </c>
      <c r="AT884" s="47">
        <v>0</v>
      </c>
      <c r="AU884" s="47">
        <v>-2.8920000000000001E-2</v>
      </c>
      <c r="AV884" s="47">
        <v>-0.80337999999999998</v>
      </c>
      <c r="AW884" s="47">
        <v>-0.77064999999999995</v>
      </c>
      <c r="AX884" s="47">
        <v>-0.12662000000000001</v>
      </c>
      <c r="AY884" s="47">
        <v>-0.80337999999999998</v>
      </c>
      <c r="AZ884" s="47">
        <v>-0.77064999999999995</v>
      </c>
      <c r="BA884" s="47">
        <v>-0.18053</v>
      </c>
      <c r="BB884" s="47">
        <v>-2.4101399999999997</v>
      </c>
      <c r="BC884" s="47">
        <v>-3.9422899999999998</v>
      </c>
      <c r="BD884" s="47">
        <v>-2.0948699999999998</v>
      </c>
      <c r="BE884" s="47">
        <v>-9.6405599999999989</v>
      </c>
      <c r="BF884" s="48">
        <v>-0.59107251031060426</v>
      </c>
      <c r="BG884" s="49">
        <v>0.88187811176827213</v>
      </c>
    </row>
    <row r="885" spans="2:59" x14ac:dyDescent="0.25">
      <c r="B885" s="1"/>
      <c r="C885" s="46"/>
      <c r="D885" s="46"/>
      <c r="E885" s="45" t="s">
        <v>640</v>
      </c>
      <c r="F885" s="46" t="s">
        <v>638</v>
      </c>
      <c r="G885" s="47">
        <v>-5.806E-2</v>
      </c>
      <c r="H885" s="47">
        <v>0</v>
      </c>
      <c r="I885" s="47">
        <v>-0.40168999999999999</v>
      </c>
      <c r="J885" s="47">
        <v>0</v>
      </c>
      <c r="K885" s="47">
        <v>0</v>
      </c>
      <c r="L885" s="47">
        <v>-0.40168999999999999</v>
      </c>
      <c r="M885" s="47">
        <v>0</v>
      </c>
      <c r="N885" s="47">
        <v>0</v>
      </c>
      <c r="O885" s="47">
        <v>-0.40168999999999999</v>
      </c>
      <c r="P885" s="47">
        <v>-5.806E-2</v>
      </c>
      <c r="Q885" s="47">
        <v>0</v>
      </c>
      <c r="R885" s="47">
        <v>-1.2050699999999999</v>
      </c>
      <c r="S885" s="47">
        <v>0</v>
      </c>
      <c r="T885" s="47">
        <v>0</v>
      </c>
      <c r="U885" s="47">
        <v>-0.40168999999999999</v>
      </c>
      <c r="V885" s="47">
        <v>0</v>
      </c>
      <c r="W885" s="47">
        <v>0</v>
      </c>
      <c r="X885" s="47">
        <v>-0.40168999999999999</v>
      </c>
      <c r="Y885" s="47">
        <v>0</v>
      </c>
      <c r="Z885" s="47">
        <v>0</v>
      </c>
      <c r="AA885" s="47">
        <v>-0.40168999999999999</v>
      </c>
      <c r="AB885" s="47">
        <v>0</v>
      </c>
      <c r="AC885" s="47">
        <v>0</v>
      </c>
      <c r="AD885" s="47">
        <v>-1.2050699999999999</v>
      </c>
      <c r="AE885" s="47">
        <v>0</v>
      </c>
      <c r="AF885" s="47">
        <v>0</v>
      </c>
      <c r="AG885" s="47">
        <v>-0.40168999999999999</v>
      </c>
      <c r="AH885" s="47">
        <v>-2.1700000000000001E-2</v>
      </c>
      <c r="AI885" s="47">
        <v>0</v>
      </c>
      <c r="AJ885" s="47">
        <v>-0.40168999999999999</v>
      </c>
      <c r="AK885" s="47">
        <v>-2.3599999999999997E-3</v>
      </c>
      <c r="AL885" s="47">
        <v>0</v>
      </c>
      <c r="AM885" s="47">
        <v>-0.40168999999999999</v>
      </c>
      <c r="AN885" s="47">
        <v>-2.4059999999999998E-2</v>
      </c>
      <c r="AO885" s="47">
        <v>0</v>
      </c>
      <c r="AP885" s="47">
        <v>-1.2050699999999999</v>
      </c>
      <c r="AQ885" s="47">
        <v>0</v>
      </c>
      <c r="AR885" s="47">
        <v>0</v>
      </c>
      <c r="AS885" s="47">
        <v>-0.40168999999999999</v>
      </c>
      <c r="AT885" s="47">
        <v>0</v>
      </c>
      <c r="AU885" s="47">
        <v>0</v>
      </c>
      <c r="AV885" s="47">
        <v>-0.40168999999999999</v>
      </c>
      <c r="AW885" s="47">
        <v>-5.6500000000000005E-3</v>
      </c>
      <c r="AX885" s="47">
        <v>0</v>
      </c>
      <c r="AY885" s="47">
        <v>-0.40168999999999999</v>
      </c>
      <c r="AZ885" s="47">
        <v>-5.6500000000000005E-3</v>
      </c>
      <c r="BA885" s="47">
        <v>0</v>
      </c>
      <c r="BB885" s="47">
        <v>-1.2050699999999999</v>
      </c>
      <c r="BC885" s="47">
        <v>-8.7770000000000001E-2</v>
      </c>
      <c r="BD885" s="47">
        <v>0</v>
      </c>
      <c r="BE885" s="47">
        <v>-4.8202799999999995</v>
      </c>
      <c r="BF885" s="48">
        <v>-0.98179151418589794</v>
      </c>
      <c r="BG885" s="49">
        <v>0</v>
      </c>
    </row>
    <row r="886" spans="2:59" hidden="1" x14ac:dyDescent="0.25">
      <c r="B886" s="1"/>
      <c r="C886" s="46"/>
      <c r="D886" s="46"/>
      <c r="E886" s="45"/>
      <c r="BF886" s="48"/>
      <c r="BG886" s="49"/>
    </row>
    <row r="887" spans="2:59" x14ac:dyDescent="0.25">
      <c r="B887" s="1"/>
      <c r="C887" s="46"/>
      <c r="D887" s="46"/>
      <c r="E887" s="45" t="s">
        <v>641</v>
      </c>
      <c r="F887" s="46" t="s">
        <v>638</v>
      </c>
      <c r="G887" s="47">
        <v>-4.3549999999999998E-2</v>
      </c>
      <c r="H887" s="47">
        <v>-6.5709999999999991E-2</v>
      </c>
      <c r="I887" s="47">
        <v>-91.401690000000002</v>
      </c>
      <c r="J887" s="47">
        <v>-3.0750000000000002</v>
      </c>
      <c r="K887" s="47">
        <v>-3.0293600000000001</v>
      </c>
      <c r="L887" s="47">
        <v>-0.40168999999999999</v>
      </c>
      <c r="M887" s="47">
        <v>0</v>
      </c>
      <c r="N887" s="47">
        <v>-0.20571</v>
      </c>
      <c r="O887" s="47">
        <v>-0.40168999999999999</v>
      </c>
      <c r="P887" s="47">
        <v>-3.1185500000000004</v>
      </c>
      <c r="Q887" s="47">
        <v>-3.30078</v>
      </c>
      <c r="R887" s="47">
        <v>-92.205070000000006</v>
      </c>
      <c r="S887" s="47">
        <v>0</v>
      </c>
      <c r="T887" s="47">
        <v>-6.7589999999999997E-2</v>
      </c>
      <c r="U887" s="47">
        <v>-22.901689999999999</v>
      </c>
      <c r="V887" s="47">
        <v>0</v>
      </c>
      <c r="W887" s="47">
        <v>-2.2351399999999999</v>
      </c>
      <c r="X887" s="47">
        <v>-0.40168999999999999</v>
      </c>
      <c r="Y887" s="47">
        <v>0</v>
      </c>
      <c r="Z887" s="47">
        <v>-3.16988</v>
      </c>
      <c r="AA887" s="47">
        <v>-0.40168999999999999</v>
      </c>
      <c r="AB887" s="47">
        <v>0</v>
      </c>
      <c r="AC887" s="47">
        <v>-5.4726099999999995</v>
      </c>
      <c r="AD887" s="47">
        <v>-23.705069999999999</v>
      </c>
      <c r="AE887" s="47">
        <v>0</v>
      </c>
      <c r="AF887" s="47">
        <v>-0.28169</v>
      </c>
      <c r="AG887" s="47">
        <v>-0.40168999999999999</v>
      </c>
      <c r="AH887" s="47">
        <v>-1.302E-2</v>
      </c>
      <c r="AI887" s="47">
        <v>-0.30729000000000001</v>
      </c>
      <c r="AJ887" s="47">
        <v>-22.401689999999999</v>
      </c>
      <c r="AK887" s="47">
        <v>-1.4199999999999998E-3</v>
      </c>
      <c r="AL887" s="47">
        <v>-0.34973000000000004</v>
      </c>
      <c r="AM887" s="47">
        <v>-0.40168999999999999</v>
      </c>
      <c r="AN887" s="47">
        <v>-1.444E-2</v>
      </c>
      <c r="AO887" s="47">
        <v>-0.93871000000000004</v>
      </c>
      <c r="AP887" s="47">
        <v>-23.205069999999999</v>
      </c>
      <c r="AQ887" s="47">
        <v>0</v>
      </c>
      <c r="AR887" s="47">
        <v>-1.0699999999999999E-2</v>
      </c>
      <c r="AS887" s="47">
        <v>-0.40168999999999999</v>
      </c>
      <c r="AT887" s="47">
        <v>0</v>
      </c>
      <c r="AU887" s="47">
        <v>-2.2123900000000001</v>
      </c>
      <c r="AV887" s="47">
        <v>-0.40168999999999999</v>
      </c>
      <c r="AW887" s="47">
        <v>-46.815889999999996</v>
      </c>
      <c r="AX887" s="47">
        <v>1.3457300000000001</v>
      </c>
      <c r="AY887" s="47">
        <v>-0.40168999999999999</v>
      </c>
      <c r="AZ887" s="47">
        <v>-46.815889999999996</v>
      </c>
      <c r="BA887" s="47">
        <v>-0.87736000000000003</v>
      </c>
      <c r="BB887" s="47">
        <v>-1.2050699999999999</v>
      </c>
      <c r="BC887" s="47">
        <v>-49.948879999999996</v>
      </c>
      <c r="BD887" s="47">
        <v>-10.589459999999999</v>
      </c>
      <c r="BE887" s="47">
        <v>-140.32028</v>
      </c>
      <c r="BF887" s="48">
        <v>-0.64403662820513197</v>
      </c>
      <c r="BG887" s="49">
        <v>3.7168486400628549</v>
      </c>
    </row>
    <row r="888" spans="2:59" x14ac:dyDescent="0.25">
      <c r="B888" s="1"/>
      <c r="C888" s="46"/>
      <c r="D888" s="46"/>
      <c r="E888" s="45" t="s">
        <v>642</v>
      </c>
      <c r="F888" s="46" t="s">
        <v>638</v>
      </c>
      <c r="G888" s="47">
        <v>-359.42701</v>
      </c>
      <c r="H888" s="47">
        <v>-8.4306399999999986</v>
      </c>
      <c r="I888" s="47">
        <v>-44.871230000000004</v>
      </c>
      <c r="J888" s="47">
        <v>-9.4130300000000009</v>
      </c>
      <c r="K888" s="47">
        <v>-12.353680000000001</v>
      </c>
      <c r="L888" s="47">
        <v>-89.385229999999993</v>
      </c>
      <c r="M888" s="47">
        <v>-8.4536100000000012</v>
      </c>
      <c r="N888" s="47">
        <v>-8.9534300000000009</v>
      </c>
      <c r="O888" s="47">
        <v>-20.01023</v>
      </c>
      <c r="P888" s="47">
        <v>-377.29365000000001</v>
      </c>
      <c r="Q888" s="47">
        <v>-29.737749999999998</v>
      </c>
      <c r="R888" s="47">
        <v>-154.26669000000001</v>
      </c>
      <c r="S888" s="47">
        <v>93.721270000000004</v>
      </c>
      <c r="T888" s="47">
        <v>-11.2727</v>
      </c>
      <c r="U888" s="47">
        <v>-30.01023</v>
      </c>
      <c r="V888" s="47">
        <v>-7.1595500000000003</v>
      </c>
      <c r="W888" s="47">
        <v>-16.484749999999998</v>
      </c>
      <c r="X888" s="47">
        <v>-20.01023</v>
      </c>
      <c r="Y888" s="47">
        <v>-9.3967900000000011</v>
      </c>
      <c r="Z888" s="47">
        <v>-16.463909999999998</v>
      </c>
      <c r="AA888" s="47">
        <v>-30.01023</v>
      </c>
      <c r="AB888" s="47">
        <v>77.164929999999998</v>
      </c>
      <c r="AC888" s="47">
        <v>-44.221359999999997</v>
      </c>
      <c r="AD888" s="47">
        <v>-80.030690000000007</v>
      </c>
      <c r="AE888" s="47">
        <v>-20.006619999999998</v>
      </c>
      <c r="AF888" s="47">
        <v>-9.4267599999999998</v>
      </c>
      <c r="AG888" s="47">
        <v>-20.01023</v>
      </c>
      <c r="AH888" s="47">
        <v>-8.806239999999999</v>
      </c>
      <c r="AI888" s="47">
        <v>-11.614540000000002</v>
      </c>
      <c r="AJ888" s="47">
        <v>-20.01023</v>
      </c>
      <c r="AK888" s="47">
        <v>-10.635549999999999</v>
      </c>
      <c r="AL888" s="47">
        <v>-4.4539</v>
      </c>
      <c r="AM888" s="47">
        <v>-30.01023</v>
      </c>
      <c r="AN888" s="47">
        <v>-39.448410000000003</v>
      </c>
      <c r="AO888" s="47">
        <v>-25.495200000000001</v>
      </c>
      <c r="AP888" s="47">
        <v>-70.030690000000007</v>
      </c>
      <c r="AQ888" s="47">
        <v>-11.186969999999999</v>
      </c>
      <c r="AR888" s="47">
        <v>-10.56695</v>
      </c>
      <c r="AS888" s="47">
        <v>-20.01023</v>
      </c>
      <c r="AT888" s="47">
        <v>-7.7882100000000003</v>
      </c>
      <c r="AU888" s="47">
        <v>-5.9743599999999999</v>
      </c>
      <c r="AV888" s="47">
        <v>-20.01023</v>
      </c>
      <c r="AW888" s="47">
        <v>-97.968809999999991</v>
      </c>
      <c r="AX888" s="47">
        <v>-17.960229999999999</v>
      </c>
      <c r="AY888" s="47">
        <v>-20.01023</v>
      </c>
      <c r="AZ888" s="47">
        <v>-116.94399</v>
      </c>
      <c r="BA888" s="47">
        <v>-34.501539999999999</v>
      </c>
      <c r="BB888" s="47">
        <v>-60.03069</v>
      </c>
      <c r="BC888" s="47">
        <v>-456.52112</v>
      </c>
      <c r="BD888" s="47">
        <v>-133.95585</v>
      </c>
      <c r="BE888" s="47">
        <v>-364.35876000000002</v>
      </c>
      <c r="BF888" s="48">
        <v>0.25294399399097744</v>
      </c>
      <c r="BG888" s="49">
        <v>2.4079968885270779</v>
      </c>
    </row>
    <row r="889" spans="2:59" x14ac:dyDescent="0.25">
      <c r="B889" s="1"/>
      <c r="C889" s="46"/>
      <c r="D889" s="46"/>
      <c r="E889" s="45" t="s">
        <v>643</v>
      </c>
      <c r="F889" s="46" t="s">
        <v>638</v>
      </c>
      <c r="G889" s="47">
        <v>-0.23225999999999999</v>
      </c>
      <c r="H889" s="47">
        <v>-0.10951999999999999</v>
      </c>
      <c r="I889" s="47">
        <v>-3.5376699999999999</v>
      </c>
      <c r="J889" s="47">
        <v>-3.0750000000000002</v>
      </c>
      <c r="K889" s="47">
        <v>-2.26037</v>
      </c>
      <c r="L889" s="47">
        <v>-3.5376699999999999</v>
      </c>
      <c r="M889" s="47">
        <v>0</v>
      </c>
      <c r="N889" s="47">
        <v>-0.10951999999999999</v>
      </c>
      <c r="O889" s="47">
        <v>-3.9376700000000002</v>
      </c>
      <c r="P889" s="47">
        <v>-3.3072600000000003</v>
      </c>
      <c r="Q889" s="47">
        <v>-2.4794099999999997</v>
      </c>
      <c r="R889" s="47">
        <v>-11.01301</v>
      </c>
      <c r="S889" s="47">
        <v>-2.5899999999999999E-2</v>
      </c>
      <c r="T889" s="47">
        <v>-0.11264</v>
      </c>
      <c r="U889" s="47">
        <v>-3.5376699999999999</v>
      </c>
      <c r="V889" s="47">
        <v>0</v>
      </c>
      <c r="W889" s="47">
        <v>-0.41264000000000001</v>
      </c>
      <c r="X889" s="47">
        <v>-3.5376699999999999</v>
      </c>
      <c r="Y889" s="47">
        <v>0</v>
      </c>
      <c r="Z889" s="47">
        <v>-4.8664499999999995</v>
      </c>
      <c r="AA889" s="47">
        <v>-3.5376699999999999</v>
      </c>
      <c r="AB889" s="47">
        <v>-2.5899999999999999E-2</v>
      </c>
      <c r="AC889" s="47">
        <v>-5.3917299999999999</v>
      </c>
      <c r="AD889" s="47">
        <v>-10.613010000000001</v>
      </c>
      <c r="AE889" s="47">
        <v>0</v>
      </c>
      <c r="AF889" s="47">
        <v>-0.50514999999999999</v>
      </c>
      <c r="AG889" s="47">
        <v>-3.9376700000000002</v>
      </c>
      <c r="AH889" s="47">
        <v>1.99359</v>
      </c>
      <c r="AI889" s="47">
        <v>-0.59202999999999995</v>
      </c>
      <c r="AJ889" s="47">
        <v>-3.5376699999999999</v>
      </c>
      <c r="AK889" s="47">
        <v>-6.1500000000000001E-3</v>
      </c>
      <c r="AL889" s="47">
        <v>-0.69946000000000008</v>
      </c>
      <c r="AM889" s="47">
        <v>-3.5376699999999999</v>
      </c>
      <c r="AN889" s="47">
        <v>1.9874400000000001</v>
      </c>
      <c r="AO889" s="47">
        <v>-1.79664</v>
      </c>
      <c r="AP889" s="47">
        <v>-11.01301</v>
      </c>
      <c r="AQ889" s="47">
        <v>0</v>
      </c>
      <c r="AR889" s="47">
        <v>-4.641E-2</v>
      </c>
      <c r="AS889" s="47">
        <v>-3.9376700000000002</v>
      </c>
      <c r="AT889" s="47">
        <v>0</v>
      </c>
      <c r="AU889" s="47">
        <v>-5.3710000000000001E-2</v>
      </c>
      <c r="AV889" s="47">
        <v>-3.5376699999999999</v>
      </c>
      <c r="AW889" s="47">
        <v>-0.78000999999999998</v>
      </c>
      <c r="AX889" s="47">
        <v>-0.23515</v>
      </c>
      <c r="AY889" s="47">
        <v>-3.5376699999999999</v>
      </c>
      <c r="AZ889" s="47">
        <v>-0.78000999999999998</v>
      </c>
      <c r="BA889" s="47">
        <v>-0.33526999999999996</v>
      </c>
      <c r="BB889" s="47">
        <v>-11.01301</v>
      </c>
      <c r="BC889" s="47">
        <v>-2.1257299999999999</v>
      </c>
      <c r="BD889" s="47">
        <v>-10.00305</v>
      </c>
      <c r="BE889" s="47">
        <v>-43.65204</v>
      </c>
      <c r="BF889" s="48">
        <v>-0.9513028486183005</v>
      </c>
      <c r="BG889" s="49">
        <v>-0.78749181499642606</v>
      </c>
    </row>
    <row r="890" spans="2:59" x14ac:dyDescent="0.25">
      <c r="B890" s="1"/>
      <c r="C890" s="46"/>
      <c r="D890" s="46"/>
      <c r="E890" s="45" t="s">
        <v>644</v>
      </c>
      <c r="F890" s="46" t="s">
        <v>638</v>
      </c>
      <c r="G890" s="47">
        <v>-7.2579999999999992E-2</v>
      </c>
      <c r="H890" s="47">
        <v>0</v>
      </c>
      <c r="I890" s="47">
        <v>0</v>
      </c>
      <c r="J890" s="47">
        <v>0</v>
      </c>
      <c r="K890" s="47">
        <v>0</v>
      </c>
      <c r="L890" s="47">
        <v>0</v>
      </c>
      <c r="M890" s="47">
        <v>0</v>
      </c>
      <c r="N890" s="47">
        <v>0</v>
      </c>
      <c r="O890" s="47">
        <v>0</v>
      </c>
      <c r="P890" s="47">
        <v>-7.2579999999999992E-2</v>
      </c>
      <c r="Q890" s="47">
        <v>0</v>
      </c>
      <c r="R890" s="47">
        <v>0</v>
      </c>
      <c r="S890" s="47">
        <v>0</v>
      </c>
      <c r="T890" s="47">
        <v>0</v>
      </c>
      <c r="U890" s="47">
        <v>0</v>
      </c>
      <c r="V890" s="47">
        <v>0</v>
      </c>
      <c r="W890" s="47">
        <v>-0.18</v>
      </c>
      <c r="X890" s="47">
        <v>0</v>
      </c>
      <c r="Y890" s="47">
        <v>0</v>
      </c>
      <c r="Z890" s="47">
        <v>0</v>
      </c>
      <c r="AA890" s="47">
        <v>0</v>
      </c>
      <c r="AB890" s="47">
        <v>0</v>
      </c>
      <c r="AC890" s="47">
        <v>-0.18</v>
      </c>
      <c r="AD890" s="47">
        <v>0</v>
      </c>
      <c r="AE890" s="47">
        <v>0</v>
      </c>
      <c r="AF890" s="47">
        <v>0</v>
      </c>
      <c r="AG890" s="47">
        <v>0</v>
      </c>
      <c r="AH890" s="47">
        <v>-2.1700000000000001E-2</v>
      </c>
      <c r="AI890" s="47">
        <v>0</v>
      </c>
      <c r="AJ890" s="47">
        <v>0</v>
      </c>
      <c r="AK890" s="47">
        <v>-2.3599999999999997E-3</v>
      </c>
      <c r="AL890" s="47">
        <v>0</v>
      </c>
      <c r="AM890" s="47">
        <v>0</v>
      </c>
      <c r="AN890" s="47">
        <v>-2.4059999999999998E-2</v>
      </c>
      <c r="AO890" s="47">
        <v>0</v>
      </c>
      <c r="AP890" s="47">
        <v>0</v>
      </c>
      <c r="AQ890" s="47">
        <v>0</v>
      </c>
      <c r="AR890" s="47">
        <v>-1.7850000000000001E-2</v>
      </c>
      <c r="AS890" s="47">
        <v>0</v>
      </c>
      <c r="AT890" s="47">
        <v>0</v>
      </c>
      <c r="AU890" s="47">
        <v>-2.0649999999999998E-2</v>
      </c>
      <c r="AV890" s="47">
        <v>0</v>
      </c>
      <c r="AW890" s="47">
        <v>-5.6500000000000005E-3</v>
      </c>
      <c r="AX890" s="47">
        <v>-9.0439999999999993E-2</v>
      </c>
      <c r="AY890" s="47">
        <v>0</v>
      </c>
      <c r="AZ890" s="47">
        <v>-5.6500000000000005E-3</v>
      </c>
      <c r="BA890" s="47">
        <v>-0.12894</v>
      </c>
      <c r="BB890" s="47">
        <v>0</v>
      </c>
      <c r="BC890" s="47">
        <v>-0.10229000000000001</v>
      </c>
      <c r="BD890" s="47">
        <v>-0.30893999999999999</v>
      </c>
      <c r="BE890" s="47">
        <v>0</v>
      </c>
      <c r="BF890" s="48">
        <v>0</v>
      </c>
      <c r="BG890" s="49">
        <v>-0.66890011005373207</v>
      </c>
    </row>
    <row r="891" spans="2:59" x14ac:dyDescent="0.25">
      <c r="B891" s="1"/>
      <c r="C891" s="46"/>
      <c r="D891" s="46"/>
      <c r="E891" s="45" t="s">
        <v>645</v>
      </c>
      <c r="F891" s="46" t="s">
        <v>638</v>
      </c>
      <c r="G891" s="47">
        <v>-5.806E-2</v>
      </c>
      <c r="H891" s="47">
        <v>-3.286E-2</v>
      </c>
      <c r="I891" s="47">
        <v>-1.65923</v>
      </c>
      <c r="J891" s="47">
        <v>0</v>
      </c>
      <c r="K891" s="47">
        <v>-3.286E-2</v>
      </c>
      <c r="L891" s="47">
        <v>-1.65923</v>
      </c>
      <c r="M891" s="47">
        <v>0</v>
      </c>
      <c r="N891" s="47">
        <v>-3.286E-2</v>
      </c>
      <c r="O891" s="47">
        <v>-1.65923</v>
      </c>
      <c r="P891" s="47">
        <v>-5.806E-2</v>
      </c>
      <c r="Q891" s="47">
        <v>-9.8580000000000001E-2</v>
      </c>
      <c r="R891" s="47">
        <v>-4.9776899999999999</v>
      </c>
      <c r="S891" s="47">
        <v>0</v>
      </c>
      <c r="T891" s="47">
        <v>-3.3790000000000001E-2</v>
      </c>
      <c r="U891" s="47">
        <v>-1.65923</v>
      </c>
      <c r="V891" s="47">
        <v>0</v>
      </c>
      <c r="W891" s="47">
        <v>-3.3790000000000001E-2</v>
      </c>
      <c r="X891" s="47">
        <v>-1.65923</v>
      </c>
      <c r="Y891" s="47">
        <v>0</v>
      </c>
      <c r="Z891" s="47">
        <v>-0.18493999999999999</v>
      </c>
      <c r="AA891" s="47">
        <v>-1.65923</v>
      </c>
      <c r="AB891" s="47">
        <v>0</v>
      </c>
      <c r="AC891" s="47">
        <v>-0.25252000000000002</v>
      </c>
      <c r="AD891" s="47">
        <v>-4.9776899999999999</v>
      </c>
      <c r="AE891" s="47">
        <v>0</v>
      </c>
      <c r="AF891" s="47">
        <v>-0.14083999999999999</v>
      </c>
      <c r="AG891" s="47">
        <v>-1.65923</v>
      </c>
      <c r="AH891" s="47">
        <v>-3.0370000000000001E-2</v>
      </c>
      <c r="AI891" s="47">
        <v>-0.15364</v>
      </c>
      <c r="AJ891" s="47">
        <v>-1.65923</v>
      </c>
      <c r="AK891" s="47">
        <v>-3.32E-3</v>
      </c>
      <c r="AL891" s="47">
        <v>-0.17486000000000002</v>
      </c>
      <c r="AM891" s="47">
        <v>-1.65923</v>
      </c>
      <c r="AN891" s="47">
        <v>-3.3689999999999998E-2</v>
      </c>
      <c r="AO891" s="47">
        <v>-0.46933999999999998</v>
      </c>
      <c r="AP891" s="47">
        <v>-4.9776899999999999</v>
      </c>
      <c r="AQ891" s="47">
        <v>0</v>
      </c>
      <c r="AR891" s="47">
        <v>-1.4279999999999999E-2</v>
      </c>
      <c r="AS891" s="47">
        <v>-1.65923</v>
      </c>
      <c r="AT891" s="47">
        <v>0</v>
      </c>
      <c r="AU891" s="47">
        <v>-1.653E-2</v>
      </c>
      <c r="AV891" s="47">
        <v>-1.65923</v>
      </c>
      <c r="AW891" s="47">
        <v>-0.77290000000000003</v>
      </c>
      <c r="AX891" s="47">
        <v>-7.2359999999999994E-2</v>
      </c>
      <c r="AY891" s="47">
        <v>-1.65923</v>
      </c>
      <c r="AZ891" s="47">
        <v>-0.77290000000000003</v>
      </c>
      <c r="BA891" s="47">
        <v>-0.10317</v>
      </c>
      <c r="BB891" s="47">
        <v>-4.9776899999999999</v>
      </c>
      <c r="BC891" s="47">
        <v>-0.86465000000000003</v>
      </c>
      <c r="BD891" s="47">
        <v>-0.92361000000000004</v>
      </c>
      <c r="BE891" s="47">
        <v>-19.91076</v>
      </c>
      <c r="BF891" s="48">
        <v>-0.95657373199214901</v>
      </c>
      <c r="BG891" s="49">
        <v>-6.3836467773194294E-2</v>
      </c>
    </row>
    <row r="892" spans="2:59" x14ac:dyDescent="0.25">
      <c r="B892" s="1"/>
      <c r="C892" s="46"/>
      <c r="D892" s="46"/>
      <c r="E892" s="45" t="s">
        <v>646</v>
      </c>
      <c r="F892" s="46" t="s">
        <v>638</v>
      </c>
      <c r="G892" s="47">
        <v>-0.15968000000000002</v>
      </c>
      <c r="H892" s="47">
        <v>-0.10951999999999999</v>
      </c>
      <c r="I892" s="47">
        <v>-1.0033799999999999</v>
      </c>
      <c r="J892" s="47">
        <v>-27.12</v>
      </c>
      <c r="K892" s="47">
        <v>-2.2345199999999998</v>
      </c>
      <c r="L892" s="47">
        <v>-1.0033799999999999</v>
      </c>
      <c r="M892" s="47">
        <v>0</v>
      </c>
      <c r="N892" s="47">
        <v>-0.10951999999999999</v>
      </c>
      <c r="O892" s="47">
        <v>-1.0033799999999999</v>
      </c>
      <c r="P892" s="47">
        <v>-27.279679999999999</v>
      </c>
      <c r="Q892" s="47">
        <v>-2.45356</v>
      </c>
      <c r="R892" s="47">
        <v>-3.0101399999999998</v>
      </c>
      <c r="S892" s="47">
        <v>0</v>
      </c>
      <c r="T892" s="47">
        <v>-0.11264</v>
      </c>
      <c r="U892" s="47">
        <v>-1.0033799999999999</v>
      </c>
      <c r="V892" s="47">
        <v>0</v>
      </c>
      <c r="W892" s="47">
        <v>-0.11264</v>
      </c>
      <c r="X892" s="47">
        <v>-1.0033799999999999</v>
      </c>
      <c r="Y892" s="47">
        <v>27.12</v>
      </c>
      <c r="Z892" s="47">
        <v>-4.86646</v>
      </c>
      <c r="AA892" s="47">
        <v>-1.0033799999999999</v>
      </c>
      <c r="AB892" s="47">
        <v>27.12</v>
      </c>
      <c r="AC892" s="47">
        <v>-5.0917399999999997</v>
      </c>
      <c r="AD892" s="47">
        <v>-3.0101399999999998</v>
      </c>
      <c r="AE892" s="47">
        <v>0</v>
      </c>
      <c r="AF892" s="47">
        <v>-0.46947000000000005</v>
      </c>
      <c r="AG892" s="47">
        <v>-1.0033799999999999</v>
      </c>
      <c r="AH892" s="47">
        <v>-5.6409999999999995E-2</v>
      </c>
      <c r="AI892" s="47">
        <v>-0.51212999999999997</v>
      </c>
      <c r="AJ892" s="47">
        <v>-1.0033799999999999</v>
      </c>
      <c r="AK892" s="47">
        <v>-3.9129299999999998</v>
      </c>
      <c r="AL892" s="47">
        <v>-0.58287</v>
      </c>
      <c r="AM892" s="47">
        <v>-1.0033799999999999</v>
      </c>
      <c r="AN892" s="47">
        <v>-3.9693400000000003</v>
      </c>
      <c r="AO892" s="47">
        <v>-1.56447</v>
      </c>
      <c r="AP892" s="47">
        <v>-3.0101399999999998</v>
      </c>
      <c r="AQ892" s="47">
        <v>0</v>
      </c>
      <c r="AR892" s="47">
        <v>-27.159269999999999</v>
      </c>
      <c r="AS892" s="47">
        <v>-1.0033799999999999</v>
      </c>
      <c r="AT892" s="47">
        <v>0</v>
      </c>
      <c r="AU892" s="47">
        <v>-4.5439999999999994E-2</v>
      </c>
      <c r="AV892" s="47">
        <v>-1.0033799999999999</v>
      </c>
      <c r="AW892" s="47">
        <v>-0.77967999999999993</v>
      </c>
      <c r="AX892" s="47">
        <v>-9.9989799999999995</v>
      </c>
      <c r="AY892" s="47">
        <v>-1.0033799999999999</v>
      </c>
      <c r="AZ892" s="47">
        <v>-0.77967999999999993</v>
      </c>
      <c r="BA892" s="47">
        <v>-37.203690000000002</v>
      </c>
      <c r="BB892" s="47">
        <v>-3.0101399999999998</v>
      </c>
      <c r="BC892" s="47">
        <v>-4.9086999999999996</v>
      </c>
      <c r="BD892" s="47">
        <v>-46.313459999999999</v>
      </c>
      <c r="BE892" s="47">
        <v>-12.040559999999999</v>
      </c>
      <c r="BF892" s="48">
        <v>-0.59231962632967239</v>
      </c>
      <c r="BG892" s="49">
        <v>-0.89401137379932316</v>
      </c>
    </row>
    <row r="893" spans="2:59" hidden="1" x14ac:dyDescent="0.25">
      <c r="B893" s="1"/>
      <c r="C893" s="46"/>
      <c r="D893" s="46"/>
      <c r="E893" s="45"/>
      <c r="BF893" s="48"/>
      <c r="BG893" s="49"/>
    </row>
    <row r="894" spans="2:59" hidden="1" x14ac:dyDescent="0.25">
      <c r="B894" s="1"/>
      <c r="C894" s="46"/>
      <c r="D894" s="46"/>
      <c r="E894" s="45"/>
      <c r="BF894" s="48"/>
      <c r="BG894" s="49"/>
    </row>
    <row r="895" spans="2:59" x14ac:dyDescent="0.25">
      <c r="B895" s="1"/>
      <c r="C895" s="46"/>
      <c r="D895" s="46"/>
      <c r="E895" s="45" t="s">
        <v>647</v>
      </c>
      <c r="F895" s="46" t="s">
        <v>648</v>
      </c>
      <c r="G895" s="47">
        <v>0</v>
      </c>
      <c r="H895" s="47">
        <v>0</v>
      </c>
      <c r="I895" s="47">
        <v>0</v>
      </c>
      <c r="J895" s="47">
        <v>-14.337</v>
      </c>
      <c r="K895" s="47">
        <v>-31.68524</v>
      </c>
      <c r="L895" s="47">
        <v>-16.303999999999998</v>
      </c>
      <c r="M895" s="47">
        <v>-65.619</v>
      </c>
      <c r="N895" s="47">
        <v>0</v>
      </c>
      <c r="O895" s="47">
        <v>-1.52</v>
      </c>
      <c r="P895" s="47">
        <v>-79.956000000000003</v>
      </c>
      <c r="Q895" s="47">
        <v>-31.68524</v>
      </c>
      <c r="R895" s="47">
        <v>-17.824000000000002</v>
      </c>
      <c r="S895" s="47">
        <v>0</v>
      </c>
      <c r="T895" s="47">
        <v>0</v>
      </c>
      <c r="U895" s="47">
        <v>-340.22952000000004</v>
      </c>
      <c r="V895" s="47">
        <v>-109.435</v>
      </c>
      <c r="W895" s="47">
        <v>-37.933999999999997</v>
      </c>
      <c r="X895" s="47">
        <v>-1.52</v>
      </c>
      <c r="Y895" s="47">
        <v>-184.73599999999999</v>
      </c>
      <c r="Z895" s="47">
        <v>-103.247</v>
      </c>
      <c r="AA895" s="47">
        <v>-1.52</v>
      </c>
      <c r="AB895" s="47">
        <v>-294.17099999999999</v>
      </c>
      <c r="AC895" s="47">
        <v>-141.18100000000001</v>
      </c>
      <c r="AD895" s="47">
        <v>-343.26952</v>
      </c>
      <c r="AE895" s="47">
        <v>-14.2</v>
      </c>
      <c r="AF895" s="47">
        <v>0</v>
      </c>
      <c r="AG895" s="47">
        <v>-1.52</v>
      </c>
      <c r="AH895" s="47">
        <v>0</v>
      </c>
      <c r="AI895" s="47">
        <v>0</v>
      </c>
      <c r="AJ895" s="47">
        <v>-1.52</v>
      </c>
      <c r="AK895" s="47">
        <v>0</v>
      </c>
      <c r="AL895" s="47">
        <v>0</v>
      </c>
      <c r="AM895" s="47">
        <v>-340.22952000000004</v>
      </c>
      <c r="AN895" s="47">
        <v>-14.2</v>
      </c>
      <c r="AO895" s="47">
        <v>0</v>
      </c>
      <c r="AP895" s="47">
        <v>-343.26952</v>
      </c>
      <c r="AQ895" s="47">
        <v>-28.428000000000001</v>
      </c>
      <c r="AR895" s="47">
        <v>-5.75</v>
      </c>
      <c r="AS895" s="47">
        <v>-1.52</v>
      </c>
      <c r="AT895" s="47">
        <v>-15.893000000000001</v>
      </c>
      <c r="AU895" s="47">
        <v>13.891999999999999</v>
      </c>
      <c r="AV895" s="47">
        <v>-1.52</v>
      </c>
      <c r="AW895" s="47">
        <v>-263.86450000000002</v>
      </c>
      <c r="AX895" s="47">
        <v>-36.616</v>
      </c>
      <c r="AY895" s="47">
        <v>0</v>
      </c>
      <c r="AZ895" s="47">
        <v>-308.18549999999999</v>
      </c>
      <c r="BA895" s="47">
        <v>-28.474</v>
      </c>
      <c r="BB895" s="47">
        <v>-3.04</v>
      </c>
      <c r="BC895" s="47">
        <v>-696.51250000000005</v>
      </c>
      <c r="BD895" s="47">
        <v>-201.34023999999999</v>
      </c>
      <c r="BE895" s="47">
        <v>-707.40304000000003</v>
      </c>
      <c r="BF895" s="48">
        <v>-1.5395099235083864E-2</v>
      </c>
      <c r="BG895" s="49">
        <v>2.4593804993974384</v>
      </c>
    </row>
    <row r="896" spans="2:59" hidden="1" x14ac:dyDescent="0.25">
      <c r="B896" s="1"/>
      <c r="C896" s="46"/>
      <c r="D896" s="46"/>
      <c r="E896" s="45"/>
      <c r="BF896" s="48"/>
      <c r="BG896" s="49"/>
    </row>
    <row r="897" spans="2:59" hidden="1" x14ac:dyDescent="0.25">
      <c r="B897" s="1"/>
      <c r="C897" s="46"/>
      <c r="D897" s="46"/>
      <c r="E897" s="45"/>
      <c r="BF897" s="48"/>
      <c r="BG897" s="49"/>
    </row>
    <row r="898" spans="2:59" hidden="1" x14ac:dyDescent="0.25">
      <c r="B898" s="1"/>
      <c r="C898" s="46"/>
      <c r="D898" s="46"/>
      <c r="E898" s="45"/>
      <c r="BF898" s="48"/>
      <c r="BG898" s="49"/>
    </row>
    <row r="899" spans="2:59" hidden="1" x14ac:dyDescent="0.25">
      <c r="B899" s="1"/>
      <c r="C899" s="46"/>
      <c r="D899" s="46"/>
      <c r="E899" s="45"/>
      <c r="BF899" s="48"/>
      <c r="BG899" s="49"/>
    </row>
    <row r="900" spans="2:59" x14ac:dyDescent="0.25">
      <c r="B900" s="1"/>
      <c r="C900" s="46"/>
      <c r="D900" s="46"/>
      <c r="E900" s="45" t="s">
        <v>649</v>
      </c>
      <c r="F900" s="46" t="s">
        <v>648</v>
      </c>
      <c r="G900" s="47">
        <v>0</v>
      </c>
      <c r="H900" s="47">
        <v>0</v>
      </c>
      <c r="I900" s="47">
        <v>0</v>
      </c>
      <c r="J900" s="47">
        <v>0</v>
      </c>
      <c r="K900" s="47">
        <v>0</v>
      </c>
      <c r="L900" s="47">
        <v>0</v>
      </c>
      <c r="M900" s="47">
        <v>0</v>
      </c>
      <c r="N900" s="47">
        <v>-24.053999999999998</v>
      </c>
      <c r="O900" s="47">
        <v>0</v>
      </c>
      <c r="P900" s="47">
        <v>0</v>
      </c>
      <c r="Q900" s="47">
        <v>-24.053999999999998</v>
      </c>
      <c r="R900" s="47">
        <v>0</v>
      </c>
      <c r="S900" s="47">
        <v>0</v>
      </c>
      <c r="T900" s="47">
        <v>0</v>
      </c>
      <c r="U900" s="47">
        <v>0</v>
      </c>
      <c r="V900" s="47">
        <v>0</v>
      </c>
      <c r="W900" s="47">
        <v>0</v>
      </c>
      <c r="X900" s="47">
        <v>0</v>
      </c>
      <c r="Y900" s="47">
        <v>0</v>
      </c>
      <c r="Z900" s="47">
        <v>-75</v>
      </c>
      <c r="AA900" s="47">
        <v>0</v>
      </c>
      <c r="AB900" s="47">
        <v>0</v>
      </c>
      <c r="AC900" s="47">
        <v>-75</v>
      </c>
      <c r="AD900" s="47">
        <v>0</v>
      </c>
      <c r="AE900" s="47">
        <v>0</v>
      </c>
      <c r="AF900" s="47">
        <v>0</v>
      </c>
      <c r="AG900" s="47">
        <v>0</v>
      </c>
      <c r="AH900" s="47">
        <v>0</v>
      </c>
      <c r="AI900" s="47">
        <v>0</v>
      </c>
      <c r="AJ900" s="47">
        <v>0</v>
      </c>
      <c r="AK900" s="47">
        <v>0</v>
      </c>
      <c r="AL900" s="47">
        <v>0</v>
      </c>
      <c r="AM900" s="47">
        <v>0</v>
      </c>
      <c r="AN900" s="47">
        <v>0</v>
      </c>
      <c r="AO900" s="47">
        <v>0</v>
      </c>
      <c r="AP900" s="47">
        <v>0</v>
      </c>
      <c r="AQ900" s="47">
        <v>0</v>
      </c>
      <c r="AR900" s="47">
        <v>0</v>
      </c>
      <c r="AS900" s="47">
        <v>0</v>
      </c>
      <c r="AT900" s="47">
        <v>0</v>
      </c>
      <c r="AU900" s="47">
        <v>0</v>
      </c>
      <c r="AV900" s="47">
        <v>0</v>
      </c>
      <c r="AW900" s="47">
        <v>0</v>
      </c>
      <c r="AX900" s="47">
        <v>0</v>
      </c>
      <c r="AY900" s="47">
        <v>0</v>
      </c>
      <c r="AZ900" s="47">
        <v>0</v>
      </c>
      <c r="BA900" s="47">
        <v>0</v>
      </c>
      <c r="BB900" s="47">
        <v>0</v>
      </c>
      <c r="BC900" s="47">
        <v>0</v>
      </c>
      <c r="BD900" s="47">
        <v>-99.054000000000002</v>
      </c>
      <c r="BE900" s="47">
        <v>0</v>
      </c>
      <c r="BF900" s="48">
        <v>0</v>
      </c>
      <c r="BG900" s="49">
        <v>-1</v>
      </c>
    </row>
    <row r="901" spans="2:59" x14ac:dyDescent="0.25">
      <c r="B901" s="1"/>
      <c r="C901" s="46"/>
      <c r="D901" s="46"/>
      <c r="E901" s="45" t="s">
        <v>650</v>
      </c>
      <c r="F901" s="46" t="s">
        <v>651</v>
      </c>
      <c r="G901" s="47">
        <v>-0.51273000000000002</v>
      </c>
      <c r="H901" s="47">
        <v>-1.58589</v>
      </c>
      <c r="I901" s="47">
        <v>-2.3535999999999997</v>
      </c>
      <c r="J901" s="47">
        <v>-1.23953</v>
      </c>
      <c r="K901" s="47">
        <v>-1.57108</v>
      </c>
      <c r="L901" s="47">
        <v>-2.3535999999999997</v>
      </c>
      <c r="M901" s="47">
        <v>-1.2686999999999999</v>
      </c>
      <c r="N901" s="47">
        <v>-1.7783499999999999</v>
      </c>
      <c r="O901" s="47">
        <v>-2.3535999999999997</v>
      </c>
      <c r="P901" s="47">
        <v>-3.0209600000000001</v>
      </c>
      <c r="Q901" s="47">
        <v>-4.9353199999999999</v>
      </c>
      <c r="R901" s="47">
        <v>-7.0608000000000004</v>
      </c>
      <c r="S901" s="47">
        <v>-1.08016</v>
      </c>
      <c r="T901" s="47">
        <v>-1.64984</v>
      </c>
      <c r="U901" s="47">
        <v>-2.3535999999999997</v>
      </c>
      <c r="V901" s="47">
        <v>-1.4108099999999999</v>
      </c>
      <c r="W901" s="47">
        <v>-1.7302500000000001</v>
      </c>
      <c r="X901" s="47">
        <v>-2.3535999999999997</v>
      </c>
      <c r="Y901" s="47">
        <v>-1.6082400000000001</v>
      </c>
      <c r="Z901" s="47">
        <v>-2.2097500000000001</v>
      </c>
      <c r="AA901" s="47">
        <v>-2.3535999999999997</v>
      </c>
      <c r="AB901" s="47">
        <v>-4.0992100000000002</v>
      </c>
      <c r="AC901" s="47">
        <v>-5.5898400000000006</v>
      </c>
      <c r="AD901" s="47">
        <v>-7.0608000000000004</v>
      </c>
      <c r="AE901" s="47">
        <v>-1.2829699999999999</v>
      </c>
      <c r="AF901" s="47">
        <v>-2.30159</v>
      </c>
      <c r="AG901" s="47">
        <v>-2.3535999999999997</v>
      </c>
      <c r="AH901" s="47">
        <v>-2.4356999999999998</v>
      </c>
      <c r="AI901" s="47">
        <v>-0.77672000000000008</v>
      </c>
      <c r="AJ901" s="47">
        <v>-2.3535999999999997</v>
      </c>
      <c r="AK901" s="47">
        <v>-3.2589000000000001</v>
      </c>
      <c r="AL901" s="47">
        <v>-6.4402200000000001</v>
      </c>
      <c r="AM901" s="47">
        <v>-2.3535999999999997</v>
      </c>
      <c r="AN901" s="47">
        <v>-6.9775700000000001</v>
      </c>
      <c r="AO901" s="47">
        <v>-9.5185300000000002</v>
      </c>
      <c r="AP901" s="47">
        <v>-7.0608000000000004</v>
      </c>
      <c r="AQ901" s="47">
        <v>-1.9242999999999999</v>
      </c>
      <c r="AR901" s="47">
        <v>-1.2418900000000002</v>
      </c>
      <c r="AS901" s="47">
        <v>-2.3535999999999997</v>
      </c>
      <c r="AT901" s="47">
        <v>-2.1501000000000001</v>
      </c>
      <c r="AU901" s="47">
        <v>-1.56124</v>
      </c>
      <c r="AV901" s="47">
        <v>-2.3535999999999997</v>
      </c>
      <c r="AW901" s="47">
        <v>-15.252610000000001</v>
      </c>
      <c r="AX901" s="47">
        <v>-1.3951900000000002</v>
      </c>
      <c r="AY901" s="47">
        <v>-2.3535999999999997</v>
      </c>
      <c r="AZ901" s="47">
        <v>-19.327009999999998</v>
      </c>
      <c r="BA901" s="47">
        <v>-4.1983199999999998</v>
      </c>
      <c r="BB901" s="47">
        <v>-7.0608000000000004</v>
      </c>
      <c r="BC901" s="47">
        <v>-33.424750000000003</v>
      </c>
      <c r="BD901" s="47">
        <v>-24.242009999999997</v>
      </c>
      <c r="BE901" s="47">
        <v>-28.243200000000002</v>
      </c>
      <c r="BF901" s="48">
        <v>0.1834618598459099</v>
      </c>
      <c r="BG901" s="49">
        <v>0.37879449765097895</v>
      </c>
    </row>
    <row r="902" spans="2:59" x14ac:dyDescent="0.25">
      <c r="B902" s="1"/>
      <c r="C902" s="46"/>
      <c r="D902" s="46"/>
      <c r="E902" s="45" t="s">
        <v>652</v>
      </c>
      <c r="F902" s="46" t="s">
        <v>651</v>
      </c>
      <c r="G902" s="47">
        <v>-1.89E-3</v>
      </c>
      <c r="H902" s="47">
        <v>-5.8130000000000001E-2</v>
      </c>
      <c r="I902" s="47">
        <v>-0.42793000000000003</v>
      </c>
      <c r="J902" s="47">
        <v>-9.9129999999999996E-2</v>
      </c>
      <c r="K902" s="47">
        <v>-5.092E-2</v>
      </c>
      <c r="L902" s="47">
        <v>-0.42793000000000003</v>
      </c>
      <c r="M902" s="47">
        <v>-6.5300000000000002E-3</v>
      </c>
      <c r="N902" s="47">
        <v>-0.41389999999999999</v>
      </c>
      <c r="O902" s="47">
        <v>-0.42793000000000003</v>
      </c>
      <c r="P902" s="47">
        <v>-0.10754999999999999</v>
      </c>
      <c r="Q902" s="47">
        <v>-0.52295000000000003</v>
      </c>
      <c r="R902" s="47">
        <v>-1.28379</v>
      </c>
      <c r="S902" s="47">
        <v>-3.6850000000000001E-2</v>
      </c>
      <c r="T902" s="47">
        <v>-4.3810000000000002E-2</v>
      </c>
      <c r="U902" s="47">
        <v>-0.42793000000000003</v>
      </c>
      <c r="V902" s="47">
        <v>-2.82E-3</v>
      </c>
      <c r="W902" s="47">
        <v>-7.9730000000000009E-2</v>
      </c>
      <c r="X902" s="47">
        <v>-0.42793000000000003</v>
      </c>
      <c r="Y902" s="47">
        <v>-8.0399999999999985E-3</v>
      </c>
      <c r="Z902" s="47">
        <v>-8.5330000000000003E-2</v>
      </c>
      <c r="AA902" s="47">
        <v>-0.42793000000000003</v>
      </c>
      <c r="AB902" s="47">
        <v>-4.7710000000000002E-2</v>
      </c>
      <c r="AC902" s="47">
        <v>-0.20887</v>
      </c>
      <c r="AD902" s="47">
        <v>-1.28379</v>
      </c>
      <c r="AE902" s="47">
        <v>-8.9000000000000006E-4</v>
      </c>
      <c r="AF902" s="47">
        <v>-2.6380000000000001E-2</v>
      </c>
      <c r="AG902" s="47">
        <v>-0.42793000000000003</v>
      </c>
      <c r="AH902" s="47">
        <v>-2.716E-2</v>
      </c>
      <c r="AI902" s="47">
        <v>-0.15534000000000001</v>
      </c>
      <c r="AJ902" s="47">
        <v>-0.42793000000000003</v>
      </c>
      <c r="AK902" s="47">
        <v>-0.10878</v>
      </c>
      <c r="AL902" s="47">
        <v>-4.1250000000000002E-2</v>
      </c>
      <c r="AM902" s="47">
        <v>-0.42793000000000003</v>
      </c>
      <c r="AN902" s="47">
        <v>-0.13683000000000001</v>
      </c>
      <c r="AO902" s="47">
        <v>-0.22297</v>
      </c>
      <c r="AP902" s="47">
        <v>-1.28379</v>
      </c>
      <c r="AQ902" s="47">
        <v>-0.22405</v>
      </c>
      <c r="AR902" s="47">
        <v>-1.8010000000000002E-2</v>
      </c>
      <c r="AS902" s="47">
        <v>-0.42793000000000003</v>
      </c>
      <c r="AT902" s="47">
        <v>-0.12748000000000001</v>
      </c>
      <c r="AU902" s="47">
        <v>-7.3510000000000006E-2</v>
      </c>
      <c r="AV902" s="47">
        <v>-0.42793000000000003</v>
      </c>
      <c r="AW902" s="47">
        <v>-2.9489999999999999E-2</v>
      </c>
      <c r="AX902" s="47">
        <v>-1.4630000000000001E-2</v>
      </c>
      <c r="AY902" s="47">
        <v>-0.42793000000000003</v>
      </c>
      <c r="AZ902" s="47">
        <v>-0.38101999999999997</v>
      </c>
      <c r="BA902" s="47">
        <v>-0.10615000000000001</v>
      </c>
      <c r="BB902" s="47">
        <v>-1.28379</v>
      </c>
      <c r="BC902" s="47">
        <v>-0.67310999999999999</v>
      </c>
      <c r="BD902" s="47">
        <v>-1.06094</v>
      </c>
      <c r="BE902" s="47">
        <v>-5.1351599999999999</v>
      </c>
      <c r="BF902" s="48">
        <v>-0.86892131890729796</v>
      </c>
      <c r="BG902" s="49">
        <v>-0.36555318868173503</v>
      </c>
    </row>
    <row r="903" spans="2:59" x14ac:dyDescent="0.25">
      <c r="B903" s="1"/>
      <c r="C903" s="46"/>
      <c r="D903" s="46"/>
      <c r="E903" s="45" t="s">
        <v>653</v>
      </c>
      <c r="F903" s="46" t="s">
        <v>651</v>
      </c>
      <c r="G903" s="47">
        <v>0</v>
      </c>
      <c r="H903" s="47">
        <v>0</v>
      </c>
      <c r="I903" s="47">
        <v>-0.21396000000000001</v>
      </c>
      <c r="J903" s="47">
        <v>0</v>
      </c>
      <c r="K903" s="47">
        <v>0</v>
      </c>
      <c r="L903" s="47">
        <v>-0.21396000000000001</v>
      </c>
      <c r="M903" s="47">
        <v>-2.9999999999999997E-5</v>
      </c>
      <c r="N903" s="47">
        <v>0</v>
      </c>
      <c r="O903" s="47">
        <v>-0.21396000000000001</v>
      </c>
      <c r="P903" s="47">
        <v>-2.9999999999999997E-5</v>
      </c>
      <c r="Q903" s="47">
        <v>0</v>
      </c>
      <c r="R903" s="47">
        <v>-0.64188000000000001</v>
      </c>
      <c r="S903" s="47">
        <v>-5.9760000000000001E-2</v>
      </c>
      <c r="T903" s="47">
        <v>0</v>
      </c>
      <c r="U903" s="47">
        <v>-0.21396000000000001</v>
      </c>
      <c r="V903" s="47">
        <v>0</v>
      </c>
      <c r="W903" s="47">
        <v>0</v>
      </c>
      <c r="X903" s="47">
        <v>-0.21396000000000001</v>
      </c>
      <c r="Y903" s="47">
        <v>0</v>
      </c>
      <c r="Z903" s="47">
        <v>0</v>
      </c>
      <c r="AA903" s="47">
        <v>-0.21396000000000001</v>
      </c>
      <c r="AB903" s="47">
        <v>-5.9760000000000001E-2</v>
      </c>
      <c r="AC903" s="47">
        <v>0</v>
      </c>
      <c r="AD903" s="47">
        <v>-0.64188000000000001</v>
      </c>
      <c r="AE903" s="47">
        <v>0</v>
      </c>
      <c r="AF903" s="47">
        <v>0</v>
      </c>
      <c r="AG903" s="47">
        <v>-0.21396000000000001</v>
      </c>
      <c r="AH903" s="47">
        <v>0</v>
      </c>
      <c r="AI903" s="47">
        <v>0</v>
      </c>
      <c r="AJ903" s="47">
        <v>-0.21396000000000001</v>
      </c>
      <c r="AK903" s="47">
        <v>0</v>
      </c>
      <c r="AL903" s="47">
        <v>0</v>
      </c>
      <c r="AM903" s="47">
        <v>-0.21396000000000001</v>
      </c>
      <c r="AN903" s="47">
        <v>0</v>
      </c>
      <c r="AO903" s="47">
        <v>0</v>
      </c>
      <c r="AP903" s="47">
        <v>-0.64188000000000001</v>
      </c>
      <c r="AQ903" s="47">
        <v>0</v>
      </c>
      <c r="AR903" s="47">
        <v>0</v>
      </c>
      <c r="AS903" s="47">
        <v>-0.21396000000000001</v>
      </c>
      <c r="AT903" s="47">
        <v>0</v>
      </c>
      <c r="AU903" s="47">
        <v>0</v>
      </c>
      <c r="AV903" s="47">
        <v>-0.21396000000000001</v>
      </c>
      <c r="AW903" s="47">
        <v>0</v>
      </c>
      <c r="AX903" s="47">
        <v>0</v>
      </c>
      <c r="AY903" s="47">
        <v>-0.21396000000000001</v>
      </c>
      <c r="AZ903" s="47">
        <v>0</v>
      </c>
      <c r="BA903" s="47">
        <v>0</v>
      </c>
      <c r="BB903" s="47">
        <v>-0.64188000000000001</v>
      </c>
      <c r="BC903" s="47">
        <v>-5.9789999999999996E-2</v>
      </c>
      <c r="BD903" s="47">
        <v>0</v>
      </c>
      <c r="BE903" s="47">
        <v>-2.56752</v>
      </c>
      <c r="BF903" s="48">
        <v>-0.97671293699756967</v>
      </c>
      <c r="BG903" s="49">
        <v>0</v>
      </c>
    </row>
    <row r="904" spans="2:59" hidden="1" x14ac:dyDescent="0.25">
      <c r="B904" s="1"/>
      <c r="C904" s="46"/>
      <c r="D904" s="46"/>
      <c r="E904" s="45"/>
      <c r="BF904" s="48"/>
      <c r="BG904" s="49"/>
    </row>
    <row r="905" spans="2:59" x14ac:dyDescent="0.25">
      <c r="B905" s="1"/>
      <c r="C905" s="46"/>
      <c r="D905" s="46"/>
      <c r="E905" s="45" t="s">
        <v>654</v>
      </c>
      <c r="F905" s="46" t="s">
        <v>651</v>
      </c>
      <c r="G905" s="47">
        <v>-0.13913999999999999</v>
      </c>
      <c r="H905" s="47">
        <v>-0.24545</v>
      </c>
      <c r="I905" s="47">
        <v>-0.21396000000000001</v>
      </c>
      <c r="J905" s="47">
        <v>-0.22690000000000002</v>
      </c>
      <c r="K905" s="47">
        <v>-0.18153999999999998</v>
      </c>
      <c r="L905" s="47">
        <v>-0.21396000000000001</v>
      </c>
      <c r="M905" s="47">
        <v>-0.20422000000000001</v>
      </c>
      <c r="N905" s="47">
        <v>-0.98207</v>
      </c>
      <c r="O905" s="47">
        <v>-0.21396000000000001</v>
      </c>
      <c r="P905" s="47">
        <v>-0.57025999999999999</v>
      </c>
      <c r="Q905" s="47">
        <v>-1.40906</v>
      </c>
      <c r="R905" s="47">
        <v>-0.64188000000000001</v>
      </c>
      <c r="S905" s="47">
        <v>-0.12495999999999999</v>
      </c>
      <c r="T905" s="47">
        <v>-0.4572</v>
      </c>
      <c r="U905" s="47">
        <v>-0.21396000000000001</v>
      </c>
      <c r="V905" s="47">
        <v>-0.15228</v>
      </c>
      <c r="W905" s="47">
        <v>-0.25142999999999999</v>
      </c>
      <c r="X905" s="47">
        <v>-0.21396000000000001</v>
      </c>
      <c r="Y905" s="47">
        <v>-0.16512000000000002</v>
      </c>
      <c r="Z905" s="47">
        <v>-0.48547000000000001</v>
      </c>
      <c r="AA905" s="47">
        <v>-0.21396000000000001</v>
      </c>
      <c r="AB905" s="47">
        <v>-0.44236000000000003</v>
      </c>
      <c r="AC905" s="47">
        <v>-1.1940999999999999</v>
      </c>
      <c r="AD905" s="47">
        <v>-0.64188000000000001</v>
      </c>
      <c r="AE905" s="47">
        <v>-0.28817999999999999</v>
      </c>
      <c r="AF905" s="47">
        <v>-4.5517299999999992</v>
      </c>
      <c r="AG905" s="47">
        <v>-0.21396000000000001</v>
      </c>
      <c r="AH905" s="47">
        <v>-0.21481</v>
      </c>
      <c r="AI905" s="47">
        <v>-0.13315000000000002</v>
      </c>
      <c r="AJ905" s="47">
        <v>-0.21396000000000001</v>
      </c>
      <c r="AK905" s="47">
        <v>-0.29277999999999998</v>
      </c>
      <c r="AL905" s="47">
        <v>-0.28088000000000002</v>
      </c>
      <c r="AM905" s="47">
        <v>-0.21396000000000001</v>
      </c>
      <c r="AN905" s="47">
        <v>-0.79576999999999998</v>
      </c>
      <c r="AO905" s="47">
        <v>-4.9657600000000004</v>
      </c>
      <c r="AP905" s="47">
        <v>-0.64188000000000001</v>
      </c>
      <c r="AQ905" s="47">
        <v>-0.46858999999999995</v>
      </c>
      <c r="AR905" s="47">
        <v>-0.53727999999999998</v>
      </c>
      <c r="AS905" s="47">
        <v>-0.21396000000000001</v>
      </c>
      <c r="AT905" s="47">
        <v>-0.30962000000000001</v>
      </c>
      <c r="AU905" s="47">
        <v>-0.24603</v>
      </c>
      <c r="AV905" s="47">
        <v>-0.21396000000000001</v>
      </c>
      <c r="AW905" s="47">
        <v>-0.16922999999999999</v>
      </c>
      <c r="AX905" s="47">
        <v>-0.50008999999999992</v>
      </c>
      <c r="AY905" s="47">
        <v>-0.21396000000000001</v>
      </c>
      <c r="AZ905" s="47">
        <v>-0.94744000000000006</v>
      </c>
      <c r="BA905" s="47">
        <v>-1.2834000000000001</v>
      </c>
      <c r="BB905" s="47">
        <v>-0.64188000000000001</v>
      </c>
      <c r="BC905" s="47">
        <v>-2.75583</v>
      </c>
      <c r="BD905" s="47">
        <v>-8.8523199999999989</v>
      </c>
      <c r="BE905" s="47">
        <v>-2.56752</v>
      </c>
      <c r="BF905" s="48">
        <v>7.3343148252009716E-2</v>
      </c>
      <c r="BG905" s="49">
        <v>-0.68868838903247953</v>
      </c>
    </row>
    <row r="906" spans="2:59" x14ac:dyDescent="0.25">
      <c r="B906" s="1"/>
      <c r="C906" s="46"/>
      <c r="D906" s="46"/>
      <c r="E906" s="45" t="s">
        <v>655</v>
      </c>
      <c r="F906" s="46" t="s">
        <v>651</v>
      </c>
      <c r="G906" s="47">
        <v>186.68917000000002</v>
      </c>
      <c r="H906" s="47">
        <v>-4.5171700000000001</v>
      </c>
      <c r="I906" s="47">
        <v>-13.242120000000002</v>
      </c>
      <c r="J906" s="47">
        <v>-15.88115</v>
      </c>
      <c r="K906" s="47">
        <v>-4.3394200000000005</v>
      </c>
      <c r="L906" s="47">
        <v>-13.242120000000002</v>
      </c>
      <c r="M906" s="47">
        <v>-5.5584199999999999</v>
      </c>
      <c r="N906" s="47">
        <v>-5.3155299999999999</v>
      </c>
      <c r="O906" s="47">
        <v>-13.242120000000002</v>
      </c>
      <c r="P906" s="47">
        <v>165.24960000000002</v>
      </c>
      <c r="Q906" s="47">
        <v>-14.172120000000001</v>
      </c>
      <c r="R906" s="47">
        <v>-39.72636</v>
      </c>
      <c r="S906" s="47">
        <v>-5.8914900000000001</v>
      </c>
      <c r="T906" s="47">
        <v>-5.43248</v>
      </c>
      <c r="U906" s="47">
        <v>-13.242120000000002</v>
      </c>
      <c r="V906" s="47">
        <v>-7.1605699999999999</v>
      </c>
      <c r="W906" s="47">
        <v>-4.6536899999999992</v>
      </c>
      <c r="X906" s="47">
        <v>-13.242120000000002</v>
      </c>
      <c r="Y906" s="47">
        <v>-24.61994</v>
      </c>
      <c r="Z906" s="47">
        <v>-5.2182899999999997</v>
      </c>
      <c r="AA906" s="47">
        <v>-13.242120000000002</v>
      </c>
      <c r="AB906" s="47">
        <v>-37.671999999999997</v>
      </c>
      <c r="AC906" s="47">
        <v>-15.304459999999999</v>
      </c>
      <c r="AD906" s="47">
        <v>-39.72636</v>
      </c>
      <c r="AE906" s="47">
        <v>-5.7612899999999998</v>
      </c>
      <c r="AF906" s="47">
        <v>-10.144590000000001</v>
      </c>
      <c r="AG906" s="47">
        <v>-13.242120000000002</v>
      </c>
      <c r="AH906" s="47">
        <v>-6.3462299999999994</v>
      </c>
      <c r="AI906" s="47">
        <v>-0.35507</v>
      </c>
      <c r="AJ906" s="47">
        <v>-13.242120000000002</v>
      </c>
      <c r="AK906" s="47">
        <v>-14.68628</v>
      </c>
      <c r="AL906" s="47">
        <v>-198.6874</v>
      </c>
      <c r="AM906" s="47">
        <v>-13.242120000000002</v>
      </c>
      <c r="AN906" s="47">
        <v>-26.793800000000001</v>
      </c>
      <c r="AO906" s="47">
        <v>-209.18706</v>
      </c>
      <c r="AP906" s="47">
        <v>-39.72636</v>
      </c>
      <c r="AQ906" s="47">
        <v>-27.785810000000001</v>
      </c>
      <c r="AR906" s="47">
        <v>-46.82508</v>
      </c>
      <c r="AS906" s="47">
        <v>-13.242120000000002</v>
      </c>
      <c r="AT906" s="47">
        <v>-7.7555800000000001</v>
      </c>
      <c r="AU906" s="47">
        <v>-6.1262799999999995</v>
      </c>
      <c r="AV906" s="47">
        <v>-13.242120000000002</v>
      </c>
      <c r="AW906" s="47">
        <v>-6.3041400000000003</v>
      </c>
      <c r="AX906" s="47">
        <v>-3.6087399999999996</v>
      </c>
      <c r="AY906" s="47">
        <v>-13.242120000000002</v>
      </c>
      <c r="AZ906" s="47">
        <v>-41.845529999999997</v>
      </c>
      <c r="BA906" s="47">
        <v>-56.560099999999998</v>
      </c>
      <c r="BB906" s="47">
        <v>-39.72636</v>
      </c>
      <c r="BC906" s="47">
        <v>58.938269999999996</v>
      </c>
      <c r="BD906" s="47">
        <v>-295.22373999999996</v>
      </c>
      <c r="BE906" s="47">
        <v>-158.90544</v>
      </c>
      <c r="BF906" s="48">
        <v>-1.3709015248313714</v>
      </c>
      <c r="BG906" s="49">
        <v>-1.1996393311730282</v>
      </c>
    </row>
    <row r="907" spans="2:59" x14ac:dyDescent="0.25">
      <c r="B907" s="1"/>
      <c r="C907" s="46"/>
      <c r="D907" s="46"/>
      <c r="E907" s="45" t="s">
        <v>656</v>
      </c>
      <c r="F907" s="46" t="s">
        <v>651</v>
      </c>
      <c r="G907" s="47">
        <v>-0.10539</v>
      </c>
      <c r="H907" s="47">
        <v>-0.31419999999999998</v>
      </c>
      <c r="I907" s="47">
        <v>-1.60473</v>
      </c>
      <c r="J907" s="47">
        <v>-0.27689999999999998</v>
      </c>
      <c r="K907" s="47">
        <v>-0.31935000000000002</v>
      </c>
      <c r="L907" s="47">
        <v>-1.60473</v>
      </c>
      <c r="M907" s="47">
        <v>-0.41073999999999999</v>
      </c>
      <c r="N907" s="47">
        <v>-0.31</v>
      </c>
      <c r="O907" s="47">
        <v>-1.60473</v>
      </c>
      <c r="P907" s="47">
        <v>-0.79303000000000001</v>
      </c>
      <c r="Q907" s="47">
        <v>-0.94355</v>
      </c>
      <c r="R907" s="47">
        <v>-4.81419</v>
      </c>
      <c r="S907" s="47">
        <v>-0.44260000000000005</v>
      </c>
      <c r="T907" s="47">
        <v>-0.32201000000000002</v>
      </c>
      <c r="U907" s="47">
        <v>-1.60473</v>
      </c>
      <c r="V907" s="47">
        <v>-0.31798999999999999</v>
      </c>
      <c r="W907" s="47">
        <v>-0.34802</v>
      </c>
      <c r="X907" s="47">
        <v>-1.60473</v>
      </c>
      <c r="Y907" s="47">
        <v>-0.41997000000000001</v>
      </c>
      <c r="Z907" s="47">
        <v>-0.35781999999999997</v>
      </c>
      <c r="AA907" s="47">
        <v>-1.60473</v>
      </c>
      <c r="AB907" s="47">
        <v>-1.1805600000000001</v>
      </c>
      <c r="AC907" s="47">
        <v>-1.0278499999999999</v>
      </c>
      <c r="AD907" s="47">
        <v>-4.81419</v>
      </c>
      <c r="AE907" s="47">
        <v>-11.21668</v>
      </c>
      <c r="AF907" s="47">
        <v>-4.2263400000000004</v>
      </c>
      <c r="AG907" s="47">
        <v>-1.60473</v>
      </c>
      <c r="AH907" s="47">
        <v>-0.47443999999999997</v>
      </c>
      <c r="AI907" s="47">
        <v>-0.40091000000000004</v>
      </c>
      <c r="AJ907" s="47">
        <v>-1.60473</v>
      </c>
      <c r="AK907" s="47">
        <v>-0.34464999999999996</v>
      </c>
      <c r="AL907" s="47">
        <v>-0.38014999999999999</v>
      </c>
      <c r="AM907" s="47">
        <v>-1.60473</v>
      </c>
      <c r="AN907" s="47">
        <v>-12.035770000000001</v>
      </c>
      <c r="AO907" s="47">
        <v>-5.0073999999999996</v>
      </c>
      <c r="AP907" s="47">
        <v>-4.81419</v>
      </c>
      <c r="AQ907" s="47">
        <v>-0.59587000000000001</v>
      </c>
      <c r="AR907" s="47">
        <v>-0.40672000000000003</v>
      </c>
      <c r="AS907" s="47">
        <v>-1.60473</v>
      </c>
      <c r="AT907" s="47">
        <v>-0.38267000000000001</v>
      </c>
      <c r="AU907" s="47">
        <v>-0.31013999999999997</v>
      </c>
      <c r="AV907" s="47">
        <v>-1.60473</v>
      </c>
      <c r="AW907" s="47">
        <v>-0.35441</v>
      </c>
      <c r="AX907" s="47">
        <v>-0.35143999999999997</v>
      </c>
      <c r="AY907" s="47">
        <v>-1.60473</v>
      </c>
      <c r="AZ907" s="47">
        <v>-1.3329500000000001</v>
      </c>
      <c r="BA907" s="47">
        <v>-1.0683</v>
      </c>
      <c r="BB907" s="47">
        <v>-4.81419</v>
      </c>
      <c r="BC907" s="47">
        <v>-15.342309999999999</v>
      </c>
      <c r="BD907" s="47">
        <v>-8.0471000000000004</v>
      </c>
      <c r="BE907" s="47">
        <v>-19.25676</v>
      </c>
      <c r="BF907" s="48">
        <v>-0.20327666751831563</v>
      </c>
      <c r="BG907" s="49">
        <v>0.90656385530190975</v>
      </c>
    </row>
    <row r="908" spans="2:59" x14ac:dyDescent="0.25">
      <c r="B908" s="1"/>
      <c r="C908" s="46"/>
      <c r="D908" s="46"/>
      <c r="E908" s="45" t="s">
        <v>657</v>
      </c>
      <c r="F908" s="46" t="s">
        <v>651</v>
      </c>
      <c r="G908" s="47">
        <v>-0.11297</v>
      </c>
      <c r="H908" s="47">
        <v>0</v>
      </c>
      <c r="I908" s="47">
        <v>0</v>
      </c>
      <c r="J908" s="47">
        <v>-0.47104000000000001</v>
      </c>
      <c r="K908" s="47">
        <v>-0.39900000000000002</v>
      </c>
      <c r="L908" s="47">
        <v>0</v>
      </c>
      <c r="M908" s="47">
        <v>-0.49732999999999999</v>
      </c>
      <c r="N908" s="47">
        <v>-0.39900000000000002</v>
      </c>
      <c r="O908" s="47">
        <v>0</v>
      </c>
      <c r="P908" s="47">
        <v>-1.08134</v>
      </c>
      <c r="Q908" s="47">
        <v>-0.79800000000000004</v>
      </c>
      <c r="R908" s="47">
        <v>0</v>
      </c>
      <c r="S908" s="47">
        <v>-0.40223999999999999</v>
      </c>
      <c r="T908" s="47">
        <v>-0.39900000000000002</v>
      </c>
      <c r="U908" s="47">
        <v>0</v>
      </c>
      <c r="V908" s="47">
        <v>-0.46109</v>
      </c>
      <c r="W908" s="47">
        <v>-0.39900000000000002</v>
      </c>
      <c r="X908" s="47">
        <v>0</v>
      </c>
      <c r="Y908" s="47">
        <v>-0.41523000000000004</v>
      </c>
      <c r="Z908" s="47">
        <v>-0.39900000000000002</v>
      </c>
      <c r="AA908" s="47">
        <v>0</v>
      </c>
      <c r="AB908" s="47">
        <v>-1.2785599999999999</v>
      </c>
      <c r="AC908" s="47">
        <v>-1.1970000000000001</v>
      </c>
      <c r="AD908" s="47">
        <v>0</v>
      </c>
      <c r="AE908" s="47">
        <v>-0.42382999999999998</v>
      </c>
      <c r="AF908" s="47">
        <v>-0.39900000000000002</v>
      </c>
      <c r="AG908" s="47">
        <v>0</v>
      </c>
      <c r="AH908" s="47">
        <v>-16.41441</v>
      </c>
      <c r="AI908" s="47">
        <v>-0.39900000000000002</v>
      </c>
      <c r="AJ908" s="47">
        <v>0</v>
      </c>
      <c r="AK908" s="47">
        <v>-0.45704</v>
      </c>
      <c r="AL908" s="47">
        <v>-0.80598000000000003</v>
      </c>
      <c r="AM908" s="47">
        <v>0</v>
      </c>
      <c r="AN908" s="47">
        <v>-17.295279999999998</v>
      </c>
      <c r="AO908" s="47">
        <v>-1.60398</v>
      </c>
      <c r="AP908" s="47">
        <v>0</v>
      </c>
      <c r="AQ908" s="47">
        <v>4.1948800000000004</v>
      </c>
      <c r="AR908" s="47">
        <v>-0.95598000000000005</v>
      </c>
      <c r="AS908" s="47">
        <v>0</v>
      </c>
      <c r="AT908" s="47">
        <v>-0.42419999999999997</v>
      </c>
      <c r="AU908" s="47">
        <v>-0.50827999999999995</v>
      </c>
      <c r="AV908" s="47">
        <v>0</v>
      </c>
      <c r="AW908" s="47">
        <v>-0.45147999999999999</v>
      </c>
      <c r="AX908" s="47">
        <v>-0.16084000000000001</v>
      </c>
      <c r="AY908" s="47">
        <v>0</v>
      </c>
      <c r="AZ908" s="47">
        <v>3.3191999999999999</v>
      </c>
      <c r="BA908" s="47">
        <v>-1.6251</v>
      </c>
      <c r="BB908" s="47">
        <v>0</v>
      </c>
      <c r="BC908" s="47">
        <v>-16.335979999999999</v>
      </c>
      <c r="BD908" s="47">
        <v>-5.2240799999999998</v>
      </c>
      <c r="BE908" s="47">
        <v>0</v>
      </c>
      <c r="BF908" s="48">
        <v>0</v>
      </c>
      <c r="BG908" s="49">
        <v>2.1270539501692163</v>
      </c>
    </row>
    <row r="909" spans="2:59" x14ac:dyDescent="0.25">
      <c r="B909" s="1"/>
      <c r="C909" s="46"/>
      <c r="D909" s="46"/>
      <c r="E909" s="45" t="s">
        <v>658</v>
      </c>
      <c r="F909" s="46" t="s">
        <v>651</v>
      </c>
      <c r="G909" s="47">
        <v>-1.8E-3</v>
      </c>
      <c r="H909" s="47">
        <v>0</v>
      </c>
      <c r="I909" s="47">
        <v>-0.42793000000000003</v>
      </c>
      <c r="J909" s="47">
        <v>-7.3200000000000001E-3</v>
      </c>
      <c r="K909" s="47">
        <v>0</v>
      </c>
      <c r="L909" s="47">
        <v>-0.42793000000000003</v>
      </c>
      <c r="M909" s="47">
        <v>-4.1399999999999996E-3</v>
      </c>
      <c r="N909" s="47">
        <v>0</v>
      </c>
      <c r="O909" s="47">
        <v>-0.42793000000000003</v>
      </c>
      <c r="P909" s="47">
        <v>-1.3259999999999999E-2</v>
      </c>
      <c r="Q909" s="47">
        <v>0</v>
      </c>
      <c r="R909" s="47">
        <v>-1.28379</v>
      </c>
      <c r="S909" s="47">
        <v>-3.7000000000000002E-3</v>
      </c>
      <c r="T909" s="47">
        <v>0</v>
      </c>
      <c r="U909" s="47">
        <v>-0.42793000000000003</v>
      </c>
      <c r="V909" s="47">
        <v>-7.2999999999999996E-4</v>
      </c>
      <c r="W909" s="47">
        <v>0</v>
      </c>
      <c r="X909" s="47">
        <v>-0.42793000000000003</v>
      </c>
      <c r="Y909" s="47">
        <v>-1.7510000000000001E-2</v>
      </c>
      <c r="Z909" s="47">
        <v>0</v>
      </c>
      <c r="AA909" s="47">
        <v>-0.42793000000000003</v>
      </c>
      <c r="AB909" s="47">
        <v>-2.1940000000000001E-2</v>
      </c>
      <c r="AC909" s="47">
        <v>0</v>
      </c>
      <c r="AD909" s="47">
        <v>-1.28379</v>
      </c>
      <c r="AE909" s="47">
        <v>-1.5300000000000001E-3</v>
      </c>
      <c r="AF909" s="47">
        <v>0</v>
      </c>
      <c r="AG909" s="47">
        <v>-0.42793000000000003</v>
      </c>
      <c r="AH909" s="47">
        <v>-3.9990000000000005E-2</v>
      </c>
      <c r="AI909" s="47">
        <v>-6.658E-2</v>
      </c>
      <c r="AJ909" s="47">
        <v>-0.42793000000000003</v>
      </c>
      <c r="AK909" s="47">
        <v>-1.8700000000000001E-3</v>
      </c>
      <c r="AL909" s="47">
        <v>-0.20125999999999999</v>
      </c>
      <c r="AM909" s="47">
        <v>-0.42793000000000003</v>
      </c>
      <c r="AN909" s="47">
        <v>-4.3389999999999998E-2</v>
      </c>
      <c r="AO909" s="47">
        <v>-0.26783999999999997</v>
      </c>
      <c r="AP909" s="47">
        <v>-1.28379</v>
      </c>
      <c r="AQ909" s="47">
        <v>0</v>
      </c>
      <c r="AR909" s="47">
        <v>-3.6999999999999999E-4</v>
      </c>
      <c r="AS909" s="47">
        <v>-0.42793000000000003</v>
      </c>
      <c r="AT909" s="47">
        <v>0</v>
      </c>
      <c r="AU909" s="47">
        <v>0</v>
      </c>
      <c r="AV909" s="47">
        <v>-0.42793000000000003</v>
      </c>
      <c r="AW909" s="47">
        <v>0</v>
      </c>
      <c r="AX909" s="47">
        <v>-3.3399999999999997E-3</v>
      </c>
      <c r="AY909" s="47">
        <v>-0.42793000000000003</v>
      </c>
      <c r="AZ909" s="47">
        <v>0</v>
      </c>
      <c r="BA909" s="47">
        <v>-3.7099999999999998E-3</v>
      </c>
      <c r="BB909" s="47">
        <v>-1.28379</v>
      </c>
      <c r="BC909" s="47">
        <v>-7.8590000000000007E-2</v>
      </c>
      <c r="BD909" s="47">
        <v>-0.27155000000000001</v>
      </c>
      <c r="BE909" s="47">
        <v>-5.1351599999999999</v>
      </c>
      <c r="BF909" s="48">
        <v>-0.98469570568395137</v>
      </c>
      <c r="BG909" s="49">
        <v>-0.71058736880869078</v>
      </c>
    </row>
    <row r="910" spans="2:59" x14ac:dyDescent="0.25">
      <c r="B910" s="1"/>
      <c r="C910" s="46"/>
      <c r="D910" s="46"/>
      <c r="E910" s="45" t="s">
        <v>659</v>
      </c>
      <c r="F910" s="46" t="s">
        <v>651</v>
      </c>
      <c r="G910" s="47">
        <v>42.511760000000002</v>
      </c>
      <c r="H910" s="47">
        <v>120.66734</v>
      </c>
      <c r="I910" s="47">
        <v>-76.427929999999989</v>
      </c>
      <c r="J910" s="47">
        <v>-0.77039999999999997</v>
      </c>
      <c r="K910" s="47">
        <v>-1.0024</v>
      </c>
      <c r="L910" s="47">
        <v>-76.427929999999989</v>
      </c>
      <c r="M910" s="47">
        <v>-0.7446799999999999</v>
      </c>
      <c r="N910" s="47">
        <v>-0.79898999999999998</v>
      </c>
      <c r="O910" s="47">
        <v>-76.427929999999989</v>
      </c>
      <c r="P910" s="47">
        <v>40.996679999999998</v>
      </c>
      <c r="Q910" s="47">
        <v>118.86595</v>
      </c>
      <c r="R910" s="47">
        <v>-229.28379000000001</v>
      </c>
      <c r="S910" s="47">
        <v>-0.81673000000000007</v>
      </c>
      <c r="T910" s="47">
        <v>-0.79637999999999998</v>
      </c>
      <c r="U910" s="47">
        <v>-76.427929999999989</v>
      </c>
      <c r="V910" s="47">
        <v>-0.80308000000000002</v>
      </c>
      <c r="W910" s="47">
        <v>-0.94681999999999999</v>
      </c>
      <c r="X910" s="47">
        <v>-76.427929999999989</v>
      </c>
      <c r="Y910" s="47">
        <v>118.94050999999999</v>
      </c>
      <c r="Z910" s="47">
        <v>-18.24831</v>
      </c>
      <c r="AA910" s="47">
        <v>-76.427929999999989</v>
      </c>
      <c r="AB910" s="47">
        <v>117.3207</v>
      </c>
      <c r="AC910" s="47">
        <v>-19.991509999999998</v>
      </c>
      <c r="AD910" s="47">
        <v>-229.28379000000001</v>
      </c>
      <c r="AE910" s="47">
        <v>-0.61842999999999992</v>
      </c>
      <c r="AF910" s="47">
        <v>-7.3727600000000004</v>
      </c>
      <c r="AG910" s="47">
        <v>-76.427929999999989</v>
      </c>
      <c r="AH910" s="47">
        <v>-55.624929999999999</v>
      </c>
      <c r="AI910" s="47">
        <v>-0.22191999999999998</v>
      </c>
      <c r="AJ910" s="47">
        <v>-76.427929999999989</v>
      </c>
      <c r="AK910" s="47">
        <v>-22.059519999999999</v>
      </c>
      <c r="AL910" s="47">
        <v>-45.932079999999999</v>
      </c>
      <c r="AM910" s="47">
        <v>-76.427929999999989</v>
      </c>
      <c r="AN910" s="47">
        <v>-78.302880000000002</v>
      </c>
      <c r="AO910" s="47">
        <v>-53.526760000000003</v>
      </c>
      <c r="AP910" s="47">
        <v>-229.28379000000001</v>
      </c>
      <c r="AQ910" s="47">
        <v>-8.5275099999999995</v>
      </c>
      <c r="AR910" s="47">
        <v>-0.75136999999999998</v>
      </c>
      <c r="AS910" s="47">
        <v>-76.427929999999989</v>
      </c>
      <c r="AT910" s="47">
        <v>-22.101410000000001</v>
      </c>
      <c r="AU910" s="47">
        <v>-0.57404999999999995</v>
      </c>
      <c r="AV910" s="47">
        <v>705.39075000000003</v>
      </c>
      <c r="AW910" s="47">
        <v>-24.697869999999998</v>
      </c>
      <c r="AX910" s="47">
        <v>-0.60787000000000002</v>
      </c>
      <c r="AY910" s="47">
        <v>-76.427929999999989</v>
      </c>
      <c r="AZ910" s="47">
        <v>-55.326790000000003</v>
      </c>
      <c r="BA910" s="47">
        <v>-1.93329</v>
      </c>
      <c r="BB910" s="47">
        <v>552.53489000000002</v>
      </c>
      <c r="BC910" s="47">
        <v>24.687709999999999</v>
      </c>
      <c r="BD910" s="47">
        <v>43.414389999999997</v>
      </c>
      <c r="BE910" s="47">
        <v>-135.31648000000001</v>
      </c>
      <c r="BF910" s="48">
        <v>-1.1824442226105794</v>
      </c>
      <c r="BG910" s="49">
        <v>-0.43134730212724393</v>
      </c>
    </row>
    <row r="911" spans="2:59" x14ac:dyDescent="0.25">
      <c r="B911" s="1"/>
      <c r="C911" s="46"/>
      <c r="D911" s="46"/>
      <c r="E911" s="45" t="s">
        <v>660</v>
      </c>
      <c r="F911" s="46" t="s">
        <v>661</v>
      </c>
      <c r="G911" s="47">
        <v>-3.75569</v>
      </c>
      <c r="H911" s="47">
        <v>0</v>
      </c>
      <c r="I911" s="47">
        <v>0</v>
      </c>
      <c r="J911" s="47">
        <v>-0.31054999999999999</v>
      </c>
      <c r="K911" s="47">
        <v>0</v>
      </c>
      <c r="L911" s="47">
        <v>0</v>
      </c>
      <c r="M911" s="47">
        <v>-0.22605</v>
      </c>
      <c r="N911" s="47">
        <v>0</v>
      </c>
      <c r="O911" s="47">
        <v>0</v>
      </c>
      <c r="P911" s="47">
        <v>-4.2922900000000004</v>
      </c>
      <c r="Q911" s="47">
        <v>0</v>
      </c>
      <c r="R911" s="47">
        <v>0</v>
      </c>
      <c r="S911" s="47">
        <v>0</v>
      </c>
      <c r="T911" s="47">
        <v>0</v>
      </c>
      <c r="U911" s="47">
        <v>0</v>
      </c>
      <c r="V911" s="47">
        <v>-0.58050000000000002</v>
      </c>
      <c r="W911" s="47">
        <v>0</v>
      </c>
      <c r="X911" s="47">
        <v>0</v>
      </c>
      <c r="Y911" s="47">
        <v>-0.29249999999999998</v>
      </c>
      <c r="Z911" s="47">
        <v>0</v>
      </c>
      <c r="AA911" s="47">
        <v>0</v>
      </c>
      <c r="AB911" s="47">
        <v>-0.873</v>
      </c>
      <c r="AC911" s="47">
        <v>0</v>
      </c>
      <c r="AD911" s="47">
        <v>0</v>
      </c>
      <c r="AE911" s="47">
        <v>-0.94775999999999994</v>
      </c>
      <c r="AF911" s="47">
        <v>0</v>
      </c>
      <c r="AG911" s="47">
        <v>0</v>
      </c>
      <c r="AH911" s="47">
        <v>0</v>
      </c>
      <c r="AI911" s="47">
        <v>0</v>
      </c>
      <c r="AJ911" s="47">
        <v>0</v>
      </c>
      <c r="AK911" s="47">
        <v>0</v>
      </c>
      <c r="AL911" s="47">
        <v>0</v>
      </c>
      <c r="AM911" s="47">
        <v>0</v>
      </c>
      <c r="AN911" s="47">
        <v>-0.94775999999999994</v>
      </c>
      <c r="AO911" s="47">
        <v>0</v>
      </c>
      <c r="AP911" s="47">
        <v>0</v>
      </c>
      <c r="AQ911" s="47">
        <v>0</v>
      </c>
      <c r="AR911" s="47">
        <v>-0.65798000000000001</v>
      </c>
      <c r="AS911" s="47">
        <v>0</v>
      </c>
      <c r="AT911" s="47">
        <v>0</v>
      </c>
      <c r="AU911" s="47">
        <v>0</v>
      </c>
      <c r="AV911" s="47">
        <v>0</v>
      </c>
      <c r="AW911" s="47">
        <v>-3.47926</v>
      </c>
      <c r="AX911" s="47">
        <v>0</v>
      </c>
      <c r="AY911" s="47">
        <v>0</v>
      </c>
      <c r="AZ911" s="47">
        <v>-3.47926</v>
      </c>
      <c r="BA911" s="47">
        <v>-0.65798000000000001</v>
      </c>
      <c r="BB911" s="47">
        <v>0</v>
      </c>
      <c r="BC911" s="47">
        <v>-9.5923099999999994</v>
      </c>
      <c r="BD911" s="47">
        <v>-0.65798000000000001</v>
      </c>
      <c r="BE911" s="47">
        <v>0</v>
      </c>
      <c r="BF911" s="48">
        <v>0</v>
      </c>
      <c r="BG911" s="49">
        <v>13.578421836529985</v>
      </c>
    </row>
    <row r="912" spans="2:59" hidden="1" x14ac:dyDescent="0.25">
      <c r="B912" s="1"/>
      <c r="C912" s="46"/>
      <c r="D912" s="46"/>
      <c r="E912" s="45"/>
      <c r="BF912" s="48"/>
      <c r="BG912" s="49"/>
    </row>
    <row r="913" spans="2:59" x14ac:dyDescent="0.25">
      <c r="B913" s="1"/>
      <c r="C913" s="46"/>
      <c r="D913" s="46"/>
      <c r="E913" s="45" t="s">
        <v>662</v>
      </c>
      <c r="F913" s="46" t="s">
        <v>661</v>
      </c>
      <c r="G913" s="47">
        <v>19.03</v>
      </c>
      <c r="H913" s="47">
        <v>-17.47</v>
      </c>
      <c r="I913" s="47">
        <v>0</v>
      </c>
      <c r="J913" s="47">
        <v>18.920000000000002</v>
      </c>
      <c r="K913" s="47">
        <v>-8.4700000000000006</v>
      </c>
      <c r="L913" s="47">
        <v>0</v>
      </c>
      <c r="M913" s="47">
        <v>18.920000000000002</v>
      </c>
      <c r="N913" s="47">
        <v>-104.065</v>
      </c>
      <c r="O913" s="47">
        <v>-323.12</v>
      </c>
      <c r="P913" s="47">
        <v>56.87</v>
      </c>
      <c r="Q913" s="47">
        <v>-130.005</v>
      </c>
      <c r="R913" s="47">
        <v>-323.12</v>
      </c>
      <c r="S913" s="47">
        <v>18.809999999999999</v>
      </c>
      <c r="T913" s="47">
        <v>-4.29</v>
      </c>
      <c r="U913" s="47">
        <v>0</v>
      </c>
      <c r="V913" s="47">
        <v>18.7</v>
      </c>
      <c r="W913" s="47">
        <v>-47.62</v>
      </c>
      <c r="X913" s="47">
        <v>0</v>
      </c>
      <c r="Y913" s="47">
        <v>18.920000000000002</v>
      </c>
      <c r="Z913" s="47">
        <v>-23.52</v>
      </c>
      <c r="AA913" s="47">
        <v>0</v>
      </c>
      <c r="AB913" s="47">
        <v>56.43</v>
      </c>
      <c r="AC913" s="47">
        <v>-75.430000000000007</v>
      </c>
      <c r="AD913" s="47">
        <v>0</v>
      </c>
      <c r="AE913" s="47">
        <v>18.809999999999999</v>
      </c>
      <c r="AF913" s="47">
        <v>1.23</v>
      </c>
      <c r="AG913" s="47">
        <v>0</v>
      </c>
      <c r="AH913" s="47">
        <v>18.920000000000002</v>
      </c>
      <c r="AI913" s="47">
        <v>19.14</v>
      </c>
      <c r="AJ913" s="47">
        <v>0</v>
      </c>
      <c r="AK913" s="47">
        <v>0</v>
      </c>
      <c r="AL913" s="47">
        <v>42.2</v>
      </c>
      <c r="AM913" s="47">
        <v>0</v>
      </c>
      <c r="AN913" s="47">
        <v>37.729999999999997</v>
      </c>
      <c r="AO913" s="47">
        <v>62.57</v>
      </c>
      <c r="AP913" s="47">
        <v>0</v>
      </c>
      <c r="AQ913" s="47">
        <v>0</v>
      </c>
      <c r="AR913" s="47">
        <v>19.14</v>
      </c>
      <c r="AS913" s="47">
        <v>0</v>
      </c>
      <c r="AT913" s="47">
        <v>18.149999999999999</v>
      </c>
      <c r="AU913" s="47">
        <v>19.14</v>
      </c>
      <c r="AV913" s="47">
        <v>0</v>
      </c>
      <c r="AW913" s="47">
        <v>-209.94917000000001</v>
      </c>
      <c r="AX913" s="47">
        <v>43.085000000000001</v>
      </c>
      <c r="AY913" s="47">
        <v>0</v>
      </c>
      <c r="AZ913" s="47">
        <v>-191.79917</v>
      </c>
      <c r="BA913" s="47">
        <v>81.364999999999995</v>
      </c>
      <c r="BB913" s="47">
        <v>0</v>
      </c>
      <c r="BC913" s="47">
        <v>-40.769169999999995</v>
      </c>
      <c r="BD913" s="47">
        <v>-61.5</v>
      </c>
      <c r="BE913" s="47">
        <v>-323.12</v>
      </c>
      <c r="BF913" s="48">
        <v>-0.87382653503342411</v>
      </c>
      <c r="BG913" s="49">
        <v>-0.33708666666666676</v>
      </c>
    </row>
    <row r="914" spans="2:59" x14ac:dyDescent="0.25">
      <c r="B914" s="1"/>
      <c r="C914" s="46"/>
      <c r="D914" s="46"/>
      <c r="E914" s="45" t="s">
        <v>663</v>
      </c>
      <c r="F914" s="46" t="s">
        <v>661</v>
      </c>
      <c r="G914" s="47">
        <v>-191.839</v>
      </c>
      <c r="H914" s="47">
        <v>0</v>
      </c>
      <c r="I914" s="47">
        <v>0</v>
      </c>
      <c r="J914" s="47">
        <v>0</v>
      </c>
      <c r="K914" s="47">
        <v>0</v>
      </c>
      <c r="L914" s="47">
        <v>0</v>
      </c>
      <c r="M914" s="47">
        <v>0</v>
      </c>
      <c r="N914" s="47">
        <v>0</v>
      </c>
      <c r="O914" s="47">
        <v>0</v>
      </c>
      <c r="P914" s="47">
        <v>-191.839</v>
      </c>
      <c r="Q914" s="47">
        <v>0</v>
      </c>
      <c r="R914" s="47">
        <v>0</v>
      </c>
      <c r="S914" s="47">
        <v>0</v>
      </c>
      <c r="T914" s="47">
        <v>0</v>
      </c>
      <c r="U914" s="47">
        <v>0</v>
      </c>
      <c r="V914" s="47">
        <v>0</v>
      </c>
      <c r="W914" s="47">
        <v>0</v>
      </c>
      <c r="X914" s="47">
        <v>0</v>
      </c>
      <c r="Y914" s="47">
        <v>0</v>
      </c>
      <c r="Z914" s="47">
        <v>0</v>
      </c>
      <c r="AA914" s="47">
        <v>0</v>
      </c>
      <c r="AB914" s="47">
        <v>0</v>
      </c>
      <c r="AC914" s="47">
        <v>0</v>
      </c>
      <c r="AD914" s="47">
        <v>0</v>
      </c>
      <c r="AE914" s="47">
        <v>0</v>
      </c>
      <c r="AF914" s="47">
        <v>0</v>
      </c>
      <c r="AG914" s="47">
        <v>0</v>
      </c>
      <c r="AH914" s="47">
        <v>0</v>
      </c>
      <c r="AI914" s="47">
        <v>0</v>
      </c>
      <c r="AJ914" s="47">
        <v>0</v>
      </c>
      <c r="AK914" s="47">
        <v>0</v>
      </c>
      <c r="AL914" s="47">
        <v>0</v>
      </c>
      <c r="AM914" s="47">
        <v>0</v>
      </c>
      <c r="AN914" s="47">
        <v>0</v>
      </c>
      <c r="AO914" s="47">
        <v>0</v>
      </c>
      <c r="AP914" s="47">
        <v>0</v>
      </c>
      <c r="AQ914" s="47">
        <v>0</v>
      </c>
      <c r="AR914" s="47">
        <v>-71.380710000000008</v>
      </c>
      <c r="AS914" s="47">
        <v>0</v>
      </c>
      <c r="AT914" s="47">
        <v>-2.4</v>
      </c>
      <c r="AU914" s="47">
        <v>0</v>
      </c>
      <c r="AV914" s="47">
        <v>0</v>
      </c>
      <c r="AW914" s="47">
        <v>-261.42207000000002</v>
      </c>
      <c r="AX914" s="47">
        <v>0</v>
      </c>
      <c r="AY914" s="47">
        <v>0</v>
      </c>
      <c r="AZ914" s="47">
        <v>-263.82207</v>
      </c>
      <c r="BA914" s="47">
        <v>-71.380710000000008</v>
      </c>
      <c r="BB914" s="47">
        <v>0</v>
      </c>
      <c r="BC914" s="47">
        <v>-455.66107</v>
      </c>
      <c r="BD914" s="47">
        <v>-71.380710000000008</v>
      </c>
      <c r="BE914" s="47">
        <v>0</v>
      </c>
      <c r="BF914" s="48">
        <v>0</v>
      </c>
      <c r="BG914" s="49">
        <v>5.3835323296728195</v>
      </c>
    </row>
    <row r="915" spans="2:59" x14ac:dyDescent="0.25">
      <c r="B915" s="1"/>
      <c r="C915" s="46"/>
      <c r="D915" s="46"/>
      <c r="E915" s="45" t="s">
        <v>664</v>
      </c>
      <c r="F915" s="46" t="s">
        <v>661</v>
      </c>
      <c r="G915" s="47">
        <v>0</v>
      </c>
      <c r="H915" s="47">
        <v>0</v>
      </c>
      <c r="I915" s="47">
        <v>0</v>
      </c>
      <c r="J915" s="47">
        <v>0</v>
      </c>
      <c r="K915" s="47">
        <v>0</v>
      </c>
      <c r="L915" s="47">
        <v>0</v>
      </c>
      <c r="M915" s="47">
        <v>0.75700000000000001</v>
      </c>
      <c r="N915" s="47">
        <v>0</v>
      </c>
      <c r="O915" s="47">
        <v>0</v>
      </c>
      <c r="P915" s="47">
        <v>0.75700000000000001</v>
      </c>
      <c r="Q915" s="47">
        <v>0</v>
      </c>
      <c r="R915" s="47">
        <v>0</v>
      </c>
      <c r="S915" s="47">
        <v>0</v>
      </c>
      <c r="T915" s="47">
        <v>0</v>
      </c>
      <c r="U915" s="47">
        <v>0</v>
      </c>
      <c r="V915" s="47">
        <v>0</v>
      </c>
      <c r="W915" s="47">
        <v>0</v>
      </c>
      <c r="X915" s="47">
        <v>0</v>
      </c>
      <c r="Y915" s="47">
        <v>-0.11</v>
      </c>
      <c r="Z915" s="47">
        <v>0</v>
      </c>
      <c r="AA915" s="47">
        <v>0</v>
      </c>
      <c r="AB915" s="47">
        <v>-0.11</v>
      </c>
      <c r="AC915" s="47">
        <v>0</v>
      </c>
      <c r="AD915" s="47">
        <v>0</v>
      </c>
      <c r="AE915" s="47">
        <v>0</v>
      </c>
      <c r="AF915" s="47">
        <v>0</v>
      </c>
      <c r="AG915" s="47">
        <v>0</v>
      </c>
      <c r="AH915" s="47">
        <v>0</v>
      </c>
      <c r="AI915" s="47">
        <v>0</v>
      </c>
      <c r="AJ915" s="47">
        <v>0</v>
      </c>
      <c r="AK915" s="47">
        <v>18.809999999999999</v>
      </c>
      <c r="AL915" s="47">
        <v>0</v>
      </c>
      <c r="AM915" s="47">
        <v>0</v>
      </c>
      <c r="AN915" s="47">
        <v>18.809999999999999</v>
      </c>
      <c r="AO915" s="47">
        <v>0</v>
      </c>
      <c r="AP915" s="47">
        <v>0</v>
      </c>
      <c r="AQ915" s="47">
        <v>19.236999999999998</v>
      </c>
      <c r="AR915" s="47">
        <v>0</v>
      </c>
      <c r="AS915" s="47">
        <v>0</v>
      </c>
      <c r="AT915" s="47">
        <v>0</v>
      </c>
      <c r="AU915" s="47">
        <v>0</v>
      </c>
      <c r="AV915" s="47">
        <v>0</v>
      </c>
      <c r="AW915" s="47">
        <v>18.37</v>
      </c>
      <c r="AX915" s="47">
        <v>0</v>
      </c>
      <c r="AY915" s="47">
        <v>0</v>
      </c>
      <c r="AZ915" s="47">
        <v>37.606999999999999</v>
      </c>
      <c r="BA915" s="47">
        <v>0</v>
      </c>
      <c r="BB915" s="47">
        <v>0</v>
      </c>
      <c r="BC915" s="47">
        <v>57.064</v>
      </c>
      <c r="BD915" s="47">
        <v>0</v>
      </c>
      <c r="BE915" s="47">
        <v>0</v>
      </c>
      <c r="BF915" s="48">
        <v>0</v>
      </c>
      <c r="BG915" s="49">
        <v>0</v>
      </c>
    </row>
    <row r="916" spans="2:59" hidden="1" x14ac:dyDescent="0.25">
      <c r="B916" s="1"/>
      <c r="C916" s="46"/>
      <c r="D916" s="46"/>
      <c r="E916" s="45"/>
      <c r="BF916" s="48"/>
      <c r="BG916" s="49"/>
    </row>
    <row r="917" spans="2:59" hidden="1" x14ac:dyDescent="0.25">
      <c r="B917" s="1"/>
      <c r="C917" s="46"/>
      <c r="D917" s="46"/>
      <c r="E917" s="45"/>
      <c r="BF917" s="48"/>
      <c r="BG917" s="49"/>
    </row>
    <row r="918" spans="2:59" x14ac:dyDescent="0.25">
      <c r="B918" s="1"/>
      <c r="C918" s="46"/>
      <c r="D918" s="46"/>
      <c r="E918" s="45" t="s">
        <v>665</v>
      </c>
      <c r="F918" s="46" t="s">
        <v>661</v>
      </c>
      <c r="G918" s="47">
        <v>224.70945</v>
      </c>
      <c r="H918" s="47">
        <v>0</v>
      </c>
      <c r="I918" s="47">
        <v>0</v>
      </c>
      <c r="J918" s="47">
        <v>-29.555900000000001</v>
      </c>
      <c r="K918" s="47">
        <v>0</v>
      </c>
      <c r="L918" s="47">
        <v>0</v>
      </c>
      <c r="M918" s="47">
        <v>-9.1212499999999999</v>
      </c>
      <c r="N918" s="47">
        <v>0</v>
      </c>
      <c r="O918" s="47">
        <v>0</v>
      </c>
      <c r="P918" s="47">
        <v>186.03229999999999</v>
      </c>
      <c r="Q918" s="47">
        <v>0</v>
      </c>
      <c r="R918" s="47">
        <v>0</v>
      </c>
      <c r="S918" s="47">
        <v>0</v>
      </c>
      <c r="T918" s="47">
        <v>0</v>
      </c>
      <c r="U918" s="47">
        <v>0</v>
      </c>
      <c r="V918" s="47">
        <v>-25.998549999999998</v>
      </c>
      <c r="W918" s="47">
        <v>0</v>
      </c>
      <c r="X918" s="47">
        <v>0</v>
      </c>
      <c r="Y918" s="47">
        <v>-160.03375</v>
      </c>
      <c r="Z918" s="47">
        <v>-298.95640000000003</v>
      </c>
      <c r="AA918" s="47">
        <v>0</v>
      </c>
      <c r="AB918" s="47">
        <v>-186.03229999999999</v>
      </c>
      <c r="AC918" s="47">
        <v>-298.95640000000003</v>
      </c>
      <c r="AD918" s="47">
        <v>0</v>
      </c>
      <c r="AE918" s="47">
        <v>-28.9084</v>
      </c>
      <c r="AF918" s="47">
        <v>0</v>
      </c>
      <c r="AG918" s="47">
        <v>0</v>
      </c>
      <c r="AH918" s="47">
        <v>28.9084</v>
      </c>
      <c r="AI918" s="47">
        <v>0</v>
      </c>
      <c r="AJ918" s="47">
        <v>0</v>
      </c>
      <c r="AK918" s="47">
        <v>0</v>
      </c>
      <c r="AL918" s="47">
        <v>0</v>
      </c>
      <c r="AM918" s="47">
        <v>0</v>
      </c>
      <c r="AN918" s="47">
        <v>0</v>
      </c>
      <c r="AO918" s="47">
        <v>0</v>
      </c>
      <c r="AP918" s="47">
        <v>0</v>
      </c>
      <c r="AQ918" s="47">
        <v>0</v>
      </c>
      <c r="AR918" s="47">
        <v>-9.5818200000000004</v>
      </c>
      <c r="AS918" s="47">
        <v>0</v>
      </c>
      <c r="AT918" s="47">
        <v>0</v>
      </c>
      <c r="AU918" s="47">
        <v>0</v>
      </c>
      <c r="AV918" s="47">
        <v>0</v>
      </c>
      <c r="AW918" s="47">
        <v>0</v>
      </c>
      <c r="AX918" s="47">
        <v>-4.0245999999999995</v>
      </c>
      <c r="AY918" s="47">
        <v>0</v>
      </c>
      <c r="AZ918" s="47">
        <v>0</v>
      </c>
      <c r="BA918" s="47">
        <v>-13.60642</v>
      </c>
      <c r="BB918" s="47">
        <v>0</v>
      </c>
      <c r="BC918" s="47">
        <v>0</v>
      </c>
      <c r="BD918" s="47">
        <v>-312.56281999999999</v>
      </c>
      <c r="BE918" s="47">
        <v>0</v>
      </c>
      <c r="BF918" s="48">
        <v>0</v>
      </c>
      <c r="BG918" s="49">
        <v>-1</v>
      </c>
    </row>
    <row r="919" spans="2:59" x14ac:dyDescent="0.25">
      <c r="B919" s="1"/>
      <c r="C919" s="46"/>
      <c r="D919" s="46"/>
      <c r="E919" s="45" t="s">
        <v>666</v>
      </c>
      <c r="F919" s="46" t="s">
        <v>667</v>
      </c>
      <c r="G919" s="47">
        <v>-11.45815</v>
      </c>
      <c r="H919" s="47">
        <v>-13.018979999999999</v>
      </c>
      <c r="I919" s="47">
        <v>-7.0561999999999996</v>
      </c>
      <c r="J919" s="47">
        <v>-11.02849</v>
      </c>
      <c r="K919" s="47">
        <v>-12.71998</v>
      </c>
      <c r="L919" s="47">
        <v>-7.0561999999999996</v>
      </c>
      <c r="M919" s="47">
        <v>-11.14015</v>
      </c>
      <c r="N919" s="47">
        <v>-14.35483</v>
      </c>
      <c r="O919" s="47">
        <v>-7.0561999999999996</v>
      </c>
      <c r="P919" s="47">
        <v>-33.62679</v>
      </c>
      <c r="Q919" s="47">
        <v>-40.093789999999998</v>
      </c>
      <c r="R919" s="47">
        <v>-21.168599999999998</v>
      </c>
      <c r="S919" s="47">
        <v>-10.7415</v>
      </c>
      <c r="T919" s="47">
        <v>-14.35483</v>
      </c>
      <c r="U919" s="47">
        <v>-7.0561999999999996</v>
      </c>
      <c r="V919" s="47">
        <v>-11.050450000000001</v>
      </c>
      <c r="W919" s="47">
        <v>-14.116950000000001</v>
      </c>
      <c r="X919" s="47">
        <v>-7.0561999999999996</v>
      </c>
      <c r="Y919" s="47">
        <v>-11.04833</v>
      </c>
      <c r="Z919" s="47">
        <v>-14.116950000000001</v>
      </c>
      <c r="AA919" s="47">
        <v>-7.0561999999999996</v>
      </c>
      <c r="AB919" s="47">
        <v>-32.84028</v>
      </c>
      <c r="AC919" s="47">
        <v>-42.588730000000005</v>
      </c>
      <c r="AD919" s="47">
        <v>-21.168599999999998</v>
      </c>
      <c r="AE919" s="47">
        <v>-4.3076499999999998</v>
      </c>
      <c r="AF919" s="47">
        <v>-13.8796</v>
      </c>
      <c r="AG919" s="47">
        <v>-7.0561999999999996</v>
      </c>
      <c r="AH919" s="47">
        <v>-4.3079999999999998</v>
      </c>
      <c r="AI919" s="47">
        <v>-23.55246</v>
      </c>
      <c r="AJ919" s="47">
        <v>-7.0561999999999996</v>
      </c>
      <c r="AK919" s="47">
        <v>-4.3079999999999998</v>
      </c>
      <c r="AL919" s="47">
        <v>-15.16339</v>
      </c>
      <c r="AM919" s="47">
        <v>-7.0561999999999996</v>
      </c>
      <c r="AN919" s="47">
        <v>-12.92365</v>
      </c>
      <c r="AO919" s="47">
        <v>-52.59545</v>
      </c>
      <c r="AP919" s="47">
        <v>-21.168599999999998</v>
      </c>
      <c r="AQ919" s="47">
        <v>-4.3079999999999998</v>
      </c>
      <c r="AR919" s="47">
        <v>-11.68336</v>
      </c>
      <c r="AS919" s="47">
        <v>-7.0561999999999996</v>
      </c>
      <c r="AT919" s="47">
        <v>-4.3079999999999998</v>
      </c>
      <c r="AU919" s="47">
        <v>-11.60952</v>
      </c>
      <c r="AV919" s="47">
        <v>-7.0561999999999996</v>
      </c>
      <c r="AW919" s="47">
        <v>-7.7296499999999995</v>
      </c>
      <c r="AX919" s="47">
        <v>-11.642959999999999</v>
      </c>
      <c r="AY919" s="47">
        <v>-7.0561999999999996</v>
      </c>
      <c r="AZ919" s="47">
        <v>-16.345649999999999</v>
      </c>
      <c r="BA919" s="47">
        <v>-34.935839999999999</v>
      </c>
      <c r="BB919" s="47">
        <v>-21.168599999999998</v>
      </c>
      <c r="BC919" s="47">
        <v>-95.736369999999994</v>
      </c>
      <c r="BD919" s="47">
        <v>-170.21381</v>
      </c>
      <c r="BE919" s="47">
        <v>-84.674399999999991</v>
      </c>
      <c r="BF919" s="48">
        <v>0.13064125638918034</v>
      </c>
      <c r="BG919" s="49">
        <v>-0.43755227616372605</v>
      </c>
    </row>
    <row r="920" spans="2:59" x14ac:dyDescent="0.25">
      <c r="B920" s="1"/>
      <c r="C920" s="46"/>
      <c r="D920" s="46"/>
      <c r="E920" s="45" t="s">
        <v>668</v>
      </c>
      <c r="F920" s="46" t="s">
        <v>667</v>
      </c>
      <c r="G920" s="47">
        <v>-2.6646399999999999</v>
      </c>
      <c r="H920" s="47">
        <v>-1.8657999999999999</v>
      </c>
      <c r="I920" s="47">
        <v>-1.28295</v>
      </c>
      <c r="J920" s="47">
        <v>-2.6580500000000002</v>
      </c>
      <c r="K920" s="47">
        <v>-1.8657999999999999</v>
      </c>
      <c r="L920" s="47">
        <v>-1.28295</v>
      </c>
      <c r="M920" s="47">
        <v>-2.6646399999999999</v>
      </c>
      <c r="N920" s="47">
        <v>-2.1927699999999999</v>
      </c>
      <c r="O920" s="47">
        <v>-1.28295</v>
      </c>
      <c r="P920" s="47">
        <v>-7.98733</v>
      </c>
      <c r="Q920" s="47">
        <v>-5.9243699999999997</v>
      </c>
      <c r="R920" s="47">
        <v>-3.8488500000000001</v>
      </c>
      <c r="S920" s="47">
        <v>-2.6646399999999999</v>
      </c>
      <c r="T920" s="47">
        <v>-2.1927699999999999</v>
      </c>
      <c r="U920" s="47">
        <v>-1.28295</v>
      </c>
      <c r="V920" s="47">
        <v>-2.6626599999999998</v>
      </c>
      <c r="W920" s="47">
        <v>-2.1451899999999999</v>
      </c>
      <c r="X920" s="47">
        <v>-1.28295</v>
      </c>
      <c r="Y920" s="47">
        <v>-2.6622499999999998</v>
      </c>
      <c r="Z920" s="47">
        <v>-2.54419</v>
      </c>
      <c r="AA920" s="47">
        <v>-1.28295</v>
      </c>
      <c r="AB920" s="47">
        <v>-7.9895500000000004</v>
      </c>
      <c r="AC920" s="47">
        <v>-6.8821499999999993</v>
      </c>
      <c r="AD920" s="47">
        <v>-3.8488500000000001</v>
      </c>
      <c r="AE920" s="47">
        <v>-1.1970000000000001</v>
      </c>
      <c r="AF920" s="47">
        <v>-2.4967199999999998</v>
      </c>
      <c r="AG920" s="47">
        <v>-1.28295</v>
      </c>
      <c r="AH920" s="47">
        <v>-1.1970000000000001</v>
      </c>
      <c r="AI920" s="47">
        <v>-4.4313000000000002</v>
      </c>
      <c r="AJ920" s="47">
        <v>-1.28295</v>
      </c>
      <c r="AK920" s="47">
        <v>-1.8405400000000001</v>
      </c>
      <c r="AL920" s="47">
        <v>-2.8094800000000002</v>
      </c>
      <c r="AM920" s="47">
        <v>-1.28295</v>
      </c>
      <c r="AN920" s="47">
        <v>-4.23454</v>
      </c>
      <c r="AO920" s="47">
        <v>-9.7375000000000007</v>
      </c>
      <c r="AP920" s="47">
        <v>-3.8488500000000001</v>
      </c>
      <c r="AQ920" s="47">
        <v>-1.8405400000000001</v>
      </c>
      <c r="AR920" s="47">
        <v>-3.41675</v>
      </c>
      <c r="AS920" s="47">
        <v>-1.28295</v>
      </c>
      <c r="AT920" s="47">
        <v>-1.8405400000000001</v>
      </c>
      <c r="AU920" s="47">
        <v>-3.3932600000000002</v>
      </c>
      <c r="AV920" s="47">
        <v>-1.28295</v>
      </c>
      <c r="AW920" s="47">
        <v>-2.77372</v>
      </c>
      <c r="AX920" s="47">
        <v>-3.4039000000000001</v>
      </c>
      <c r="AY920" s="47">
        <v>-1.28295</v>
      </c>
      <c r="AZ920" s="47">
        <v>-6.4548000000000005</v>
      </c>
      <c r="BA920" s="47">
        <v>-10.21391</v>
      </c>
      <c r="BB920" s="47">
        <v>-3.8488500000000001</v>
      </c>
      <c r="BC920" s="47">
        <v>-26.666220000000003</v>
      </c>
      <c r="BD920" s="47">
        <v>-32.757930000000002</v>
      </c>
      <c r="BE920" s="47">
        <v>-15.3954</v>
      </c>
      <c r="BF920" s="48">
        <v>0.73209010483650983</v>
      </c>
      <c r="BG920" s="49">
        <v>-0.1859613840068649</v>
      </c>
    </row>
    <row r="921" spans="2:59" x14ac:dyDescent="0.25">
      <c r="B921" s="1"/>
      <c r="C921" s="46"/>
      <c r="D921" s="46"/>
      <c r="E921" s="45" t="s">
        <v>669</v>
      </c>
      <c r="F921" s="46" t="s">
        <v>667</v>
      </c>
      <c r="G921" s="47">
        <v>-1.17411</v>
      </c>
      <c r="H921" s="47">
        <v>0</v>
      </c>
      <c r="I921" s="47">
        <v>-0.64146999999999998</v>
      </c>
      <c r="J921" s="47">
        <v>-1.1688399999999999</v>
      </c>
      <c r="K921" s="47">
        <v>0</v>
      </c>
      <c r="L921" s="47">
        <v>-0.64146999999999998</v>
      </c>
      <c r="M921" s="47">
        <v>-1.17411</v>
      </c>
      <c r="N921" s="47">
        <v>0</v>
      </c>
      <c r="O921" s="47">
        <v>-0.64146999999999998</v>
      </c>
      <c r="P921" s="47">
        <v>-3.5170599999999999</v>
      </c>
      <c r="Q921" s="47">
        <v>0</v>
      </c>
      <c r="R921" s="47">
        <v>-1.9244100000000002</v>
      </c>
      <c r="S921" s="47">
        <v>-1.17411</v>
      </c>
      <c r="T921" s="47">
        <v>0</v>
      </c>
      <c r="U921" s="47">
        <v>-0.64146999999999998</v>
      </c>
      <c r="V921" s="47">
        <v>-1.1725300000000001</v>
      </c>
      <c r="W921" s="47">
        <v>0</v>
      </c>
      <c r="X921" s="47">
        <v>-0.64146999999999998</v>
      </c>
      <c r="Y921" s="47">
        <v>-1.1721700000000002</v>
      </c>
      <c r="Z921" s="47">
        <v>0</v>
      </c>
      <c r="AA921" s="47">
        <v>-0.64146999999999998</v>
      </c>
      <c r="AB921" s="47">
        <v>-3.5188099999999998</v>
      </c>
      <c r="AC921" s="47">
        <v>0</v>
      </c>
      <c r="AD921" s="47">
        <v>-1.9244100000000002</v>
      </c>
      <c r="AE921" s="47">
        <v>0</v>
      </c>
      <c r="AF921" s="47">
        <v>0</v>
      </c>
      <c r="AG921" s="47">
        <v>-0.64146999999999998</v>
      </c>
      <c r="AH921" s="47">
        <v>0</v>
      </c>
      <c r="AI921" s="47">
        <v>0</v>
      </c>
      <c r="AJ921" s="47">
        <v>-0.64146999999999998</v>
      </c>
      <c r="AK921" s="47">
        <v>0</v>
      </c>
      <c r="AL921" s="47">
        <v>0</v>
      </c>
      <c r="AM921" s="47">
        <v>-0.64146999999999998</v>
      </c>
      <c r="AN921" s="47">
        <v>0</v>
      </c>
      <c r="AO921" s="47">
        <v>0</v>
      </c>
      <c r="AP921" s="47">
        <v>-1.9244100000000002</v>
      </c>
      <c r="AQ921" s="47">
        <v>0</v>
      </c>
      <c r="AR921" s="47">
        <v>0</v>
      </c>
      <c r="AS921" s="47">
        <v>-0.64146999999999998</v>
      </c>
      <c r="AT921" s="47">
        <v>0</v>
      </c>
      <c r="AU921" s="47">
        <v>0</v>
      </c>
      <c r="AV921" s="47">
        <v>-0.64146999999999998</v>
      </c>
      <c r="AW921" s="47">
        <v>-0.77764999999999995</v>
      </c>
      <c r="AX921" s="47">
        <v>0</v>
      </c>
      <c r="AY921" s="47">
        <v>-0.64146999999999998</v>
      </c>
      <c r="AZ921" s="47">
        <v>-0.77764999999999995</v>
      </c>
      <c r="BA921" s="47">
        <v>0</v>
      </c>
      <c r="BB921" s="47">
        <v>-1.9244100000000002</v>
      </c>
      <c r="BC921" s="47">
        <v>-7.8135200000000005</v>
      </c>
      <c r="BD921" s="47">
        <v>0</v>
      </c>
      <c r="BE921" s="47">
        <v>-7.6976400000000007</v>
      </c>
      <c r="BF921" s="48">
        <v>1.5053964591744906E-2</v>
      </c>
      <c r="BG921" s="49">
        <v>0</v>
      </c>
    </row>
    <row r="922" spans="2:59" hidden="1" x14ac:dyDescent="0.25">
      <c r="B922" s="1"/>
      <c r="C922" s="46"/>
      <c r="D922" s="46"/>
      <c r="E922" s="45"/>
      <c r="BF922" s="48"/>
      <c r="BG922" s="49"/>
    </row>
    <row r="923" spans="2:59" x14ac:dyDescent="0.25">
      <c r="B923" s="1"/>
      <c r="C923" s="46"/>
      <c r="D923" s="46"/>
      <c r="E923" s="45" t="s">
        <v>670</v>
      </c>
      <c r="F923" s="46" t="s">
        <v>667</v>
      </c>
      <c r="G923" s="47">
        <v>-1.83758</v>
      </c>
      <c r="H923" s="47">
        <v>-2.05525</v>
      </c>
      <c r="I923" s="47">
        <v>-1.60368</v>
      </c>
      <c r="J923" s="47">
        <v>-1.8336300000000001</v>
      </c>
      <c r="K923" s="47">
        <v>-2.35425</v>
      </c>
      <c r="L923" s="47">
        <v>-1.60368</v>
      </c>
      <c r="M923" s="47">
        <v>-1.67858</v>
      </c>
      <c r="N923" s="47">
        <v>-2.6345100000000001</v>
      </c>
      <c r="O923" s="47">
        <v>-1.60368</v>
      </c>
      <c r="P923" s="47">
        <v>-5.3497899999999996</v>
      </c>
      <c r="Q923" s="47">
        <v>-7.0440100000000001</v>
      </c>
      <c r="R923" s="47">
        <v>-4.8110400000000002</v>
      </c>
      <c r="S923" s="47">
        <v>-1.67858</v>
      </c>
      <c r="T923" s="47">
        <v>-2.6345100000000001</v>
      </c>
      <c r="U923" s="47">
        <v>-1.60368</v>
      </c>
      <c r="V923" s="47">
        <v>-1.8364</v>
      </c>
      <c r="W923" s="47">
        <v>-2.5937299999999999</v>
      </c>
      <c r="X923" s="47">
        <v>-1.60368</v>
      </c>
      <c r="Y923" s="47">
        <v>-1.83613</v>
      </c>
      <c r="Z923" s="47">
        <v>-2.5937299999999999</v>
      </c>
      <c r="AA923" s="47">
        <v>-1.60368</v>
      </c>
      <c r="AB923" s="47">
        <v>-5.3511099999999994</v>
      </c>
      <c r="AC923" s="47">
        <v>-7.8219700000000003</v>
      </c>
      <c r="AD923" s="47">
        <v>-4.8110400000000002</v>
      </c>
      <c r="AE923" s="47">
        <v>-0.95699999999999996</v>
      </c>
      <c r="AF923" s="47">
        <v>-2.5530500000000003</v>
      </c>
      <c r="AG923" s="47">
        <v>-173.91092</v>
      </c>
      <c r="AH923" s="47">
        <v>-0.95699999999999996</v>
      </c>
      <c r="AI923" s="47">
        <v>-4.2112499999999997</v>
      </c>
      <c r="AJ923" s="47">
        <v>-1.60368</v>
      </c>
      <c r="AK923" s="47">
        <v>-0.95699999999999996</v>
      </c>
      <c r="AL923" s="47">
        <v>-2.6811199999999999</v>
      </c>
      <c r="AM923" s="47">
        <v>-1.60368</v>
      </c>
      <c r="AN923" s="47">
        <v>-2.871</v>
      </c>
      <c r="AO923" s="47">
        <v>-9.4454200000000004</v>
      </c>
      <c r="AP923" s="47">
        <v>-177.11828</v>
      </c>
      <c r="AQ923" s="47">
        <v>-0.95699999999999996</v>
      </c>
      <c r="AR923" s="47">
        <v>-1.90832</v>
      </c>
      <c r="AS923" s="47">
        <v>-1.60368</v>
      </c>
      <c r="AT923" s="47">
        <v>-0.95699999999999996</v>
      </c>
      <c r="AU923" s="47">
        <v>-1.89825</v>
      </c>
      <c r="AV923" s="47">
        <v>-1.60368</v>
      </c>
      <c r="AW923" s="47">
        <v>-1.4235899999999999</v>
      </c>
      <c r="AX923" s="47">
        <v>-1.9028099999999999</v>
      </c>
      <c r="AY923" s="47">
        <v>-1.60368</v>
      </c>
      <c r="AZ923" s="47">
        <v>-3.3375900000000001</v>
      </c>
      <c r="BA923" s="47">
        <v>-5.7093800000000003</v>
      </c>
      <c r="BB923" s="47">
        <v>-4.8110400000000002</v>
      </c>
      <c r="BC923" s="47">
        <v>-16.909490000000002</v>
      </c>
      <c r="BD923" s="47">
        <v>-30.020779999999998</v>
      </c>
      <c r="BE923" s="47">
        <v>-191.5514</v>
      </c>
      <c r="BF923" s="48">
        <v>-0.9117234851846554</v>
      </c>
      <c r="BG923" s="49">
        <v>-0.43674048442445523</v>
      </c>
    </row>
    <row r="924" spans="2:59" x14ac:dyDescent="0.25">
      <c r="B924" s="1"/>
      <c r="C924" s="46"/>
      <c r="D924" s="46"/>
      <c r="E924" s="45" t="s">
        <v>671</v>
      </c>
      <c r="F924" s="46" t="s">
        <v>667</v>
      </c>
      <c r="G924" s="47">
        <v>-78.453149999999994</v>
      </c>
      <c r="H924" s="47">
        <v>-62.161760000000001</v>
      </c>
      <c r="I924" s="47">
        <v>-55.266089999999998</v>
      </c>
      <c r="J924" s="47">
        <v>-73.79468</v>
      </c>
      <c r="K924" s="47">
        <v>-64.954760000000007</v>
      </c>
      <c r="L924" s="47">
        <v>-55.266089999999998</v>
      </c>
      <c r="M924" s="47">
        <v>-65.390770000000003</v>
      </c>
      <c r="N924" s="47">
        <v>-69.858500000000006</v>
      </c>
      <c r="O924" s="47">
        <v>-55.266089999999998</v>
      </c>
      <c r="P924" s="47">
        <v>-217.6386</v>
      </c>
      <c r="Q924" s="47">
        <v>-196.97502</v>
      </c>
      <c r="R924" s="47">
        <v>-165.79827</v>
      </c>
      <c r="S924" s="47">
        <v>-65.946359999999999</v>
      </c>
      <c r="T924" s="47">
        <v>-65.702130000000011</v>
      </c>
      <c r="U924" s="47">
        <v>-55.266089999999998</v>
      </c>
      <c r="V924" s="47">
        <v>-74.740449999999996</v>
      </c>
      <c r="W924" s="47">
        <v>-73.59845</v>
      </c>
      <c r="X924" s="47">
        <v>-55.266089999999998</v>
      </c>
      <c r="Y924" s="47">
        <v>-77.238990000000001</v>
      </c>
      <c r="Z924" s="47">
        <v>-72.402450000000002</v>
      </c>
      <c r="AA924" s="47">
        <v>-55.266089999999998</v>
      </c>
      <c r="AB924" s="47">
        <v>-217.92579999999998</v>
      </c>
      <c r="AC924" s="47">
        <v>-211.70303000000001</v>
      </c>
      <c r="AD924" s="47">
        <v>-165.79827</v>
      </c>
      <c r="AE924" s="47">
        <v>-73.148399999999995</v>
      </c>
      <c r="AF924" s="47">
        <v>-75.291979999999995</v>
      </c>
      <c r="AG924" s="47">
        <v>-55.266089999999998</v>
      </c>
      <c r="AH924" s="47">
        <v>-73.120940000000004</v>
      </c>
      <c r="AI924" s="47">
        <v>-82.313369999999992</v>
      </c>
      <c r="AJ924" s="47">
        <v>-55.266089999999998</v>
      </c>
      <c r="AK924" s="47">
        <v>-80.620929999999987</v>
      </c>
      <c r="AL924" s="47">
        <v>-77.75636999999999</v>
      </c>
      <c r="AM924" s="47">
        <v>-55.266089999999998</v>
      </c>
      <c r="AN924" s="47">
        <v>-226.89026999999999</v>
      </c>
      <c r="AO924" s="47">
        <v>-235.36171999999999</v>
      </c>
      <c r="AP924" s="47">
        <v>-165.79827</v>
      </c>
      <c r="AQ924" s="47">
        <v>-73.120910000000009</v>
      </c>
      <c r="AR924" s="47">
        <v>-78.232429999999994</v>
      </c>
      <c r="AS924" s="47">
        <v>-55.266089999999998</v>
      </c>
      <c r="AT924" s="47">
        <v>-86.863720000000001</v>
      </c>
      <c r="AU924" s="47">
        <v>-78.577730000000003</v>
      </c>
      <c r="AV924" s="47">
        <v>-55.266089999999998</v>
      </c>
      <c r="AW924" s="47">
        <v>-103.61808000000001</v>
      </c>
      <c r="AX924" s="47">
        <v>-83.602039999999988</v>
      </c>
      <c r="AY924" s="47">
        <v>-55.266089999999998</v>
      </c>
      <c r="AZ924" s="47">
        <v>-263.60271</v>
      </c>
      <c r="BA924" s="47">
        <v>-240.41220000000001</v>
      </c>
      <c r="BB924" s="47">
        <v>-165.79827</v>
      </c>
      <c r="BC924" s="47">
        <v>-926.05737999999997</v>
      </c>
      <c r="BD924" s="47">
        <v>-884.45196999999996</v>
      </c>
      <c r="BE924" s="47">
        <v>-663.19308000000001</v>
      </c>
      <c r="BF924" s="48">
        <v>0.39636164478676394</v>
      </c>
      <c r="BG924" s="49">
        <v>4.7040892452305805E-2</v>
      </c>
    </row>
    <row r="925" spans="2:59" x14ac:dyDescent="0.25">
      <c r="B925" s="1"/>
      <c r="C925" s="46"/>
      <c r="D925" s="46"/>
      <c r="E925" s="45" t="s">
        <v>672</v>
      </c>
      <c r="F925" s="46" t="s">
        <v>667</v>
      </c>
      <c r="G925" s="47">
        <v>33.587319999999998</v>
      </c>
      <c r="H925" s="47">
        <v>-6.4834199999999997</v>
      </c>
      <c r="I925" s="47">
        <v>-4.8110499999999998</v>
      </c>
      <c r="J925" s="47">
        <v>-10.261430000000001</v>
      </c>
      <c r="K925" s="47">
        <v>-6.8824199999999998</v>
      </c>
      <c r="L925" s="47">
        <v>-4.8110499999999998</v>
      </c>
      <c r="M925" s="47">
        <v>-9.5255200000000002</v>
      </c>
      <c r="N925" s="47">
        <v>-7.2605200000000005</v>
      </c>
      <c r="O925" s="47">
        <v>-4.8110499999999998</v>
      </c>
      <c r="P925" s="47">
        <v>13.800370000000001</v>
      </c>
      <c r="Q925" s="47">
        <v>-20.626360000000002</v>
      </c>
      <c r="R925" s="47">
        <v>-14.433149999999999</v>
      </c>
      <c r="S925" s="47">
        <v>-3.9845199999999998</v>
      </c>
      <c r="T925" s="47">
        <v>-6.95052</v>
      </c>
      <c r="U925" s="47">
        <v>-4.8110499999999998</v>
      </c>
      <c r="V925" s="47">
        <v>-10.277010000000001</v>
      </c>
      <c r="W925" s="47">
        <v>-5.2875500000000004</v>
      </c>
      <c r="X925" s="47">
        <v>-4.8110499999999998</v>
      </c>
      <c r="Y925" s="47">
        <v>33.0261</v>
      </c>
      <c r="Z925" s="47">
        <v>-7.2815500000000002</v>
      </c>
      <c r="AA925" s="47">
        <v>-4.8110499999999998</v>
      </c>
      <c r="AB925" s="47">
        <v>18.764569999999999</v>
      </c>
      <c r="AC925" s="47">
        <v>-19.51962</v>
      </c>
      <c r="AD925" s="47">
        <v>-14.433149999999999</v>
      </c>
      <c r="AE925" s="47">
        <v>-6.1840699999999993</v>
      </c>
      <c r="AF925" s="47">
        <v>-7.4021300000000005</v>
      </c>
      <c r="AG925" s="47">
        <v>-4.8110499999999998</v>
      </c>
      <c r="AH925" s="47">
        <v>-6.1840699999999993</v>
      </c>
      <c r="AI925" s="47">
        <v>-10.6175</v>
      </c>
      <c r="AJ925" s="47">
        <v>-4.8110499999999998</v>
      </c>
      <c r="AK925" s="47">
        <v>-8.3524200000000004</v>
      </c>
      <c r="AL925" s="47">
        <v>-48.922629999999998</v>
      </c>
      <c r="AM925" s="47">
        <v>-4.8110499999999998</v>
      </c>
      <c r="AN925" s="47">
        <v>-20.720560000000003</v>
      </c>
      <c r="AO925" s="47">
        <v>-66.94225999999999</v>
      </c>
      <c r="AP925" s="47">
        <v>-14.433149999999999</v>
      </c>
      <c r="AQ925" s="47">
        <v>-7.6334399999999993</v>
      </c>
      <c r="AR925" s="47">
        <v>-9.90747</v>
      </c>
      <c r="AS925" s="47">
        <v>-4.8110499999999998</v>
      </c>
      <c r="AT925" s="47">
        <v>-6.2840699999999998</v>
      </c>
      <c r="AU925" s="47">
        <v>-9.8638300000000001</v>
      </c>
      <c r="AV925" s="47">
        <v>-4.8110499999999998</v>
      </c>
      <c r="AW925" s="47">
        <v>-8.9288899999999991</v>
      </c>
      <c r="AX925" s="47">
        <v>-9.5845900000000004</v>
      </c>
      <c r="AY925" s="47">
        <v>-4.8110499999999998</v>
      </c>
      <c r="AZ925" s="47">
        <v>-22.846400000000003</v>
      </c>
      <c r="BA925" s="47">
        <v>-29.355889999999999</v>
      </c>
      <c r="BB925" s="47">
        <v>-14.433149999999999</v>
      </c>
      <c r="BC925" s="47">
        <v>-11.00202</v>
      </c>
      <c r="BD925" s="47">
        <v>-136.44413</v>
      </c>
      <c r="BE925" s="47">
        <v>-57.732599999999998</v>
      </c>
      <c r="BF925" s="48">
        <v>-0.80943141310109024</v>
      </c>
      <c r="BG925" s="49">
        <v>-0.91936611710595395</v>
      </c>
    </row>
    <row r="926" spans="2:59" x14ac:dyDescent="0.25">
      <c r="B926" s="1"/>
      <c r="C926" s="46"/>
      <c r="D926" s="46"/>
      <c r="E926" s="45" t="s">
        <v>673</v>
      </c>
      <c r="F926" s="46" t="s">
        <v>667</v>
      </c>
      <c r="G926" s="47">
        <v>-3.2626399999999998</v>
      </c>
      <c r="H926" s="47">
        <v>-0.29899999999999999</v>
      </c>
      <c r="I926" s="47">
        <v>0</v>
      </c>
      <c r="J926" s="47">
        <v>-3.2560500000000001</v>
      </c>
      <c r="K926" s="47">
        <v>-0.90595999999999999</v>
      </c>
      <c r="L926" s="47">
        <v>0</v>
      </c>
      <c r="M926" s="47">
        <v>-2.6646399999999999</v>
      </c>
      <c r="N926" s="47">
        <v>-0.29899999999999999</v>
      </c>
      <c r="O926" s="47">
        <v>0</v>
      </c>
      <c r="P926" s="47">
        <v>-9.1833299999999998</v>
      </c>
      <c r="Q926" s="47">
        <v>-1.50396</v>
      </c>
      <c r="R926" s="47">
        <v>0</v>
      </c>
      <c r="S926" s="47">
        <v>-2.6646399999999999</v>
      </c>
      <c r="T926" s="47">
        <v>-2.3929999999999998</v>
      </c>
      <c r="U926" s="47">
        <v>0</v>
      </c>
      <c r="V926" s="47">
        <v>-3.2602099999999998</v>
      </c>
      <c r="W926" s="47">
        <v>-0.997</v>
      </c>
      <c r="X926" s="47">
        <v>0</v>
      </c>
      <c r="Y926" s="47">
        <v>-3.2602099999999998</v>
      </c>
      <c r="Z926" s="47">
        <v>-0.997</v>
      </c>
      <c r="AA926" s="47">
        <v>0</v>
      </c>
      <c r="AB926" s="47">
        <v>-9.18506</v>
      </c>
      <c r="AC926" s="47">
        <v>-4.3869999999999996</v>
      </c>
      <c r="AD926" s="47">
        <v>0</v>
      </c>
      <c r="AE926" s="47">
        <v>-1.7949999999999999</v>
      </c>
      <c r="AF926" s="47">
        <v>-0.997</v>
      </c>
      <c r="AG926" s="47">
        <v>0</v>
      </c>
      <c r="AH926" s="47">
        <v>-1.7949999999999999</v>
      </c>
      <c r="AI926" s="47">
        <v>-0.997</v>
      </c>
      <c r="AJ926" s="47">
        <v>0</v>
      </c>
      <c r="AK926" s="47">
        <v>-1.7949999999999999</v>
      </c>
      <c r="AL926" s="47">
        <v>-0.997</v>
      </c>
      <c r="AM926" s="47">
        <v>0</v>
      </c>
      <c r="AN926" s="47">
        <v>-5.3849999999999998</v>
      </c>
      <c r="AO926" s="47">
        <v>-2.9910000000000001</v>
      </c>
      <c r="AP926" s="47">
        <v>0</v>
      </c>
      <c r="AQ926" s="47">
        <v>-1.7949999999999999</v>
      </c>
      <c r="AR926" s="47">
        <v>-2.5825399999999998</v>
      </c>
      <c r="AS926" s="47">
        <v>0</v>
      </c>
      <c r="AT926" s="47">
        <v>-1.7949999999999999</v>
      </c>
      <c r="AU926" s="47">
        <v>-3.36375</v>
      </c>
      <c r="AV926" s="47">
        <v>0</v>
      </c>
      <c r="AW926" s="47">
        <v>-2.5726499999999999</v>
      </c>
      <c r="AX926" s="47">
        <v>-3.3713500000000001</v>
      </c>
      <c r="AY926" s="47">
        <v>0</v>
      </c>
      <c r="AZ926" s="47">
        <v>-6.1626499999999993</v>
      </c>
      <c r="BA926" s="47">
        <v>-9.317639999999999</v>
      </c>
      <c r="BB926" s="47">
        <v>0</v>
      </c>
      <c r="BC926" s="47">
        <v>-29.916040000000002</v>
      </c>
      <c r="BD926" s="47">
        <v>-18.1996</v>
      </c>
      <c r="BE926" s="47">
        <v>0</v>
      </c>
      <c r="BF926" s="48">
        <v>0</v>
      </c>
      <c r="BG926" s="49">
        <v>0.64377458845249347</v>
      </c>
    </row>
    <row r="927" spans="2:59" x14ac:dyDescent="0.25">
      <c r="B927" s="1"/>
      <c r="C927" s="46"/>
      <c r="D927" s="46"/>
      <c r="E927" s="45" t="s">
        <v>674</v>
      </c>
      <c r="F927" s="46" t="s">
        <v>667</v>
      </c>
      <c r="G927" s="47">
        <v>-23.073650000000001</v>
      </c>
      <c r="H927" s="47">
        <v>-1.2266300000000001</v>
      </c>
      <c r="I927" s="47">
        <v>-1.28295</v>
      </c>
      <c r="J927" s="47">
        <v>-22.823840000000001</v>
      </c>
      <c r="K927" s="47">
        <v>-1.6256300000000001</v>
      </c>
      <c r="L927" s="47">
        <v>-1.28295</v>
      </c>
      <c r="M927" s="47">
        <v>-22.615650000000002</v>
      </c>
      <c r="N927" s="47">
        <v>-2.43093</v>
      </c>
      <c r="O927" s="47">
        <v>-1.28295</v>
      </c>
      <c r="P927" s="47">
        <v>-68.513139999999993</v>
      </c>
      <c r="Q927" s="47">
        <v>-5.2831899999999994</v>
      </c>
      <c r="R927" s="47">
        <v>-3.8488500000000001</v>
      </c>
      <c r="S927" s="47">
        <v>-28.2592</v>
      </c>
      <c r="T927" s="47">
        <v>-2.1647600000000002</v>
      </c>
      <c r="U927" s="47">
        <v>-1.28295</v>
      </c>
      <c r="V927" s="47">
        <v>-25.72617</v>
      </c>
      <c r="W927" s="47">
        <v>-2.1443699999999999</v>
      </c>
      <c r="X927" s="47">
        <v>-1.28295</v>
      </c>
      <c r="Y927" s="47">
        <v>-23.018699999999999</v>
      </c>
      <c r="Z927" s="47">
        <v>-2.1443699999999999</v>
      </c>
      <c r="AA927" s="47">
        <v>-1.28295</v>
      </c>
      <c r="AB927" s="47">
        <v>-77.004070000000013</v>
      </c>
      <c r="AC927" s="47">
        <v>-6.4535</v>
      </c>
      <c r="AD927" s="47">
        <v>-3.8488500000000001</v>
      </c>
      <c r="AE927" s="47">
        <v>-64.052129999999991</v>
      </c>
      <c r="AF927" s="47">
        <v>-2.1240199999999998</v>
      </c>
      <c r="AG927" s="47">
        <v>-1.28295</v>
      </c>
      <c r="AH927" s="47">
        <v>-27.659490000000002</v>
      </c>
      <c r="AI927" s="47">
        <v>-2.9531199999999997</v>
      </c>
      <c r="AJ927" s="47">
        <v>-1.28295</v>
      </c>
      <c r="AK927" s="47">
        <v>-65.992990000000006</v>
      </c>
      <c r="AL927" s="47">
        <v>-2.1180599999999998</v>
      </c>
      <c r="AM927" s="47">
        <v>-1.28295</v>
      </c>
      <c r="AN927" s="47">
        <v>-157.70460999999997</v>
      </c>
      <c r="AO927" s="47">
        <v>-7.1951999999999998</v>
      </c>
      <c r="AP927" s="47">
        <v>-3.8488500000000001</v>
      </c>
      <c r="AQ927" s="47">
        <v>-46.06033</v>
      </c>
      <c r="AR927" s="47">
        <v>-148.77695</v>
      </c>
      <c r="AS927" s="47">
        <v>-1.28295</v>
      </c>
      <c r="AT927" s="47">
        <v>-46.374309999999994</v>
      </c>
      <c r="AU927" s="47">
        <v>-19.56786</v>
      </c>
      <c r="AV927" s="47">
        <v>-1.28295</v>
      </c>
      <c r="AW927" s="47">
        <v>-22.579240000000002</v>
      </c>
      <c r="AX927" s="47">
        <v>-19.68824</v>
      </c>
      <c r="AY927" s="47">
        <v>-1.28295</v>
      </c>
      <c r="AZ927" s="47">
        <v>-115.01388</v>
      </c>
      <c r="BA927" s="47">
        <v>-188.03304999999997</v>
      </c>
      <c r="BB927" s="47">
        <v>-3.8488500000000001</v>
      </c>
      <c r="BC927" s="47">
        <v>-418.23570000000001</v>
      </c>
      <c r="BD927" s="47">
        <v>-206.96494000000001</v>
      </c>
      <c r="BE927" s="47">
        <v>-15.3954</v>
      </c>
      <c r="BF927" s="48">
        <v>26.166276939865153</v>
      </c>
      <c r="BG927" s="49">
        <v>1.0208045865159576</v>
      </c>
    </row>
    <row r="928" spans="2:59" x14ac:dyDescent="0.25">
      <c r="B928" s="1"/>
      <c r="C928" s="46"/>
      <c r="D928" s="46"/>
      <c r="E928" s="45" t="s">
        <v>675</v>
      </c>
      <c r="F928" s="46" t="s">
        <v>667</v>
      </c>
      <c r="G928" s="47">
        <v>-5.5228100000000007</v>
      </c>
      <c r="H928" s="47">
        <v>-4.3894200000000003</v>
      </c>
      <c r="I928" s="47">
        <v>-15.07461</v>
      </c>
      <c r="J928" s="47">
        <v>-5.5083100000000007</v>
      </c>
      <c r="K928" s="47">
        <v>-4.3894200000000003</v>
      </c>
      <c r="L928" s="47">
        <v>-15.07461</v>
      </c>
      <c r="M928" s="47">
        <v>-5.2238100000000003</v>
      </c>
      <c r="N928" s="47">
        <v>-4.8565200000000006</v>
      </c>
      <c r="O928" s="47">
        <v>-15.07461</v>
      </c>
      <c r="P928" s="47">
        <v>-16.254930000000002</v>
      </c>
      <c r="Q928" s="47">
        <v>-13.63536</v>
      </c>
      <c r="R928" s="47">
        <v>-45.22383</v>
      </c>
      <c r="S928" s="47">
        <v>-5.6228100000000003</v>
      </c>
      <c r="T928" s="47">
        <v>-4.8565200000000006</v>
      </c>
      <c r="U928" s="47">
        <v>-15.07461</v>
      </c>
      <c r="V928" s="47">
        <v>-5.9174700000000007</v>
      </c>
      <c r="W928" s="47">
        <v>-5.1875499999999999</v>
      </c>
      <c r="X928" s="47">
        <v>-15.07461</v>
      </c>
      <c r="Y928" s="47">
        <v>-5.9164700000000003</v>
      </c>
      <c r="Z928" s="47">
        <v>-4.7885499999999999</v>
      </c>
      <c r="AA928" s="47">
        <v>-15.07461</v>
      </c>
      <c r="AB928" s="47">
        <v>-17.45675</v>
      </c>
      <c r="AC928" s="47">
        <v>-14.83262</v>
      </c>
      <c r="AD928" s="47">
        <v>-45.22383</v>
      </c>
      <c r="AE928" s="47">
        <v>-2.6930000000000001</v>
      </c>
      <c r="AF928" s="47">
        <v>-4.7207400000000002</v>
      </c>
      <c r="AG928" s="47">
        <v>-15.07461</v>
      </c>
      <c r="AH928" s="47">
        <v>-2.6930000000000001</v>
      </c>
      <c r="AI928" s="47">
        <v>-7.4844200000000001</v>
      </c>
      <c r="AJ928" s="47">
        <v>-15.07461</v>
      </c>
      <c r="AK928" s="47">
        <v>-2.6930000000000001</v>
      </c>
      <c r="AL928" s="47">
        <v>-5.1675399999999998</v>
      </c>
      <c r="AM928" s="47">
        <v>-15.07461</v>
      </c>
      <c r="AN928" s="47">
        <v>-8.0790000000000006</v>
      </c>
      <c r="AO928" s="47">
        <v>-17.372700000000002</v>
      </c>
      <c r="AP928" s="47">
        <v>-45.22383</v>
      </c>
      <c r="AQ928" s="47">
        <v>-2.6930000000000001</v>
      </c>
      <c r="AR928" s="47">
        <v>-5.7821800000000003</v>
      </c>
      <c r="AS928" s="47">
        <v>-15.07461</v>
      </c>
      <c r="AT928" s="47">
        <v>-2.6930000000000001</v>
      </c>
      <c r="AU928" s="47">
        <v>-5.74526</v>
      </c>
      <c r="AV928" s="47">
        <v>-15.07461</v>
      </c>
      <c r="AW928" s="47">
        <v>-7.66995</v>
      </c>
      <c r="AX928" s="47">
        <v>-5.7619799999999994</v>
      </c>
      <c r="AY928" s="47">
        <v>-15.07461</v>
      </c>
      <c r="AZ928" s="47">
        <v>-13.055950000000001</v>
      </c>
      <c r="BA928" s="47">
        <v>-17.28942</v>
      </c>
      <c r="BB928" s="47">
        <v>-45.22383</v>
      </c>
      <c r="BC928" s="47">
        <v>-54.846629999999998</v>
      </c>
      <c r="BD928" s="47">
        <v>-63.130099999999999</v>
      </c>
      <c r="BE928" s="47">
        <v>-180.89532</v>
      </c>
      <c r="BF928" s="48">
        <v>-0.6968045939496943</v>
      </c>
      <c r="BG928" s="49">
        <v>-0.13121268618297777</v>
      </c>
    </row>
    <row r="929" spans="2:59" x14ac:dyDescent="0.25">
      <c r="B929" s="1"/>
      <c r="C929" s="46"/>
      <c r="D929" s="46"/>
      <c r="E929" s="45" t="s">
        <v>676</v>
      </c>
      <c r="F929" s="46" t="s">
        <v>677</v>
      </c>
      <c r="G929" s="47">
        <v>-0.24843000000000001</v>
      </c>
      <c r="H929" s="47">
        <v>2.85</v>
      </c>
      <c r="I929" s="47">
        <v>-9.9486499999999989</v>
      </c>
      <c r="J929" s="47">
        <v>-3.2150100000000004</v>
      </c>
      <c r="K929" s="47">
        <v>0</v>
      </c>
      <c r="L929" s="47">
        <v>-3.1486499999999999</v>
      </c>
      <c r="M929" s="47">
        <v>-0.61212999999999995</v>
      </c>
      <c r="N929" s="47">
        <v>-5.79453</v>
      </c>
      <c r="O929" s="47">
        <v>-3.1486499999999999</v>
      </c>
      <c r="P929" s="47">
        <v>-4.0755699999999999</v>
      </c>
      <c r="Q929" s="47">
        <v>-2.9445300000000003</v>
      </c>
      <c r="R929" s="47">
        <v>-16.245950000000001</v>
      </c>
      <c r="S929" s="47">
        <v>-0.56635999999999997</v>
      </c>
      <c r="T929" s="47">
        <v>-0.25789999999999996</v>
      </c>
      <c r="U929" s="47">
        <v>-3.1486499999999999</v>
      </c>
      <c r="V929" s="47">
        <v>-3.2769899999999996</v>
      </c>
      <c r="W929" s="47">
        <v>-13.244590000000001</v>
      </c>
      <c r="X929" s="47">
        <v>-3.1486499999999999</v>
      </c>
      <c r="Y929" s="47">
        <v>-0.88771</v>
      </c>
      <c r="Z929" s="47">
        <v>-0.15418000000000001</v>
      </c>
      <c r="AA929" s="47">
        <v>-3.1486499999999999</v>
      </c>
      <c r="AB929" s="47">
        <v>-4.7310600000000003</v>
      </c>
      <c r="AC929" s="47">
        <v>-13.65667</v>
      </c>
      <c r="AD929" s="47">
        <v>-9.4459499999999998</v>
      </c>
      <c r="AE929" s="47">
        <v>-1.48143</v>
      </c>
      <c r="AF929" s="47">
        <v>-5.5983499999999999</v>
      </c>
      <c r="AG929" s="47">
        <v>-3.1486499999999999</v>
      </c>
      <c r="AH929" s="47">
        <v>-1.3353900000000001</v>
      </c>
      <c r="AI929" s="47">
        <v>-11.35624</v>
      </c>
      <c r="AJ929" s="47">
        <v>-3.1486499999999999</v>
      </c>
      <c r="AK929" s="47">
        <v>-1.6737899999999999</v>
      </c>
      <c r="AL929" s="47">
        <v>-8.9290000000000008E-2</v>
      </c>
      <c r="AM929" s="47">
        <v>-3.1486499999999999</v>
      </c>
      <c r="AN929" s="47">
        <v>-4.4906099999999993</v>
      </c>
      <c r="AO929" s="47">
        <v>-17.043880000000001</v>
      </c>
      <c r="AP929" s="47">
        <v>-9.4459499999999998</v>
      </c>
      <c r="AQ929" s="47">
        <v>-2.0653099999999998</v>
      </c>
      <c r="AR929" s="47">
        <v>-0.55077999999999994</v>
      </c>
      <c r="AS929" s="47">
        <v>-3.1486499999999999</v>
      </c>
      <c r="AT929" s="47">
        <v>-5.6976300000000002</v>
      </c>
      <c r="AU929" s="47">
        <v>-0.58626</v>
      </c>
      <c r="AV929" s="47">
        <v>-3.1486499999999999</v>
      </c>
      <c r="AW929" s="47">
        <v>-0.46982999999999997</v>
      </c>
      <c r="AX929" s="47">
        <v>-0.53364999999999996</v>
      </c>
      <c r="AY929" s="47">
        <v>-3.1486499999999999</v>
      </c>
      <c r="AZ929" s="47">
        <v>-8.2327700000000004</v>
      </c>
      <c r="BA929" s="47">
        <v>-1.67069</v>
      </c>
      <c r="BB929" s="47">
        <v>-9.4459499999999998</v>
      </c>
      <c r="BC929" s="47">
        <v>-21.530009999999997</v>
      </c>
      <c r="BD929" s="47">
        <v>-35.315769999999993</v>
      </c>
      <c r="BE929" s="47">
        <v>-44.583800000000004</v>
      </c>
      <c r="BF929" s="48">
        <v>-0.51708894262041372</v>
      </c>
      <c r="BG929" s="49">
        <v>-0.39035705578555979</v>
      </c>
    </row>
    <row r="930" spans="2:59" x14ac:dyDescent="0.25">
      <c r="B930" s="1"/>
      <c r="C930" s="46"/>
      <c r="D930" s="46"/>
      <c r="E930" s="45" t="s">
        <v>678</v>
      </c>
      <c r="F930" s="46" t="s">
        <v>677</v>
      </c>
      <c r="G930" s="47">
        <v>-1.0048900000000001</v>
      </c>
      <c r="H930" s="47">
        <v>0</v>
      </c>
      <c r="I930" s="47">
        <v>0</v>
      </c>
      <c r="J930" s="47">
        <v>-0.69891999999999999</v>
      </c>
      <c r="K930" s="47">
        <v>0</v>
      </c>
      <c r="L930" s="47">
        <v>0</v>
      </c>
      <c r="M930" s="47">
        <v>-9.2849999999999988E-2</v>
      </c>
      <c r="N930" s="47">
        <v>-0.27626999999999996</v>
      </c>
      <c r="O930" s="47">
        <v>0</v>
      </c>
      <c r="P930" s="47">
        <v>-1.7966600000000001</v>
      </c>
      <c r="Q930" s="47">
        <v>-0.27626999999999996</v>
      </c>
      <c r="R930" s="47">
        <v>0</v>
      </c>
      <c r="S930" s="47">
        <v>-0.12312000000000001</v>
      </c>
      <c r="T930" s="47">
        <v>0</v>
      </c>
      <c r="U930" s="47">
        <v>0</v>
      </c>
      <c r="V930" s="47">
        <v>-0.71238999999999997</v>
      </c>
      <c r="W930" s="47">
        <v>-2.1747100000000001</v>
      </c>
      <c r="X930" s="47">
        <v>0</v>
      </c>
      <c r="Y930" s="47">
        <v>-0.10646</v>
      </c>
      <c r="Z930" s="47">
        <v>5.9049999999999998E-2</v>
      </c>
      <c r="AA930" s="47">
        <v>0</v>
      </c>
      <c r="AB930" s="47">
        <v>-0.94196999999999997</v>
      </c>
      <c r="AC930" s="47">
        <v>-2.1156599999999997</v>
      </c>
      <c r="AD930" s="47">
        <v>0</v>
      </c>
      <c r="AE930" s="47">
        <v>-0.1221</v>
      </c>
      <c r="AF930" s="47">
        <v>-0.16617999999999999</v>
      </c>
      <c r="AG930" s="47">
        <v>0</v>
      </c>
      <c r="AH930" s="47">
        <v>-0.11295999999999999</v>
      </c>
      <c r="AI930" s="47">
        <v>-0.58355999999999997</v>
      </c>
      <c r="AJ930" s="47">
        <v>0</v>
      </c>
      <c r="AK930" s="47">
        <v>-0.37375999999999998</v>
      </c>
      <c r="AL930" s="47">
        <v>-0.31251999999999996</v>
      </c>
      <c r="AM930" s="47">
        <v>0</v>
      </c>
      <c r="AN930" s="47">
        <v>-0.60882000000000003</v>
      </c>
      <c r="AO930" s="47">
        <v>-1.06226</v>
      </c>
      <c r="AP930" s="47">
        <v>0</v>
      </c>
      <c r="AQ930" s="47">
        <v>-0.15647</v>
      </c>
      <c r="AR930" s="47">
        <v>-0.17524999999999999</v>
      </c>
      <c r="AS930" s="47">
        <v>0</v>
      </c>
      <c r="AT930" s="47">
        <v>-1.5802499999999999</v>
      </c>
      <c r="AU930" s="47">
        <v>-0.5242</v>
      </c>
      <c r="AV930" s="47">
        <v>0</v>
      </c>
      <c r="AW930" s="47">
        <v>-0.12813999999999998</v>
      </c>
      <c r="AX930" s="47">
        <v>-0.33717000000000003</v>
      </c>
      <c r="AY930" s="47">
        <v>0</v>
      </c>
      <c r="AZ930" s="47">
        <v>-1.86486</v>
      </c>
      <c r="BA930" s="47">
        <v>-1.0366199999999999</v>
      </c>
      <c r="BB930" s="47">
        <v>0</v>
      </c>
      <c r="BC930" s="47">
        <v>-5.2123100000000004</v>
      </c>
      <c r="BD930" s="47">
        <v>-4.4908100000000006</v>
      </c>
      <c r="BE930" s="47">
        <v>0</v>
      </c>
      <c r="BF930" s="48">
        <v>0</v>
      </c>
      <c r="BG930" s="49">
        <v>0.16066143969573421</v>
      </c>
    </row>
    <row r="931" spans="2:59" x14ac:dyDescent="0.25">
      <c r="B931" s="1"/>
      <c r="C931" s="46"/>
      <c r="D931" s="46"/>
      <c r="E931" s="45" t="s">
        <v>679</v>
      </c>
      <c r="F931" s="46" t="s">
        <v>677</v>
      </c>
      <c r="G931" s="47">
        <v>-0.80391000000000001</v>
      </c>
      <c r="H931" s="47">
        <v>0</v>
      </c>
      <c r="I931" s="47">
        <v>-5.4049999999999994E-2</v>
      </c>
      <c r="J931" s="47">
        <v>-0.61663000000000001</v>
      </c>
      <c r="K931" s="47">
        <v>0</v>
      </c>
      <c r="L931" s="47">
        <v>-5.4049999999999994E-2</v>
      </c>
      <c r="M931" s="47">
        <v>-7.4279999999999999E-2</v>
      </c>
      <c r="N931" s="47">
        <v>0</v>
      </c>
      <c r="O931" s="47">
        <v>-5.4049999999999994E-2</v>
      </c>
      <c r="P931" s="47">
        <v>-1.49482</v>
      </c>
      <c r="Q931" s="47">
        <v>0</v>
      </c>
      <c r="R931" s="47">
        <v>-0.16215000000000002</v>
      </c>
      <c r="S931" s="47">
        <v>-9.8500000000000004E-2</v>
      </c>
      <c r="T931" s="47">
        <v>0</v>
      </c>
      <c r="U931" s="47">
        <v>-5.4049999999999994E-2</v>
      </c>
      <c r="V931" s="47">
        <v>-0.56990999999999992</v>
      </c>
      <c r="W931" s="47">
        <v>0</v>
      </c>
      <c r="X931" s="47">
        <v>-5.4049999999999994E-2</v>
      </c>
      <c r="Y931" s="47">
        <v>-8.5169999999999996E-2</v>
      </c>
      <c r="Z931" s="47">
        <v>0</v>
      </c>
      <c r="AA931" s="47">
        <v>-5.4049999999999994E-2</v>
      </c>
      <c r="AB931" s="47">
        <v>-0.75358000000000003</v>
      </c>
      <c r="AC931" s="47">
        <v>0</v>
      </c>
      <c r="AD931" s="47">
        <v>-0.16215000000000002</v>
      </c>
      <c r="AE931" s="47">
        <v>-9.7680000000000003E-2</v>
      </c>
      <c r="AF931" s="47">
        <v>0</v>
      </c>
      <c r="AG931" s="47">
        <v>-5.4049999999999994E-2</v>
      </c>
      <c r="AH931" s="47">
        <v>-9.0370000000000006E-2</v>
      </c>
      <c r="AI931" s="47">
        <v>0</v>
      </c>
      <c r="AJ931" s="47">
        <v>-5.4049999999999994E-2</v>
      </c>
      <c r="AK931" s="47">
        <v>-0.12251000000000001</v>
      </c>
      <c r="AL931" s="47">
        <v>0</v>
      </c>
      <c r="AM931" s="47">
        <v>-5.4049999999999994E-2</v>
      </c>
      <c r="AN931" s="47">
        <v>-0.31056</v>
      </c>
      <c r="AO931" s="47">
        <v>0</v>
      </c>
      <c r="AP931" s="47">
        <v>-0.16215000000000002</v>
      </c>
      <c r="AQ931" s="47">
        <v>-0.10431</v>
      </c>
      <c r="AR931" s="47">
        <v>0</v>
      </c>
      <c r="AS931" s="47">
        <v>-5.4049999999999994E-2</v>
      </c>
      <c r="AT931" s="47">
        <v>-0.92684</v>
      </c>
      <c r="AU931" s="47">
        <v>0</v>
      </c>
      <c r="AV931" s="47">
        <v>-5.4049999999999994E-2</v>
      </c>
      <c r="AW931" s="47">
        <v>-8.5419999999999996E-2</v>
      </c>
      <c r="AX931" s="47">
        <v>0</v>
      </c>
      <c r="AY931" s="47">
        <v>-5.4049999999999994E-2</v>
      </c>
      <c r="AZ931" s="47">
        <v>-1.1165699999999998</v>
      </c>
      <c r="BA931" s="47">
        <v>0</v>
      </c>
      <c r="BB931" s="47">
        <v>-0.16215000000000002</v>
      </c>
      <c r="BC931" s="47">
        <v>-3.6755300000000002</v>
      </c>
      <c r="BD931" s="47">
        <v>0</v>
      </c>
      <c r="BE931" s="47">
        <v>-0.64860000000000007</v>
      </c>
      <c r="BF931" s="48">
        <v>4.6668670983657101</v>
      </c>
      <c r="BG931" s="49">
        <v>0</v>
      </c>
    </row>
    <row r="932" spans="2:59" hidden="1" x14ac:dyDescent="0.25">
      <c r="B932" s="1"/>
      <c r="C932" s="46"/>
      <c r="D932" s="46"/>
      <c r="E932" s="45"/>
      <c r="BF932" s="48"/>
      <c r="BG932" s="49"/>
    </row>
    <row r="933" spans="2:59" x14ac:dyDescent="0.25">
      <c r="B933" s="1"/>
      <c r="C933" s="46"/>
      <c r="D933" s="46"/>
      <c r="E933" s="45" t="s">
        <v>680</v>
      </c>
      <c r="F933" s="46" t="s">
        <v>677</v>
      </c>
      <c r="G933" s="47">
        <v>-0.60292999999999997</v>
      </c>
      <c r="H933" s="47">
        <v>-2.85</v>
      </c>
      <c r="I933" s="47">
        <v>-5.4049999999999994E-2</v>
      </c>
      <c r="J933" s="47">
        <v>-0.86234</v>
      </c>
      <c r="K933" s="47">
        <v>0</v>
      </c>
      <c r="L933" s="47">
        <v>-5.4049999999999994E-2</v>
      </c>
      <c r="M933" s="47">
        <v>-5.5710000000000003E-2</v>
      </c>
      <c r="N933" s="47">
        <v>-0.63980999999999999</v>
      </c>
      <c r="O933" s="47">
        <v>-5.4049999999999994E-2</v>
      </c>
      <c r="P933" s="47">
        <v>-1.52098</v>
      </c>
      <c r="Q933" s="47">
        <v>-3.4898099999999999</v>
      </c>
      <c r="R933" s="47">
        <v>-0.16215000000000002</v>
      </c>
      <c r="S933" s="47">
        <v>-7.3870000000000005E-2</v>
      </c>
      <c r="T933" s="47">
        <v>0</v>
      </c>
      <c r="U933" s="47">
        <v>-25.05405</v>
      </c>
      <c r="V933" s="47">
        <v>-0.42743999999999999</v>
      </c>
      <c r="W933" s="47">
        <v>-1.8640300000000001</v>
      </c>
      <c r="X933" s="47">
        <v>-5.4049999999999994E-2</v>
      </c>
      <c r="Y933" s="47">
        <v>-6.3880000000000006E-2</v>
      </c>
      <c r="Z933" s="47">
        <v>-0.41938999999999999</v>
      </c>
      <c r="AA933" s="47">
        <v>-5.4049999999999994E-2</v>
      </c>
      <c r="AB933" s="47">
        <v>-0.56519000000000008</v>
      </c>
      <c r="AC933" s="47">
        <v>-2.28342</v>
      </c>
      <c r="AD933" s="47">
        <v>-25.16215</v>
      </c>
      <c r="AE933" s="47">
        <v>-7.3260000000000006E-2</v>
      </c>
      <c r="AF933" s="47">
        <v>-0.14244000000000001</v>
      </c>
      <c r="AG933" s="47">
        <v>-5.4049999999999994E-2</v>
      </c>
      <c r="AH933" s="47">
        <v>-6.7780000000000007E-2</v>
      </c>
      <c r="AI933" s="47">
        <v>-0.77312000000000003</v>
      </c>
      <c r="AJ933" s="47">
        <v>-5.4049999999999994E-2</v>
      </c>
      <c r="AK933" s="47">
        <v>-9.1879999999999989E-2</v>
      </c>
      <c r="AL933" s="47">
        <v>-0.26787</v>
      </c>
      <c r="AM933" s="47">
        <v>-5.4049999999999994E-2</v>
      </c>
      <c r="AN933" s="47">
        <v>-0.23291999999999999</v>
      </c>
      <c r="AO933" s="47">
        <v>-1.18343</v>
      </c>
      <c r="AP933" s="47">
        <v>-0.16215000000000002</v>
      </c>
      <c r="AQ933" s="47">
        <v>-0.39322000000000001</v>
      </c>
      <c r="AR933" s="47">
        <v>-7.5109999999999996E-2</v>
      </c>
      <c r="AS933" s="47">
        <v>-5.4049999999999994E-2</v>
      </c>
      <c r="AT933" s="47">
        <v>-0.69513000000000003</v>
      </c>
      <c r="AU933" s="47">
        <v>-6.1810000000000004E-2</v>
      </c>
      <c r="AV933" s="47">
        <v>-5.4049999999999994E-2</v>
      </c>
      <c r="AW933" s="47">
        <v>-6.4069999999999988E-2</v>
      </c>
      <c r="AX933" s="47">
        <v>-4.5090000000000005E-2</v>
      </c>
      <c r="AY933" s="47">
        <v>-5.4049999999999994E-2</v>
      </c>
      <c r="AZ933" s="47">
        <v>-1.15242</v>
      </c>
      <c r="BA933" s="47">
        <v>-0.18200999999999998</v>
      </c>
      <c r="BB933" s="47">
        <v>-0.16215000000000002</v>
      </c>
      <c r="BC933" s="47">
        <v>-3.4715100000000003</v>
      </c>
      <c r="BD933" s="47">
        <v>-7.1386700000000003</v>
      </c>
      <c r="BE933" s="47">
        <v>-25.648599999999998</v>
      </c>
      <c r="BF933" s="48">
        <v>-0.86465109206740332</v>
      </c>
      <c r="BG933" s="49">
        <v>-0.51370353301105109</v>
      </c>
    </row>
    <row r="934" spans="2:59" x14ac:dyDescent="0.25">
      <c r="B934" s="1"/>
      <c r="C934" s="46"/>
      <c r="D934" s="46"/>
      <c r="E934" s="45" t="s">
        <v>681</v>
      </c>
      <c r="F934" s="46" t="s">
        <v>677</v>
      </c>
      <c r="G934" s="47">
        <v>-12.775030000000001</v>
      </c>
      <c r="H934" s="47">
        <v>-30.016400000000001</v>
      </c>
      <c r="I934" s="47">
        <v>-23.4</v>
      </c>
      <c r="J934" s="47">
        <v>-23.906380000000002</v>
      </c>
      <c r="K934" s="47">
        <v>-95.299770000000009</v>
      </c>
      <c r="L934" s="47">
        <v>-23.4</v>
      </c>
      <c r="M934" s="47">
        <v>-17.788080000000001</v>
      </c>
      <c r="N934" s="47">
        <v>-26.46743</v>
      </c>
      <c r="O934" s="47">
        <v>-25.95</v>
      </c>
      <c r="P934" s="47">
        <v>-54.46949</v>
      </c>
      <c r="Q934" s="47">
        <v>-151.78360000000001</v>
      </c>
      <c r="R934" s="47">
        <v>-72.75</v>
      </c>
      <c r="S934" s="47">
        <v>-16.339020000000001</v>
      </c>
      <c r="T934" s="47">
        <v>-9.8983899999999991</v>
      </c>
      <c r="U934" s="47">
        <v>-28.02</v>
      </c>
      <c r="V934" s="47">
        <v>-23.706769999999999</v>
      </c>
      <c r="W934" s="47">
        <v>-41.600580000000001</v>
      </c>
      <c r="X934" s="47">
        <v>-49.62</v>
      </c>
      <c r="Y934" s="47">
        <v>-13.670249999999999</v>
      </c>
      <c r="Z934" s="47">
        <v>-24.128720000000001</v>
      </c>
      <c r="AA934" s="47">
        <v>-30.57</v>
      </c>
      <c r="AB934" s="47">
        <v>-53.71604</v>
      </c>
      <c r="AC934" s="47">
        <v>-75.627690000000001</v>
      </c>
      <c r="AD934" s="47">
        <v>-108.21</v>
      </c>
      <c r="AE934" s="47">
        <v>-25.847759999999997</v>
      </c>
      <c r="AF934" s="47">
        <v>-10.927239999999999</v>
      </c>
      <c r="AG934" s="47">
        <v>-28.02</v>
      </c>
      <c r="AH934" s="47">
        <v>-16.726380000000002</v>
      </c>
      <c r="AI934" s="47">
        <v>-14.26628</v>
      </c>
      <c r="AJ934" s="47">
        <v>-23.4</v>
      </c>
      <c r="AK934" s="47">
        <v>-18.920020000000001</v>
      </c>
      <c r="AL934" s="47">
        <v>-25.30875</v>
      </c>
      <c r="AM934" s="47">
        <v>-25.95</v>
      </c>
      <c r="AN934" s="47">
        <v>-61.494160000000001</v>
      </c>
      <c r="AO934" s="47">
        <v>-50.502269999999996</v>
      </c>
      <c r="AP934" s="47">
        <v>-77.37</v>
      </c>
      <c r="AQ934" s="47">
        <v>-21.814349999999997</v>
      </c>
      <c r="AR934" s="47">
        <v>-41.933080000000004</v>
      </c>
      <c r="AS934" s="47">
        <v>-23.4</v>
      </c>
      <c r="AT934" s="47">
        <v>-33.860579999999999</v>
      </c>
      <c r="AU934" s="47">
        <v>-23.537479999999999</v>
      </c>
      <c r="AV934" s="47">
        <v>-23.4</v>
      </c>
      <c r="AW934" s="47">
        <v>-98.774789999999996</v>
      </c>
      <c r="AX934" s="47">
        <v>-32.237259999999999</v>
      </c>
      <c r="AY934" s="47">
        <v>-25.95</v>
      </c>
      <c r="AZ934" s="47">
        <v>-154.44972000000001</v>
      </c>
      <c r="BA934" s="47">
        <v>-97.707820000000012</v>
      </c>
      <c r="BB934" s="47">
        <v>-72.75</v>
      </c>
      <c r="BC934" s="47">
        <v>-324.12940999999995</v>
      </c>
      <c r="BD934" s="47">
        <v>-375.62137999999999</v>
      </c>
      <c r="BE934" s="47">
        <v>-331.08</v>
      </c>
      <c r="BF934" s="48">
        <v>-2.0993687326326116E-2</v>
      </c>
      <c r="BG934" s="49">
        <v>-0.13708476871044994</v>
      </c>
    </row>
    <row r="935" spans="2:59" x14ac:dyDescent="0.25">
      <c r="B935" s="1"/>
      <c r="C935" s="46"/>
      <c r="D935" s="46"/>
      <c r="E935" s="45" t="s">
        <v>682</v>
      </c>
      <c r="F935" s="46" t="s">
        <v>677</v>
      </c>
      <c r="G935" s="47">
        <v>-3.21563</v>
      </c>
      <c r="H935" s="47">
        <v>-0.65876999999999997</v>
      </c>
      <c r="I935" s="47">
        <v>-1.03041</v>
      </c>
      <c r="J935" s="47">
        <v>-3.0585</v>
      </c>
      <c r="K935" s="47">
        <v>-12.016950000000001</v>
      </c>
      <c r="L935" s="47">
        <v>-1.03041</v>
      </c>
      <c r="M935" s="47">
        <v>-0.57713000000000003</v>
      </c>
      <c r="N935" s="47">
        <v>-0.67467999999999995</v>
      </c>
      <c r="O935" s="47">
        <v>-1.03041</v>
      </c>
      <c r="P935" s="47">
        <v>-6.8512599999999999</v>
      </c>
      <c r="Q935" s="47">
        <v>-13.3504</v>
      </c>
      <c r="R935" s="47">
        <v>-3.0912299999999999</v>
      </c>
      <c r="S935" s="47">
        <v>-0.69367000000000001</v>
      </c>
      <c r="T935" s="47">
        <v>-3.6999999999999998E-2</v>
      </c>
      <c r="U935" s="47">
        <v>-1.03041</v>
      </c>
      <c r="V935" s="47">
        <v>-123.96714</v>
      </c>
      <c r="W935" s="47">
        <v>-3.1067300000000002</v>
      </c>
      <c r="X935" s="47">
        <v>-1.03041</v>
      </c>
      <c r="Y935" s="47">
        <v>-12.90963</v>
      </c>
      <c r="Z935" s="47">
        <v>4.3499999999999997E-3</v>
      </c>
      <c r="AA935" s="47">
        <v>-1.03041</v>
      </c>
      <c r="AB935" s="47">
        <v>-137.57043999999999</v>
      </c>
      <c r="AC935" s="47">
        <v>-3.1393800000000001</v>
      </c>
      <c r="AD935" s="47">
        <v>-3.0912299999999999</v>
      </c>
      <c r="AE935" s="47">
        <v>0.14127999999999999</v>
      </c>
      <c r="AF935" s="47">
        <v>-0.26113999999999998</v>
      </c>
      <c r="AG935" s="47">
        <v>-1.03041</v>
      </c>
      <c r="AH935" s="47">
        <v>-0.50148000000000004</v>
      </c>
      <c r="AI935" s="47">
        <v>-1.04684</v>
      </c>
      <c r="AJ935" s="47">
        <v>-1.03041</v>
      </c>
      <c r="AK935" s="47">
        <v>-0.15065999999999999</v>
      </c>
      <c r="AL935" s="47">
        <v>-0.63573999999999997</v>
      </c>
      <c r="AM935" s="47">
        <v>-1.03041</v>
      </c>
      <c r="AN935" s="47">
        <v>-0.51085999999999998</v>
      </c>
      <c r="AO935" s="47">
        <v>-1.9437200000000001</v>
      </c>
      <c r="AP935" s="47">
        <v>-3.0912299999999999</v>
      </c>
      <c r="AQ935" s="47">
        <v>-3.15802</v>
      </c>
      <c r="AR935" s="47">
        <v>-2.6358099999999998</v>
      </c>
      <c r="AS935" s="47">
        <v>-1.03041</v>
      </c>
      <c r="AT935" s="47">
        <v>-3.9390700000000001</v>
      </c>
      <c r="AU935" s="47">
        <v>-58.280110000000001</v>
      </c>
      <c r="AV935" s="47">
        <v>-1.03041</v>
      </c>
      <c r="AW935" s="47">
        <v>-20.478090000000002</v>
      </c>
      <c r="AX935" s="47">
        <v>-0.24037999999999998</v>
      </c>
      <c r="AY935" s="47">
        <v>-1.03041</v>
      </c>
      <c r="AZ935" s="47">
        <v>-27.57518</v>
      </c>
      <c r="BA935" s="47">
        <v>-61.156300000000002</v>
      </c>
      <c r="BB935" s="47">
        <v>-3.0912299999999999</v>
      </c>
      <c r="BC935" s="47">
        <v>-172.50773999999998</v>
      </c>
      <c r="BD935" s="47">
        <v>-79.589799999999997</v>
      </c>
      <c r="BE935" s="47">
        <v>-12.36492</v>
      </c>
      <c r="BF935" s="48">
        <v>12.951383429896836</v>
      </c>
      <c r="BG935" s="49">
        <v>1.1674604032174978</v>
      </c>
    </row>
    <row r="936" spans="2:59" x14ac:dyDescent="0.25">
      <c r="B936" s="1"/>
      <c r="C936" s="46"/>
      <c r="D936" s="46"/>
      <c r="E936" s="45" t="s">
        <v>683</v>
      </c>
      <c r="F936" s="46" t="s">
        <v>677</v>
      </c>
      <c r="G936" s="47">
        <v>-1.2177</v>
      </c>
      <c r="H936" s="47">
        <v>0</v>
      </c>
      <c r="I936" s="47">
        <v>0</v>
      </c>
      <c r="J936" s="47">
        <v>-0.69891999999999999</v>
      </c>
      <c r="K936" s="47">
        <v>0</v>
      </c>
      <c r="L936" s="47">
        <v>0</v>
      </c>
      <c r="M936" s="47">
        <v>-0.19284999999999999</v>
      </c>
      <c r="N936" s="47">
        <v>-0.8</v>
      </c>
      <c r="O936" s="47">
        <v>0</v>
      </c>
      <c r="P936" s="47">
        <v>-2.10947</v>
      </c>
      <c r="Q936" s="47">
        <v>-0.8</v>
      </c>
      <c r="R936" s="47">
        <v>0</v>
      </c>
      <c r="S936" s="47">
        <v>-0.12312000000000001</v>
      </c>
      <c r="T936" s="47">
        <v>0</v>
      </c>
      <c r="U936" s="47">
        <v>0</v>
      </c>
      <c r="V936" s="47">
        <v>-0.71238999999999997</v>
      </c>
      <c r="W936" s="47">
        <v>-3.5</v>
      </c>
      <c r="X936" s="47">
        <v>0</v>
      </c>
      <c r="Y936" s="47">
        <v>-0.10646</v>
      </c>
      <c r="Z936" s="47">
        <v>-0.73</v>
      </c>
      <c r="AA936" s="47">
        <v>0</v>
      </c>
      <c r="AB936" s="47">
        <v>-0.94196999999999997</v>
      </c>
      <c r="AC936" s="47">
        <v>-4.2300000000000004</v>
      </c>
      <c r="AD936" s="47">
        <v>0</v>
      </c>
      <c r="AE936" s="47">
        <v>-0.1221</v>
      </c>
      <c r="AF936" s="47">
        <v>-4.5850000000000002E-2</v>
      </c>
      <c r="AG936" s="47">
        <v>0</v>
      </c>
      <c r="AH936" s="47">
        <v>-0.11295999999999999</v>
      </c>
      <c r="AI936" s="47">
        <v>-0.2717</v>
      </c>
      <c r="AJ936" s="47">
        <v>0</v>
      </c>
      <c r="AK936" s="47">
        <v>-0.15312999999999999</v>
      </c>
      <c r="AL936" s="47">
        <v>-0.88500000000000001</v>
      </c>
      <c r="AM936" s="47">
        <v>0</v>
      </c>
      <c r="AN936" s="47">
        <v>-0.38818999999999998</v>
      </c>
      <c r="AO936" s="47">
        <v>-1.20255</v>
      </c>
      <c r="AP936" s="47">
        <v>0</v>
      </c>
      <c r="AQ936" s="47">
        <v>-0.13038999999999998</v>
      </c>
      <c r="AR936" s="47">
        <v>-0.87517999999999996</v>
      </c>
      <c r="AS936" s="47">
        <v>0</v>
      </c>
      <c r="AT936" s="47">
        <v>-1.15856</v>
      </c>
      <c r="AU936" s="47">
        <v>-0.58001999999999998</v>
      </c>
      <c r="AV936" s="47">
        <v>0</v>
      </c>
      <c r="AW936" s="47">
        <v>-0.28677999999999998</v>
      </c>
      <c r="AX936" s="47">
        <v>-7.5150000000000008E-2</v>
      </c>
      <c r="AY936" s="47">
        <v>0</v>
      </c>
      <c r="AZ936" s="47">
        <v>-1.5757300000000001</v>
      </c>
      <c r="BA936" s="47">
        <v>-1.5303499999999999</v>
      </c>
      <c r="BB936" s="47">
        <v>0</v>
      </c>
      <c r="BC936" s="47">
        <v>-5.0153599999999994</v>
      </c>
      <c r="BD936" s="47">
        <v>-7.7628999999999992</v>
      </c>
      <c r="BE936" s="47">
        <v>0</v>
      </c>
      <c r="BF936" s="48">
        <v>0</v>
      </c>
      <c r="BG936" s="49">
        <v>-0.35393216452614362</v>
      </c>
    </row>
    <row r="937" spans="2:59" x14ac:dyDescent="0.25">
      <c r="B937" s="1"/>
      <c r="C937" s="46"/>
      <c r="D937" s="46"/>
      <c r="E937" s="45" t="s">
        <v>684</v>
      </c>
      <c r="F937" s="46" t="s">
        <v>677</v>
      </c>
      <c r="G937" s="47">
        <v>-1.5494400000000002</v>
      </c>
      <c r="H937" s="47">
        <v>-0.41</v>
      </c>
      <c r="I937" s="47">
        <v>-0.10811</v>
      </c>
      <c r="J937" s="47">
        <v>-0.91708000000000001</v>
      </c>
      <c r="K937" s="47">
        <v>0</v>
      </c>
      <c r="L937" s="47">
        <v>-0.10811</v>
      </c>
      <c r="M937" s="47">
        <v>-7.4279999999999999E-2</v>
      </c>
      <c r="N937" s="47">
        <v>-0.39839999999999998</v>
      </c>
      <c r="O937" s="47">
        <v>-0.10811</v>
      </c>
      <c r="P937" s="47">
        <v>-2.5408000000000004</v>
      </c>
      <c r="Q937" s="47">
        <v>-0.80840000000000001</v>
      </c>
      <c r="R937" s="47">
        <v>-0.32433000000000001</v>
      </c>
      <c r="S937" s="47">
        <v>-0.53849999999999998</v>
      </c>
      <c r="T937" s="47">
        <v>0</v>
      </c>
      <c r="U937" s="47">
        <v>-0.10811</v>
      </c>
      <c r="V937" s="47">
        <v>-0.91625000000000001</v>
      </c>
      <c r="W937" s="47">
        <v>-0.93203000000000003</v>
      </c>
      <c r="X937" s="47">
        <v>-0.10811</v>
      </c>
      <c r="Y937" s="47">
        <v>-8.5169999999999996E-2</v>
      </c>
      <c r="Z937" s="47">
        <v>2.5309999999999999E-2</v>
      </c>
      <c r="AA937" s="47">
        <v>-0.10811</v>
      </c>
      <c r="AB937" s="47">
        <v>-1.5399200000000002</v>
      </c>
      <c r="AC937" s="47">
        <v>-0.90672000000000008</v>
      </c>
      <c r="AD937" s="47">
        <v>-0.32433000000000001</v>
      </c>
      <c r="AE937" s="47">
        <v>4.2320000000000003E-2</v>
      </c>
      <c r="AF937" s="47">
        <v>-7.1220000000000006E-2</v>
      </c>
      <c r="AG937" s="47">
        <v>-0.10811</v>
      </c>
      <c r="AH937" s="47">
        <v>-9.0370000000000006E-2</v>
      </c>
      <c r="AI937" s="47">
        <v>-0.25009999999999999</v>
      </c>
      <c r="AJ937" s="47">
        <v>-0.10811</v>
      </c>
      <c r="AK937" s="47">
        <v>-0.42113</v>
      </c>
      <c r="AL937" s="47">
        <v>-0.13394</v>
      </c>
      <c r="AM937" s="47">
        <v>-0.10811</v>
      </c>
      <c r="AN937" s="47">
        <v>-0.46917999999999999</v>
      </c>
      <c r="AO937" s="47">
        <v>-0.45526</v>
      </c>
      <c r="AP937" s="47">
        <v>-0.32433000000000001</v>
      </c>
      <c r="AQ937" s="47">
        <v>-0.13038999999999998</v>
      </c>
      <c r="AR937" s="47">
        <v>-0.10014000000000001</v>
      </c>
      <c r="AS937" s="47">
        <v>-0.10811</v>
      </c>
      <c r="AT937" s="47">
        <v>-1.15856</v>
      </c>
      <c r="AU937" s="47">
        <v>-8.2409999999999997E-2</v>
      </c>
      <c r="AV937" s="47">
        <v>-0.10811</v>
      </c>
      <c r="AW937" s="47">
        <v>-0.10678</v>
      </c>
      <c r="AX937" s="47">
        <v>-6.012E-2</v>
      </c>
      <c r="AY937" s="47">
        <v>-0.10811</v>
      </c>
      <c r="AZ937" s="47">
        <v>-1.3957299999999999</v>
      </c>
      <c r="BA937" s="47">
        <v>-0.24267</v>
      </c>
      <c r="BB937" s="47">
        <v>-0.32433000000000001</v>
      </c>
      <c r="BC937" s="47">
        <v>-5.9456300000000004</v>
      </c>
      <c r="BD937" s="47">
        <v>-2.4130500000000001</v>
      </c>
      <c r="BE937" s="47">
        <v>-1.29732</v>
      </c>
      <c r="BF937" s="48">
        <v>3.5830095889988591</v>
      </c>
      <c r="BG937" s="49">
        <v>1.463948115455544</v>
      </c>
    </row>
    <row r="938" spans="2:59" x14ac:dyDescent="0.25">
      <c r="B938" s="1"/>
      <c r="C938" s="46"/>
      <c r="D938" s="46"/>
      <c r="E938" s="45" t="s">
        <v>685</v>
      </c>
      <c r="F938" s="46" t="s">
        <v>677</v>
      </c>
      <c r="G938" s="47">
        <v>-5.82409</v>
      </c>
      <c r="H938" s="47">
        <v>3.5274999999999999</v>
      </c>
      <c r="I938" s="47">
        <v>-2.5081100000000003</v>
      </c>
      <c r="J938" s="47">
        <v>-3.9678599999999999</v>
      </c>
      <c r="K938" s="47">
        <v>0</v>
      </c>
      <c r="L938" s="47">
        <v>-2.5081100000000003</v>
      </c>
      <c r="M938" s="47">
        <v>-0.20427999999999999</v>
      </c>
      <c r="N938" s="47">
        <v>-0.44468000000000002</v>
      </c>
      <c r="O938" s="47">
        <v>-9.0081100000000003</v>
      </c>
      <c r="P938" s="47">
        <v>-9.9962299999999988</v>
      </c>
      <c r="Q938" s="47">
        <v>3.0828200000000003</v>
      </c>
      <c r="R938" s="47">
        <v>-14.024329999999999</v>
      </c>
      <c r="S938" s="47">
        <v>-0.27087</v>
      </c>
      <c r="T938" s="47">
        <v>0</v>
      </c>
      <c r="U938" s="47">
        <v>-2.5081100000000003</v>
      </c>
      <c r="V938" s="47">
        <v>-3.76071</v>
      </c>
      <c r="W938" s="47">
        <v>-3.1067399999999998</v>
      </c>
      <c r="X938" s="47">
        <v>-2.5081100000000003</v>
      </c>
      <c r="Y938" s="47">
        <v>-0.42420999999999998</v>
      </c>
      <c r="Z938" s="47">
        <v>-3.5540000000000002E-2</v>
      </c>
      <c r="AA938" s="47">
        <v>-14.00811</v>
      </c>
      <c r="AB938" s="47">
        <v>-4.4557900000000004</v>
      </c>
      <c r="AC938" s="47">
        <v>-3.1422800000000004</v>
      </c>
      <c r="AD938" s="47">
        <v>-19.024330000000003</v>
      </c>
      <c r="AE938" s="47">
        <v>-0.46861999999999998</v>
      </c>
      <c r="AF938" s="47">
        <v>-0.2374</v>
      </c>
      <c r="AG938" s="47">
        <v>-2.5081100000000003</v>
      </c>
      <c r="AH938" s="47">
        <v>-0.24852000000000002</v>
      </c>
      <c r="AI938" s="47">
        <v>-0.83365</v>
      </c>
      <c r="AJ938" s="47">
        <v>-2.5081100000000003</v>
      </c>
      <c r="AK938" s="47">
        <v>-1.40252</v>
      </c>
      <c r="AL938" s="47">
        <v>-0.44645000000000001</v>
      </c>
      <c r="AM938" s="47">
        <v>-9.0081100000000003</v>
      </c>
      <c r="AN938" s="47">
        <v>-2.1196599999999997</v>
      </c>
      <c r="AO938" s="47">
        <v>-1.5175000000000001</v>
      </c>
      <c r="AP938" s="47">
        <v>-14.024329999999999</v>
      </c>
      <c r="AQ938" s="47">
        <v>-0.31292999999999999</v>
      </c>
      <c r="AR938" s="47">
        <v>-4.0703899999999997</v>
      </c>
      <c r="AS938" s="47">
        <v>-2.5081100000000003</v>
      </c>
      <c r="AT938" s="47">
        <v>-2.7805300000000002</v>
      </c>
      <c r="AU938" s="47">
        <v>-0.22663999999999998</v>
      </c>
      <c r="AV938" s="47">
        <v>-2.5081100000000003</v>
      </c>
      <c r="AW938" s="47">
        <v>-0.25627</v>
      </c>
      <c r="AX938" s="47">
        <v>-0.16533</v>
      </c>
      <c r="AY938" s="47">
        <v>-5.5081099999999994</v>
      </c>
      <c r="AZ938" s="47">
        <v>-3.3497300000000001</v>
      </c>
      <c r="BA938" s="47">
        <v>-4.4623599999999994</v>
      </c>
      <c r="BB938" s="47">
        <v>-10.524329999999999</v>
      </c>
      <c r="BC938" s="47">
        <v>-19.921410000000002</v>
      </c>
      <c r="BD938" s="47">
        <v>-6.03932</v>
      </c>
      <c r="BE938" s="47">
        <v>-57.597319999999996</v>
      </c>
      <c r="BF938" s="48">
        <v>-0.65412609475579764</v>
      </c>
      <c r="BG938" s="49">
        <v>2.2986180563374687</v>
      </c>
    </row>
    <row r="939" spans="2:59" hidden="1" x14ac:dyDescent="0.25">
      <c r="B939" s="1"/>
      <c r="C939" s="46"/>
      <c r="D939" s="46"/>
      <c r="E939" s="45"/>
      <c r="BF939" s="48"/>
      <c r="BG939" s="49"/>
    </row>
    <row r="940" spans="2:59" hidden="1" x14ac:dyDescent="0.25">
      <c r="B940" s="1"/>
      <c r="C940" s="46"/>
      <c r="D940" s="46"/>
      <c r="E940" s="45"/>
      <c r="BF940" s="48"/>
      <c r="BG940" s="49"/>
    </row>
    <row r="941" spans="2:59" hidden="1" x14ac:dyDescent="0.25">
      <c r="B941" s="1"/>
      <c r="C941" s="46"/>
      <c r="D941" s="46"/>
      <c r="E941" s="45"/>
      <c r="BF941" s="48"/>
      <c r="BG941" s="49"/>
    </row>
    <row r="942" spans="2:59" hidden="1" x14ac:dyDescent="0.25">
      <c r="B942" s="1"/>
      <c r="C942" s="46"/>
      <c r="D942" s="46"/>
      <c r="E942" s="45"/>
      <c r="BF942" s="48"/>
      <c r="BG942" s="49"/>
    </row>
    <row r="943" spans="2:59" hidden="1" x14ac:dyDescent="0.25">
      <c r="B943" s="1"/>
      <c r="C943" s="46"/>
      <c r="D943" s="46"/>
      <c r="E943" s="45"/>
      <c r="BF943" s="48"/>
      <c r="BG943" s="49"/>
    </row>
    <row r="944" spans="2:59" hidden="1" x14ac:dyDescent="0.25">
      <c r="B944" s="1"/>
      <c r="C944" s="46"/>
      <c r="D944" s="46"/>
      <c r="E944" s="45"/>
      <c r="BF944" s="48"/>
      <c r="BG944" s="49"/>
    </row>
    <row r="945" spans="2:59" hidden="1" x14ac:dyDescent="0.25">
      <c r="B945" s="1"/>
      <c r="C945" s="46"/>
      <c r="D945" s="46"/>
      <c r="E945" s="45"/>
      <c r="BF945" s="48"/>
      <c r="BG945" s="49"/>
    </row>
    <row r="946" spans="2:59" hidden="1" x14ac:dyDescent="0.25">
      <c r="B946" s="1"/>
      <c r="C946" s="46"/>
      <c r="D946" s="46"/>
      <c r="E946" s="45"/>
      <c r="BF946" s="48"/>
      <c r="BG946" s="49"/>
    </row>
    <row r="947" spans="2:59" x14ac:dyDescent="0.25">
      <c r="B947" s="1"/>
      <c r="C947" s="46"/>
      <c r="D947" s="46"/>
      <c r="E947" s="45" t="s">
        <v>686</v>
      </c>
      <c r="F947" s="46" t="s">
        <v>687</v>
      </c>
      <c r="G947" s="47">
        <v>0</v>
      </c>
      <c r="H947" s="47">
        <v>0</v>
      </c>
      <c r="I947" s="47">
        <v>-20.22</v>
      </c>
      <c r="J947" s="47">
        <v>0</v>
      </c>
      <c r="K947" s="47">
        <v>0</v>
      </c>
      <c r="L947" s="47">
        <v>0</v>
      </c>
      <c r="M947" s="47">
        <v>0</v>
      </c>
      <c r="N947" s="47">
        <v>-0.8</v>
      </c>
      <c r="O947" s="47">
        <v>0</v>
      </c>
      <c r="P947" s="47">
        <v>0</v>
      </c>
      <c r="Q947" s="47">
        <v>-0.8</v>
      </c>
      <c r="R947" s="47">
        <v>-20.22</v>
      </c>
      <c r="S947" s="47">
        <v>-6.45444</v>
      </c>
      <c r="T947" s="47">
        <v>-2.7901400000000001</v>
      </c>
      <c r="U947" s="47">
        <v>0</v>
      </c>
      <c r="V947" s="47">
        <v>3.21292</v>
      </c>
      <c r="W947" s="47">
        <v>0</v>
      </c>
      <c r="X947" s="47">
        <v>0</v>
      </c>
      <c r="Y947" s="47">
        <v>0</v>
      </c>
      <c r="Z947" s="47">
        <v>0</v>
      </c>
      <c r="AA947" s="47">
        <v>0</v>
      </c>
      <c r="AB947" s="47">
        <v>-3.24152</v>
      </c>
      <c r="AC947" s="47">
        <v>-2.7901400000000001</v>
      </c>
      <c r="AD947" s="47">
        <v>0</v>
      </c>
      <c r="AE947" s="47">
        <v>0</v>
      </c>
      <c r="AF947" s="47">
        <v>0</v>
      </c>
      <c r="AG947" s="47">
        <v>0</v>
      </c>
      <c r="AH947" s="47">
        <v>0</v>
      </c>
      <c r="AI947" s="47">
        <v>0</v>
      </c>
      <c r="AJ947" s="47">
        <v>0</v>
      </c>
      <c r="AK947" s="47">
        <v>0</v>
      </c>
      <c r="AL947" s="47">
        <v>0</v>
      </c>
      <c r="AM947" s="47">
        <v>0</v>
      </c>
      <c r="AN947" s="47">
        <v>0</v>
      </c>
      <c r="AO947" s="47">
        <v>0</v>
      </c>
      <c r="AP947" s="47">
        <v>0</v>
      </c>
      <c r="AQ947" s="47">
        <v>0</v>
      </c>
      <c r="AR947" s="47">
        <v>0</v>
      </c>
      <c r="AS947" s="47">
        <v>0</v>
      </c>
      <c r="AT947" s="47">
        <v>0</v>
      </c>
      <c r="AU947" s="47">
        <v>0</v>
      </c>
      <c r="AV947" s="47">
        <v>0</v>
      </c>
      <c r="AW947" s="47">
        <v>0</v>
      </c>
      <c r="AX947" s="47">
        <v>0</v>
      </c>
      <c r="AY947" s="47">
        <v>0</v>
      </c>
      <c r="AZ947" s="47">
        <v>0</v>
      </c>
      <c r="BA947" s="47">
        <v>0</v>
      </c>
      <c r="BB947" s="47">
        <v>0</v>
      </c>
      <c r="BC947" s="47">
        <v>-3.24152</v>
      </c>
      <c r="BD947" s="47">
        <v>-3.5901399999999999</v>
      </c>
      <c r="BE947" s="47">
        <v>-20.22</v>
      </c>
      <c r="BF947" s="48">
        <v>-0.83968743818001979</v>
      </c>
      <c r="BG947" s="49">
        <v>-9.7104848278897204E-2</v>
      </c>
    </row>
    <row r="948" spans="2:59" x14ac:dyDescent="0.25">
      <c r="B948" s="1"/>
      <c r="C948" s="46"/>
      <c r="D948" s="46"/>
      <c r="E948" s="45" t="s">
        <v>688</v>
      </c>
      <c r="F948" s="46" t="s">
        <v>687</v>
      </c>
      <c r="G948" s="47">
        <v>0</v>
      </c>
      <c r="H948" s="47">
        <v>0</v>
      </c>
      <c r="I948" s="47">
        <v>0</v>
      </c>
      <c r="J948" s="47">
        <v>0</v>
      </c>
      <c r="K948" s="47">
        <v>0</v>
      </c>
      <c r="L948" s="47">
        <v>0</v>
      </c>
      <c r="M948" s="47">
        <v>-4.4749999999999996</v>
      </c>
      <c r="N948" s="47">
        <v>0</v>
      </c>
      <c r="O948" s="47">
        <v>0</v>
      </c>
      <c r="P948" s="47">
        <v>-4.4749999999999996</v>
      </c>
      <c r="Q948" s="47">
        <v>0</v>
      </c>
      <c r="R948" s="47">
        <v>0</v>
      </c>
      <c r="S948" s="47">
        <v>-4.4749999999999996</v>
      </c>
      <c r="T948" s="47">
        <v>0</v>
      </c>
      <c r="U948" s="47">
        <v>0</v>
      </c>
      <c r="V948" s="47">
        <v>0</v>
      </c>
      <c r="W948" s="47">
        <v>0</v>
      </c>
      <c r="X948" s="47">
        <v>0</v>
      </c>
      <c r="Y948" s="47">
        <v>4.4749999999999996</v>
      </c>
      <c r="Z948" s="47">
        <v>0</v>
      </c>
      <c r="AA948" s="47">
        <v>0</v>
      </c>
      <c r="AB948" s="47">
        <v>0</v>
      </c>
      <c r="AC948" s="47">
        <v>0</v>
      </c>
      <c r="AD948" s="47">
        <v>0</v>
      </c>
      <c r="AE948" s="47">
        <v>0</v>
      </c>
      <c r="AF948" s="47">
        <v>0</v>
      </c>
      <c r="AG948" s="47">
        <v>0</v>
      </c>
      <c r="AH948" s="47">
        <v>0</v>
      </c>
      <c r="AI948" s="47">
        <v>0</v>
      </c>
      <c r="AJ948" s="47">
        <v>0</v>
      </c>
      <c r="AK948" s="47">
        <v>0</v>
      </c>
      <c r="AL948" s="47">
        <v>0</v>
      </c>
      <c r="AM948" s="47">
        <v>0</v>
      </c>
      <c r="AN948" s="47">
        <v>0</v>
      </c>
      <c r="AO948" s="47">
        <v>0</v>
      </c>
      <c r="AP948" s="47">
        <v>0</v>
      </c>
      <c r="AQ948" s="47">
        <v>-8.4445300000000003</v>
      </c>
      <c r="AR948" s="47">
        <v>0</v>
      </c>
      <c r="AS948" s="47">
        <v>0</v>
      </c>
      <c r="AT948" s="47">
        <v>0</v>
      </c>
      <c r="AU948" s="47">
        <v>0</v>
      </c>
      <c r="AV948" s="47">
        <v>0</v>
      </c>
      <c r="AW948" s="47">
        <v>0</v>
      </c>
      <c r="AX948" s="47">
        <v>0</v>
      </c>
      <c r="AY948" s="47">
        <v>0</v>
      </c>
      <c r="AZ948" s="47">
        <v>-8.4445300000000003</v>
      </c>
      <c r="BA948" s="47">
        <v>0</v>
      </c>
      <c r="BB948" s="47">
        <v>0</v>
      </c>
      <c r="BC948" s="47">
        <v>-12.91953</v>
      </c>
      <c r="BD948" s="47">
        <v>0</v>
      </c>
      <c r="BE948" s="47">
        <v>0</v>
      </c>
      <c r="BF948" s="48">
        <v>0</v>
      </c>
      <c r="BG948" s="49">
        <v>0</v>
      </c>
    </row>
    <row r="949" spans="2:59" hidden="1" x14ac:dyDescent="0.25">
      <c r="B949" s="1"/>
      <c r="C949" s="46"/>
      <c r="D949" s="46"/>
      <c r="E949" s="45"/>
      <c r="BF949" s="48"/>
      <c r="BG949" s="49"/>
    </row>
    <row r="950" spans="2:59" hidden="1" x14ac:dyDescent="0.25">
      <c r="B950" s="1"/>
      <c r="C950" s="46"/>
      <c r="D950" s="46"/>
      <c r="E950" s="45"/>
      <c r="BF950" s="48"/>
      <c r="BG950" s="49"/>
    </row>
    <row r="951" spans="2:59" hidden="1" x14ac:dyDescent="0.25">
      <c r="B951" s="1"/>
      <c r="C951" s="46"/>
      <c r="D951" s="46"/>
      <c r="E951" s="45"/>
      <c r="BF951" s="48"/>
      <c r="BG951" s="49"/>
    </row>
    <row r="952" spans="2:59" x14ac:dyDescent="0.25">
      <c r="B952" s="1"/>
      <c r="C952" s="46"/>
      <c r="D952" s="46"/>
      <c r="E952" s="45" t="s">
        <v>689</v>
      </c>
      <c r="F952" s="46" t="s">
        <v>687</v>
      </c>
      <c r="G952" s="47">
        <v>0</v>
      </c>
      <c r="H952" s="47">
        <v>0</v>
      </c>
      <c r="I952" s="47">
        <v>-22.63</v>
      </c>
      <c r="J952" s="47">
        <v>0</v>
      </c>
      <c r="K952" s="47">
        <v>0</v>
      </c>
      <c r="L952" s="47">
        <v>0</v>
      </c>
      <c r="M952" s="47">
        <v>0</v>
      </c>
      <c r="N952" s="47">
        <v>0</v>
      </c>
      <c r="O952" s="47">
        <v>0</v>
      </c>
      <c r="P952" s="47">
        <v>0</v>
      </c>
      <c r="Q952" s="47">
        <v>0</v>
      </c>
      <c r="R952" s="47">
        <v>-22.63</v>
      </c>
      <c r="S952" s="47">
        <v>0</v>
      </c>
      <c r="T952" s="47">
        <v>0</v>
      </c>
      <c r="U952" s="47">
        <v>0</v>
      </c>
      <c r="V952" s="47">
        <v>0</v>
      </c>
      <c r="W952" s="47">
        <v>0</v>
      </c>
      <c r="X952" s="47">
        <v>0</v>
      </c>
      <c r="Y952" s="47">
        <v>0</v>
      </c>
      <c r="Z952" s="47">
        <v>0</v>
      </c>
      <c r="AA952" s="47">
        <v>0</v>
      </c>
      <c r="AB952" s="47">
        <v>0</v>
      </c>
      <c r="AC952" s="47">
        <v>0</v>
      </c>
      <c r="AD952" s="47">
        <v>0</v>
      </c>
      <c r="AE952" s="47">
        <v>0</v>
      </c>
      <c r="AF952" s="47">
        <v>0</v>
      </c>
      <c r="AG952" s="47">
        <v>0</v>
      </c>
      <c r="AH952" s="47">
        <v>0</v>
      </c>
      <c r="AI952" s="47">
        <v>0</v>
      </c>
      <c r="AJ952" s="47">
        <v>0</v>
      </c>
      <c r="AK952" s="47">
        <v>0</v>
      </c>
      <c r="AL952" s="47">
        <v>0</v>
      </c>
      <c r="AM952" s="47">
        <v>0</v>
      </c>
      <c r="AN952" s="47">
        <v>0</v>
      </c>
      <c r="AO952" s="47">
        <v>0</v>
      </c>
      <c r="AP952" s="47">
        <v>0</v>
      </c>
      <c r="AQ952" s="47">
        <v>0</v>
      </c>
      <c r="AR952" s="47">
        <v>0</v>
      </c>
      <c r="AS952" s="47">
        <v>0</v>
      </c>
      <c r="AT952" s="47">
        <v>0</v>
      </c>
      <c r="AU952" s="47">
        <v>0</v>
      </c>
      <c r="AV952" s="47">
        <v>0</v>
      </c>
      <c r="AW952" s="47">
        <v>0</v>
      </c>
      <c r="AX952" s="47">
        <v>0</v>
      </c>
      <c r="AY952" s="47">
        <v>0</v>
      </c>
      <c r="AZ952" s="47">
        <v>0</v>
      </c>
      <c r="BA952" s="47">
        <v>0</v>
      </c>
      <c r="BB952" s="47">
        <v>0</v>
      </c>
      <c r="BC952" s="47">
        <v>0</v>
      </c>
      <c r="BD952" s="47">
        <v>0</v>
      </c>
      <c r="BE952" s="47">
        <v>-22.63</v>
      </c>
      <c r="BF952" s="48">
        <v>-1</v>
      </c>
      <c r="BG952" s="49">
        <v>0</v>
      </c>
    </row>
    <row r="953" spans="2:59" x14ac:dyDescent="0.25">
      <c r="B953" s="1"/>
      <c r="C953" s="46"/>
      <c r="D953" s="46"/>
      <c r="E953" s="45" t="s">
        <v>690</v>
      </c>
      <c r="F953" s="46" t="s">
        <v>687</v>
      </c>
      <c r="G953" s="47">
        <v>-6.5165699999999998</v>
      </c>
      <c r="H953" s="47">
        <v>-2.5316000000000001</v>
      </c>
      <c r="I953" s="47">
        <v>0</v>
      </c>
      <c r="J953" s="47">
        <v>-4</v>
      </c>
      <c r="K953" s="47">
        <v>0</v>
      </c>
      <c r="L953" s="47">
        <v>0</v>
      </c>
      <c r="M953" s="47">
        <v>0</v>
      </c>
      <c r="N953" s="47">
        <v>-16.792950000000001</v>
      </c>
      <c r="O953" s="47">
        <v>0</v>
      </c>
      <c r="P953" s="47">
        <v>-10.51657</v>
      </c>
      <c r="Q953" s="47">
        <v>-19.324549999999999</v>
      </c>
      <c r="R953" s="47">
        <v>0</v>
      </c>
      <c r="S953" s="47">
        <v>-12.164709999999999</v>
      </c>
      <c r="T953" s="47">
        <v>-2.72939</v>
      </c>
      <c r="U953" s="47">
        <v>0</v>
      </c>
      <c r="V953" s="47">
        <v>-4.6599200000000005</v>
      </c>
      <c r="W953" s="47">
        <v>0</v>
      </c>
      <c r="X953" s="47">
        <v>0</v>
      </c>
      <c r="Y953" s="47">
        <v>-3.2294899999999997</v>
      </c>
      <c r="Z953" s="47">
        <v>0</v>
      </c>
      <c r="AA953" s="47">
        <v>0</v>
      </c>
      <c r="AB953" s="47">
        <v>-20.054119999999998</v>
      </c>
      <c r="AC953" s="47">
        <v>-2.72939</v>
      </c>
      <c r="AD953" s="47">
        <v>0</v>
      </c>
      <c r="AE953" s="47">
        <v>-9.8629999999999995</v>
      </c>
      <c r="AF953" s="47">
        <v>-3.1619999999999999</v>
      </c>
      <c r="AG953" s="47">
        <v>-24.236519999999999</v>
      </c>
      <c r="AH953" s="47">
        <v>0</v>
      </c>
      <c r="AI953" s="47">
        <v>-1.4350000000000001</v>
      </c>
      <c r="AJ953" s="47">
        <v>0</v>
      </c>
      <c r="AK953" s="47">
        <v>0</v>
      </c>
      <c r="AL953" s="47">
        <v>0</v>
      </c>
      <c r="AM953" s="47">
        <v>0</v>
      </c>
      <c r="AN953" s="47">
        <v>-9.8629999999999995</v>
      </c>
      <c r="AO953" s="47">
        <v>-4.5970000000000004</v>
      </c>
      <c r="AP953" s="47">
        <v>-24.236519999999999</v>
      </c>
      <c r="AQ953" s="47">
        <v>0</v>
      </c>
      <c r="AR953" s="47">
        <v>0</v>
      </c>
      <c r="AS953" s="47">
        <v>0</v>
      </c>
      <c r="AT953" s="47">
        <v>-1.4350000000000001</v>
      </c>
      <c r="AU953" s="47">
        <v>0</v>
      </c>
      <c r="AV953" s="47">
        <v>0</v>
      </c>
      <c r="AW953" s="47">
        <v>0</v>
      </c>
      <c r="AX953" s="47">
        <v>0</v>
      </c>
      <c r="AY953" s="47">
        <v>0</v>
      </c>
      <c r="AZ953" s="47">
        <v>-1.4350000000000001</v>
      </c>
      <c r="BA953" s="47">
        <v>0</v>
      </c>
      <c r="BB953" s="47">
        <v>0</v>
      </c>
      <c r="BC953" s="47">
        <v>-41.868690000000001</v>
      </c>
      <c r="BD953" s="47">
        <v>-26.650939999999999</v>
      </c>
      <c r="BE953" s="47">
        <v>-24.236519999999999</v>
      </c>
      <c r="BF953" s="48">
        <v>0.7275041961469717</v>
      </c>
      <c r="BG953" s="49">
        <v>0.57100237364986017</v>
      </c>
    </row>
    <row r="954" spans="2:59" hidden="1" x14ac:dyDescent="0.25">
      <c r="B954" s="1"/>
      <c r="C954" s="46"/>
      <c r="D954" s="46"/>
      <c r="E954" s="45"/>
      <c r="BF954" s="48"/>
      <c r="BG954" s="49"/>
    </row>
    <row r="955" spans="2:59" hidden="1" x14ac:dyDescent="0.25">
      <c r="B955" s="1"/>
      <c r="C955" s="46"/>
      <c r="D955" s="46"/>
      <c r="E955" s="45"/>
      <c r="BF955" s="48"/>
      <c r="BG955" s="49"/>
    </row>
    <row r="956" spans="2:59" x14ac:dyDescent="0.25">
      <c r="B956" s="1"/>
      <c r="C956" s="46"/>
      <c r="D956" s="46"/>
      <c r="E956" s="45" t="s">
        <v>691</v>
      </c>
      <c r="F956" s="46" t="s">
        <v>687</v>
      </c>
      <c r="G956" s="47">
        <v>0</v>
      </c>
      <c r="H956" s="47">
        <v>0</v>
      </c>
      <c r="I956" s="47">
        <v>0</v>
      </c>
      <c r="J956" s="47">
        <v>0</v>
      </c>
      <c r="K956" s="47">
        <v>0</v>
      </c>
      <c r="L956" s="47">
        <v>0</v>
      </c>
      <c r="M956" s="47">
        <v>0</v>
      </c>
      <c r="N956" s="47">
        <v>0</v>
      </c>
      <c r="O956" s="47">
        <v>0</v>
      </c>
      <c r="P956" s="47">
        <v>0</v>
      </c>
      <c r="Q956" s="47">
        <v>0</v>
      </c>
      <c r="R956" s="47">
        <v>0</v>
      </c>
      <c r="S956" s="47">
        <v>0</v>
      </c>
      <c r="T956" s="47">
        <v>0</v>
      </c>
      <c r="U956" s="47">
        <v>0</v>
      </c>
      <c r="V956" s="47">
        <v>0</v>
      </c>
      <c r="W956" s="47">
        <v>0</v>
      </c>
      <c r="X956" s="47">
        <v>0</v>
      </c>
      <c r="Y956" s="47">
        <v>0</v>
      </c>
      <c r="Z956" s="47">
        <v>0</v>
      </c>
      <c r="AA956" s="47">
        <v>0</v>
      </c>
      <c r="AB956" s="47">
        <v>0</v>
      </c>
      <c r="AC956" s="47">
        <v>0</v>
      </c>
      <c r="AD956" s="47">
        <v>0</v>
      </c>
      <c r="AE956" s="47">
        <v>0</v>
      </c>
      <c r="AF956" s="47">
        <v>0</v>
      </c>
      <c r="AG956" s="47">
        <v>0</v>
      </c>
      <c r="AH956" s="47">
        <v>-3.9477899999999999</v>
      </c>
      <c r="AI956" s="47">
        <v>0</v>
      </c>
      <c r="AJ956" s="47">
        <v>0</v>
      </c>
      <c r="AK956" s="47">
        <v>0</v>
      </c>
      <c r="AL956" s="47">
        <v>0</v>
      </c>
      <c r="AM956" s="47">
        <v>0</v>
      </c>
      <c r="AN956" s="47">
        <v>-3.9477899999999999</v>
      </c>
      <c r="AO956" s="47">
        <v>0</v>
      </c>
      <c r="AP956" s="47">
        <v>0</v>
      </c>
      <c r="AQ956" s="47">
        <v>0</v>
      </c>
      <c r="AR956" s="47">
        <v>0</v>
      </c>
      <c r="AS956" s="47">
        <v>0</v>
      </c>
      <c r="AT956" s="47">
        <v>0</v>
      </c>
      <c r="AU956" s="47">
        <v>0</v>
      </c>
      <c r="AV956" s="47">
        <v>0</v>
      </c>
      <c r="AW956" s="47">
        <v>0</v>
      </c>
      <c r="AX956" s="47">
        <v>0</v>
      </c>
      <c r="AY956" s="47">
        <v>0</v>
      </c>
      <c r="AZ956" s="47">
        <v>0</v>
      </c>
      <c r="BA956" s="47">
        <v>0</v>
      </c>
      <c r="BB956" s="47">
        <v>0</v>
      </c>
      <c r="BC956" s="47">
        <v>-3.9477899999999999</v>
      </c>
      <c r="BD956" s="47">
        <v>0</v>
      </c>
      <c r="BE956" s="47">
        <v>0</v>
      </c>
      <c r="BF956" s="48">
        <v>0</v>
      </c>
      <c r="BG956" s="49">
        <v>0</v>
      </c>
    </row>
    <row r="957" spans="2:59" hidden="1" x14ac:dyDescent="0.25">
      <c r="B957" s="1"/>
      <c r="C957" s="46"/>
      <c r="D957" s="46"/>
      <c r="E957" s="45"/>
      <c r="BF957" s="48"/>
      <c r="BG957" s="49"/>
    </row>
    <row r="958" spans="2:59" hidden="1" x14ac:dyDescent="0.25">
      <c r="B958" s="1"/>
      <c r="C958" s="46"/>
      <c r="D958" s="46"/>
      <c r="E958" s="45"/>
      <c r="BF958" s="48"/>
      <c r="BG958" s="49"/>
    </row>
    <row r="959" spans="2:59" hidden="1" x14ac:dyDescent="0.25">
      <c r="B959" s="1"/>
      <c r="C959" s="46"/>
      <c r="D959" s="46"/>
      <c r="E959" s="45"/>
      <c r="BF959" s="48"/>
      <c r="BG959" s="49"/>
    </row>
    <row r="960" spans="2:59" hidden="1" x14ac:dyDescent="0.25">
      <c r="B960" s="1"/>
      <c r="C960" s="46"/>
      <c r="D960" s="46"/>
      <c r="E960" s="45"/>
      <c r="BF960" s="48"/>
      <c r="BG960" s="49"/>
    </row>
    <row r="961" spans="2:59" x14ac:dyDescent="0.25">
      <c r="B961" s="1"/>
      <c r="C961" s="46"/>
      <c r="D961" s="46"/>
      <c r="E961" s="45" t="s">
        <v>692</v>
      </c>
      <c r="F961" s="46" t="s">
        <v>693</v>
      </c>
      <c r="G961" s="47">
        <v>0</v>
      </c>
      <c r="H961" s="47">
        <v>0</v>
      </c>
      <c r="I961" s="47">
        <v>0</v>
      </c>
      <c r="J961" s="47">
        <v>0</v>
      </c>
      <c r="K961" s="47">
        <v>0</v>
      </c>
      <c r="L961" s="47">
        <v>0</v>
      </c>
      <c r="M961" s="47">
        <v>0</v>
      </c>
      <c r="N961" s="47">
        <v>0</v>
      </c>
      <c r="O961" s="47">
        <v>0</v>
      </c>
      <c r="P961" s="47">
        <v>0</v>
      </c>
      <c r="Q961" s="47">
        <v>0</v>
      </c>
      <c r="R961" s="47">
        <v>0</v>
      </c>
      <c r="S961" s="47">
        <v>0</v>
      </c>
      <c r="T961" s="47">
        <v>0</v>
      </c>
      <c r="U961" s="47">
        <v>0</v>
      </c>
      <c r="V961" s="47">
        <v>0</v>
      </c>
      <c r="W961" s="47">
        <v>0</v>
      </c>
      <c r="X961" s="47">
        <v>0</v>
      </c>
      <c r="Y961" s="47">
        <v>0</v>
      </c>
      <c r="Z961" s="47">
        <v>0</v>
      </c>
      <c r="AA961" s="47">
        <v>0</v>
      </c>
      <c r="AB961" s="47">
        <v>0</v>
      </c>
      <c r="AC961" s="47">
        <v>0</v>
      </c>
      <c r="AD961" s="47">
        <v>0</v>
      </c>
      <c r="AE961" s="47">
        <v>0</v>
      </c>
      <c r="AF961" s="47">
        <v>0</v>
      </c>
      <c r="AG961" s="47">
        <v>0</v>
      </c>
      <c r="AH961" s="47">
        <v>0</v>
      </c>
      <c r="AI961" s="47">
        <v>0</v>
      </c>
      <c r="AJ961" s="47">
        <v>0</v>
      </c>
      <c r="AK961" s="47">
        <v>0</v>
      </c>
      <c r="AL961" s="47">
        <v>-23097.068010000003</v>
      </c>
      <c r="AM961" s="47">
        <v>0</v>
      </c>
      <c r="AN961" s="47">
        <v>0</v>
      </c>
      <c r="AO961" s="47">
        <v>-23097.068010000003</v>
      </c>
      <c r="AP961" s="47">
        <v>0</v>
      </c>
      <c r="AQ961" s="47">
        <v>0</v>
      </c>
      <c r="AR961" s="47">
        <v>0</v>
      </c>
      <c r="AS961" s="47">
        <v>0</v>
      </c>
      <c r="AT961" s="47">
        <v>0</v>
      </c>
      <c r="AU961" s="47">
        <v>23161.871289999999</v>
      </c>
      <c r="AV961" s="47">
        <v>0</v>
      </c>
      <c r="AW961" s="47">
        <v>300.80629999999996</v>
      </c>
      <c r="AX961" s="47">
        <v>-47.193239999999996</v>
      </c>
      <c r="AY961" s="47">
        <v>0</v>
      </c>
      <c r="AZ961" s="47">
        <v>300.80629999999996</v>
      </c>
      <c r="BA961" s="47">
        <v>23114.678050000002</v>
      </c>
      <c r="BB961" s="47">
        <v>0</v>
      </c>
      <c r="BC961" s="47">
        <v>300.80629999999996</v>
      </c>
      <c r="BD961" s="47">
        <v>17.610040000000001</v>
      </c>
      <c r="BE961" s="47">
        <v>0</v>
      </c>
      <c r="BF961" s="48">
        <v>0</v>
      </c>
      <c r="BG961" s="49">
        <v>16.081522813122511</v>
      </c>
    </row>
    <row r="962" spans="2:59" hidden="1" x14ac:dyDescent="0.25">
      <c r="B962" s="1"/>
      <c r="C962" s="46"/>
      <c r="D962" s="46"/>
      <c r="E962" s="45"/>
      <c r="BF962" s="48"/>
      <c r="BG962" s="49"/>
    </row>
    <row r="963" spans="2:59" hidden="1" x14ac:dyDescent="0.25">
      <c r="B963" s="1"/>
      <c r="C963" s="46"/>
      <c r="D963" s="46"/>
      <c r="E963" s="45"/>
      <c r="BF963" s="48"/>
      <c r="BG963" s="49"/>
    </row>
    <row r="964" spans="2:59" x14ac:dyDescent="0.25">
      <c r="B964" s="1"/>
      <c r="C964" s="46"/>
      <c r="D964" s="46"/>
      <c r="E964" s="45" t="s">
        <v>694</v>
      </c>
      <c r="F964" s="46" t="s">
        <v>693</v>
      </c>
      <c r="G964" s="47">
        <v>0</v>
      </c>
      <c r="H964" s="47">
        <v>0</v>
      </c>
      <c r="I964" s="47">
        <v>0</v>
      </c>
      <c r="J964" s="47">
        <v>0</v>
      </c>
      <c r="K964" s="47">
        <v>0</v>
      </c>
      <c r="L964" s="47">
        <v>0</v>
      </c>
      <c r="M964" s="47">
        <v>0</v>
      </c>
      <c r="N964" s="47">
        <v>0</v>
      </c>
      <c r="O964" s="47">
        <v>0</v>
      </c>
      <c r="P964" s="47">
        <v>0</v>
      </c>
      <c r="Q964" s="47">
        <v>0</v>
      </c>
      <c r="R964" s="47">
        <v>0</v>
      </c>
      <c r="S964" s="47">
        <v>0</v>
      </c>
      <c r="T964" s="47">
        <v>0</v>
      </c>
      <c r="U964" s="47">
        <v>0</v>
      </c>
      <c r="V964" s="47">
        <v>0</v>
      </c>
      <c r="W964" s="47">
        <v>0</v>
      </c>
      <c r="X964" s="47">
        <v>0</v>
      </c>
      <c r="Y964" s="47">
        <v>0</v>
      </c>
      <c r="Z964" s="47">
        <v>0</v>
      </c>
      <c r="AA964" s="47">
        <v>0</v>
      </c>
      <c r="AB964" s="47">
        <v>0</v>
      </c>
      <c r="AC964" s="47">
        <v>0</v>
      </c>
      <c r="AD964" s="47">
        <v>0</v>
      </c>
      <c r="AE964" s="47">
        <v>0</v>
      </c>
      <c r="AF964" s="47">
        <v>0</v>
      </c>
      <c r="AG964" s="47">
        <v>0</v>
      </c>
      <c r="AH964" s="47">
        <v>0</v>
      </c>
      <c r="AI964" s="47">
        <v>0</v>
      </c>
      <c r="AJ964" s="47">
        <v>0</v>
      </c>
      <c r="AK964" s="47">
        <v>0</v>
      </c>
      <c r="AL964" s="47">
        <v>0</v>
      </c>
      <c r="AM964" s="47">
        <v>0</v>
      </c>
      <c r="AN964" s="47">
        <v>0</v>
      </c>
      <c r="AO964" s="47">
        <v>0</v>
      </c>
      <c r="AP964" s="47">
        <v>0</v>
      </c>
      <c r="AQ964" s="47">
        <v>0</v>
      </c>
      <c r="AR964" s="47">
        <v>0</v>
      </c>
      <c r="AS964" s="47">
        <v>0</v>
      </c>
      <c r="AT964" s="47">
        <v>0</v>
      </c>
      <c r="AU964" s="47">
        <v>-4.5540000000000003</v>
      </c>
      <c r="AV964" s="47">
        <v>0</v>
      </c>
      <c r="AW964" s="47">
        <v>0</v>
      </c>
      <c r="AX964" s="47">
        <v>0</v>
      </c>
      <c r="AY964" s="47">
        <v>0</v>
      </c>
      <c r="AZ964" s="47">
        <v>0</v>
      </c>
      <c r="BA964" s="47">
        <v>-4.5540000000000003</v>
      </c>
      <c r="BB964" s="47">
        <v>0</v>
      </c>
      <c r="BC964" s="47">
        <v>0</v>
      </c>
      <c r="BD964" s="47">
        <v>-4.5540000000000003</v>
      </c>
      <c r="BE964" s="47">
        <v>0</v>
      </c>
      <c r="BF964" s="48">
        <v>0</v>
      </c>
      <c r="BG964" s="49">
        <v>-1</v>
      </c>
    </row>
    <row r="965" spans="2:59" x14ac:dyDescent="0.25">
      <c r="B965" s="1"/>
      <c r="C965" s="46"/>
      <c r="D965" s="46"/>
      <c r="E965" s="45" t="s">
        <v>695</v>
      </c>
      <c r="F965" s="46" t="s">
        <v>696</v>
      </c>
      <c r="G965" s="47">
        <v>-0.34499999999999997</v>
      </c>
      <c r="H965" s="47">
        <v>0</v>
      </c>
      <c r="I965" s="47">
        <v>0</v>
      </c>
      <c r="J965" s="47">
        <v>-0.34499999999999997</v>
      </c>
      <c r="K965" s="47">
        <v>0</v>
      </c>
      <c r="L965" s="47">
        <v>0</v>
      </c>
      <c r="M965" s="47">
        <v>-0.34499999999999997</v>
      </c>
      <c r="N965" s="47">
        <v>0</v>
      </c>
      <c r="O965" s="47">
        <v>0</v>
      </c>
      <c r="P965" s="47">
        <v>-1.0349999999999999</v>
      </c>
      <c r="Q965" s="47">
        <v>0</v>
      </c>
      <c r="R965" s="47">
        <v>0</v>
      </c>
      <c r="S965" s="47">
        <v>-0.34499999999999997</v>
      </c>
      <c r="T965" s="47">
        <v>0</v>
      </c>
      <c r="U965" s="47">
        <v>0</v>
      </c>
      <c r="V965" s="47">
        <v>-0.3795</v>
      </c>
      <c r="W965" s="47">
        <v>0</v>
      </c>
      <c r="X965" s="47">
        <v>0</v>
      </c>
      <c r="Y965" s="47">
        <v>-0.3795</v>
      </c>
      <c r="Z965" s="47">
        <v>0</v>
      </c>
      <c r="AA965" s="47">
        <v>0</v>
      </c>
      <c r="AB965" s="47">
        <v>-1.1040000000000001</v>
      </c>
      <c r="AC965" s="47">
        <v>0</v>
      </c>
      <c r="AD965" s="47">
        <v>0</v>
      </c>
      <c r="AE965" s="47">
        <v>-0.3795</v>
      </c>
      <c r="AF965" s="47">
        <v>0</v>
      </c>
      <c r="AG965" s="47">
        <v>0</v>
      </c>
      <c r="AH965" s="47">
        <v>-0.3795</v>
      </c>
      <c r="AI965" s="47">
        <v>0</v>
      </c>
      <c r="AJ965" s="47">
        <v>0</v>
      </c>
      <c r="AK965" s="47">
        <v>-0.3795</v>
      </c>
      <c r="AL965" s="47">
        <v>0</v>
      </c>
      <c r="AM965" s="47">
        <v>0</v>
      </c>
      <c r="AN965" s="47">
        <v>-1.1385000000000001</v>
      </c>
      <c r="AO965" s="47">
        <v>0</v>
      </c>
      <c r="AP965" s="47">
        <v>0</v>
      </c>
      <c r="AQ965" s="47">
        <v>-0.3795</v>
      </c>
      <c r="AR965" s="47">
        <v>-0.53467999999999993</v>
      </c>
      <c r="AS965" s="47">
        <v>0</v>
      </c>
      <c r="AT965" s="47">
        <v>-0.3795</v>
      </c>
      <c r="AU965" s="47">
        <v>-0.53994000000000009</v>
      </c>
      <c r="AV965" s="47">
        <v>0</v>
      </c>
      <c r="AW965" s="47">
        <v>-0.3795</v>
      </c>
      <c r="AX965" s="47">
        <v>-0.53994000000000009</v>
      </c>
      <c r="AY965" s="47">
        <v>0</v>
      </c>
      <c r="AZ965" s="47">
        <v>-1.1385000000000001</v>
      </c>
      <c r="BA965" s="47">
        <v>-1.61456</v>
      </c>
      <c r="BB965" s="47">
        <v>0</v>
      </c>
      <c r="BC965" s="47">
        <v>-4.4160000000000004</v>
      </c>
      <c r="BD965" s="47">
        <v>-1.61456</v>
      </c>
      <c r="BE965" s="47">
        <v>0</v>
      </c>
      <c r="BF965" s="48">
        <v>0</v>
      </c>
      <c r="BG965" s="49">
        <v>1.7351104945000499</v>
      </c>
    </row>
    <row r="966" spans="2:59" x14ac:dyDescent="0.25">
      <c r="B966" s="1"/>
      <c r="C966" s="46"/>
      <c r="D966" s="46"/>
      <c r="E966" s="45" t="s">
        <v>697</v>
      </c>
      <c r="F966" s="46" t="s">
        <v>696</v>
      </c>
      <c r="G966" s="47">
        <v>-0.12665999999999999</v>
      </c>
      <c r="H966" s="47">
        <v>0</v>
      </c>
      <c r="I966" s="47">
        <v>0</v>
      </c>
      <c r="J966" s="47">
        <v>-0.12665999999999999</v>
      </c>
      <c r="K966" s="47">
        <v>0</v>
      </c>
      <c r="L966" s="47">
        <v>0</v>
      </c>
      <c r="M966" s="47">
        <v>-0.12665999999999999</v>
      </c>
      <c r="N966" s="47">
        <v>0</v>
      </c>
      <c r="O966" s="47">
        <v>0</v>
      </c>
      <c r="P966" s="47">
        <v>-0.37998000000000004</v>
      </c>
      <c r="Q966" s="47">
        <v>0</v>
      </c>
      <c r="R966" s="47">
        <v>0</v>
      </c>
      <c r="S966" s="47">
        <v>-0.13027</v>
      </c>
      <c r="T966" s="47">
        <v>0</v>
      </c>
      <c r="U966" s="47">
        <v>0</v>
      </c>
      <c r="V966" s="47">
        <v>-0.13027</v>
      </c>
      <c r="W966" s="47">
        <v>0</v>
      </c>
      <c r="X966" s="47">
        <v>0</v>
      </c>
      <c r="Y966" s="47">
        <v>-0.13027</v>
      </c>
      <c r="Z966" s="47">
        <v>0</v>
      </c>
      <c r="AA966" s="47">
        <v>0</v>
      </c>
      <c r="AB966" s="47">
        <v>-0.39080999999999999</v>
      </c>
      <c r="AC966" s="47">
        <v>0</v>
      </c>
      <c r="AD966" s="47">
        <v>0</v>
      </c>
      <c r="AE966" s="47">
        <v>-0.13669999999999999</v>
      </c>
      <c r="AF966" s="47">
        <v>0</v>
      </c>
      <c r="AG966" s="47">
        <v>0</v>
      </c>
      <c r="AH966" s="47">
        <v>-0.56262999999999996</v>
      </c>
      <c r="AI966" s="47">
        <v>0</v>
      </c>
      <c r="AJ966" s="47">
        <v>0</v>
      </c>
      <c r="AK966" s="47">
        <v>-0.13669999999999999</v>
      </c>
      <c r="AL966" s="47">
        <v>0</v>
      </c>
      <c r="AM966" s="47">
        <v>0</v>
      </c>
      <c r="AN966" s="47">
        <v>-0.83602999999999994</v>
      </c>
      <c r="AO966" s="47">
        <v>0</v>
      </c>
      <c r="AP966" s="47">
        <v>0</v>
      </c>
      <c r="AQ966" s="47">
        <v>-0.13669999999999999</v>
      </c>
      <c r="AR966" s="47">
        <v>-6.0350000000000001E-2</v>
      </c>
      <c r="AS966" s="47">
        <v>0</v>
      </c>
      <c r="AT966" s="47">
        <v>-0.34279999999999999</v>
      </c>
      <c r="AU966" s="47">
        <v>-6.2030000000000002E-2</v>
      </c>
      <c r="AV966" s="47">
        <v>0</v>
      </c>
      <c r="AW966" s="47">
        <v>-0.14049</v>
      </c>
      <c r="AX966" s="47">
        <v>-6.2030000000000002E-2</v>
      </c>
      <c r="AY966" s="47">
        <v>0</v>
      </c>
      <c r="AZ966" s="47">
        <v>-0.61999000000000004</v>
      </c>
      <c r="BA966" s="47">
        <v>-0.18440999999999999</v>
      </c>
      <c r="BB966" s="47">
        <v>0</v>
      </c>
      <c r="BC966" s="47">
        <v>-2.22681</v>
      </c>
      <c r="BD966" s="47">
        <v>-0.18440999999999999</v>
      </c>
      <c r="BE966" s="47">
        <v>0</v>
      </c>
      <c r="BF966" s="48">
        <v>0</v>
      </c>
      <c r="BG966" s="49">
        <v>11.075321294940622</v>
      </c>
    </row>
    <row r="967" spans="2:59" x14ac:dyDescent="0.25">
      <c r="B967" s="1"/>
      <c r="C967" s="46"/>
      <c r="D967" s="46"/>
      <c r="E967" s="45" t="s">
        <v>698</v>
      </c>
      <c r="F967" s="46" t="s">
        <v>696</v>
      </c>
      <c r="G967" s="47">
        <v>-4.2220000000000001E-2</v>
      </c>
      <c r="H967" s="47">
        <v>0</v>
      </c>
      <c r="I967" s="47">
        <v>0</v>
      </c>
      <c r="J967" s="47">
        <v>-4.2220000000000001E-2</v>
      </c>
      <c r="K967" s="47">
        <v>0</v>
      </c>
      <c r="L967" s="47">
        <v>0</v>
      </c>
      <c r="M967" s="47">
        <v>-4.2220000000000001E-2</v>
      </c>
      <c r="N967" s="47">
        <v>0</v>
      </c>
      <c r="O967" s="47">
        <v>-3.8479999999999999</v>
      </c>
      <c r="P967" s="47">
        <v>-0.12665999999999999</v>
      </c>
      <c r="Q967" s="47">
        <v>0</v>
      </c>
      <c r="R967" s="47">
        <v>-3.8479999999999999</v>
      </c>
      <c r="S967" s="47">
        <v>-4.342E-2</v>
      </c>
      <c r="T967" s="47">
        <v>0</v>
      </c>
      <c r="U967" s="47">
        <v>0</v>
      </c>
      <c r="V967" s="47">
        <v>-4.342E-2</v>
      </c>
      <c r="W967" s="47">
        <v>0</v>
      </c>
      <c r="X967" s="47">
        <v>0</v>
      </c>
      <c r="Y967" s="47">
        <v>-4.342E-2</v>
      </c>
      <c r="Z967" s="47">
        <v>0</v>
      </c>
      <c r="AA967" s="47">
        <v>0</v>
      </c>
      <c r="AB967" s="47">
        <v>-0.13025999999999999</v>
      </c>
      <c r="AC967" s="47">
        <v>0</v>
      </c>
      <c r="AD967" s="47">
        <v>0</v>
      </c>
      <c r="AE967" s="47">
        <v>-4.1009999999999998E-2</v>
      </c>
      <c r="AF967" s="47">
        <v>0</v>
      </c>
      <c r="AG967" s="47">
        <v>-3.8479999999999999</v>
      </c>
      <c r="AH967" s="47">
        <v>-0.16879</v>
      </c>
      <c r="AI967" s="47">
        <v>-0.63249999999999995</v>
      </c>
      <c r="AJ967" s="47">
        <v>0</v>
      </c>
      <c r="AK967" s="47">
        <v>-4.1009999999999998E-2</v>
      </c>
      <c r="AL967" s="47">
        <v>0</v>
      </c>
      <c r="AM967" s="47">
        <v>0</v>
      </c>
      <c r="AN967" s="47">
        <v>-0.25080999999999998</v>
      </c>
      <c r="AO967" s="47">
        <v>-0.63249999999999995</v>
      </c>
      <c r="AP967" s="47">
        <v>-3.8479999999999999</v>
      </c>
      <c r="AQ967" s="47">
        <v>-4.1009999999999998E-2</v>
      </c>
      <c r="AR967" s="47">
        <v>-2.5870000000000001E-2</v>
      </c>
      <c r="AS967" s="47">
        <v>0</v>
      </c>
      <c r="AT967" s="47">
        <v>-0.10284</v>
      </c>
      <c r="AU967" s="47">
        <v>-2.6579999999999999E-2</v>
      </c>
      <c r="AV967" s="47">
        <v>-3.8479999999999999</v>
      </c>
      <c r="AW967" s="47">
        <v>-4.215E-2</v>
      </c>
      <c r="AX967" s="47">
        <v>-0.74658000000000002</v>
      </c>
      <c r="AY967" s="47">
        <v>0</v>
      </c>
      <c r="AZ967" s="47">
        <v>-0.186</v>
      </c>
      <c r="BA967" s="47">
        <v>-0.79903000000000002</v>
      </c>
      <c r="BB967" s="47">
        <v>-3.8479999999999999</v>
      </c>
      <c r="BC967" s="47">
        <v>-0.69373000000000007</v>
      </c>
      <c r="BD967" s="47">
        <v>-1.43153</v>
      </c>
      <c r="BE967" s="47">
        <v>-11.544</v>
      </c>
      <c r="BF967" s="48">
        <v>-0.93990557865557867</v>
      </c>
      <c r="BG967" s="49">
        <v>-0.51539262188008628</v>
      </c>
    </row>
    <row r="968" spans="2:59" x14ac:dyDescent="0.25">
      <c r="B968" s="1"/>
      <c r="C968" s="46"/>
      <c r="D968" s="46"/>
      <c r="E968" s="45" t="s">
        <v>699</v>
      </c>
      <c r="F968" s="46" t="s">
        <v>696</v>
      </c>
      <c r="G968" s="47">
        <v>-38.926699999999997</v>
      </c>
      <c r="H968" s="47">
        <v>0</v>
      </c>
      <c r="I968" s="47">
        <v>-1.5</v>
      </c>
      <c r="J968" s="47">
        <v>-10.987500000000001</v>
      </c>
      <c r="K968" s="47">
        <v>-2.8002500000000001</v>
      </c>
      <c r="L968" s="47">
        <v>-26.6</v>
      </c>
      <c r="M968" s="47">
        <v>-8.2033500000000004</v>
      </c>
      <c r="N968" s="47">
        <v>-11.343129999999999</v>
      </c>
      <c r="O968" s="47">
        <v>-14.523520000000001</v>
      </c>
      <c r="P968" s="47">
        <v>-58.117550000000001</v>
      </c>
      <c r="Q968" s="47">
        <v>-14.143379999999999</v>
      </c>
      <c r="R968" s="47">
        <v>-42.623519999999999</v>
      </c>
      <c r="S968" s="47">
        <v>-14.992040000000001</v>
      </c>
      <c r="T968" s="47">
        <v>0</v>
      </c>
      <c r="U968" s="47">
        <v>-5.3</v>
      </c>
      <c r="V968" s="47">
        <v>-1.2751400000000002</v>
      </c>
      <c r="W968" s="47">
        <v>-10.29538</v>
      </c>
      <c r="X968" s="47">
        <v>-9</v>
      </c>
      <c r="Y968" s="47">
        <v>-1.64514</v>
      </c>
      <c r="Z968" s="47">
        <v>-3.105</v>
      </c>
      <c r="AA968" s="47">
        <v>-24.523520000000001</v>
      </c>
      <c r="AB968" s="47">
        <v>-17.912320000000001</v>
      </c>
      <c r="AC968" s="47">
        <v>-13.400379999999998</v>
      </c>
      <c r="AD968" s="47">
        <v>-38.823519999999995</v>
      </c>
      <c r="AE968" s="47">
        <v>-5.2827299999999999</v>
      </c>
      <c r="AF968" s="47">
        <v>0</v>
      </c>
      <c r="AG968" s="47">
        <v>-1.5</v>
      </c>
      <c r="AH968" s="47">
        <v>-11.030209999999999</v>
      </c>
      <c r="AI968" s="47">
        <v>0</v>
      </c>
      <c r="AJ968" s="47">
        <v>-12.8</v>
      </c>
      <c r="AK968" s="47">
        <v>-12.227639999999999</v>
      </c>
      <c r="AL968" s="47">
        <v>-14.262879999999999</v>
      </c>
      <c r="AM968" s="47">
        <v>-14.523520000000001</v>
      </c>
      <c r="AN968" s="47">
        <v>-28.540580000000002</v>
      </c>
      <c r="AO968" s="47">
        <v>-14.262879999999999</v>
      </c>
      <c r="AP968" s="47">
        <v>-28.823520000000002</v>
      </c>
      <c r="AQ968" s="47">
        <v>-21.69473</v>
      </c>
      <c r="AR968" s="47">
        <v>-0.90073000000000003</v>
      </c>
      <c r="AS968" s="47">
        <v>-1.5</v>
      </c>
      <c r="AT968" s="47">
        <v>-0.93455999999999995</v>
      </c>
      <c r="AU968" s="47">
        <v>-4.4051599999999995</v>
      </c>
      <c r="AV968" s="47">
        <v>-9</v>
      </c>
      <c r="AW968" s="47">
        <v>-21.101470000000003</v>
      </c>
      <c r="AX968" s="47">
        <v>-21.819560000000003</v>
      </c>
      <c r="AY968" s="47">
        <v>-14.523520000000001</v>
      </c>
      <c r="AZ968" s="47">
        <v>-43.730760000000004</v>
      </c>
      <c r="BA968" s="47">
        <v>-27.125450000000001</v>
      </c>
      <c r="BB968" s="47">
        <v>-25.023520000000001</v>
      </c>
      <c r="BC968" s="47">
        <v>-148.30121</v>
      </c>
      <c r="BD968" s="47">
        <v>-68.932090000000002</v>
      </c>
      <c r="BE968" s="47">
        <v>-135.29407999999998</v>
      </c>
      <c r="BF968" s="48">
        <v>9.6139683273651189E-2</v>
      </c>
      <c r="BG968" s="49">
        <v>1.1514103228264223</v>
      </c>
    </row>
    <row r="969" spans="2:59" x14ac:dyDescent="0.25">
      <c r="B969" s="1"/>
      <c r="C969" s="46"/>
      <c r="D969" s="46"/>
      <c r="E969" s="45" t="s">
        <v>700</v>
      </c>
      <c r="F969" s="46" t="s">
        <v>696</v>
      </c>
      <c r="G969" s="47">
        <v>-2.3941999999999997</v>
      </c>
      <c r="H969" s="47">
        <v>0</v>
      </c>
      <c r="I969" s="47">
        <v>0</v>
      </c>
      <c r="J969" s="47">
        <v>-0.18295</v>
      </c>
      <c r="K969" s="47">
        <v>0</v>
      </c>
      <c r="L969" s="47">
        <v>0</v>
      </c>
      <c r="M969" s="47">
        <v>-0.18295</v>
      </c>
      <c r="N969" s="47">
        <v>0</v>
      </c>
      <c r="O969" s="47">
        <v>0</v>
      </c>
      <c r="P969" s="47">
        <v>-2.7601</v>
      </c>
      <c r="Q969" s="47">
        <v>0</v>
      </c>
      <c r="R969" s="47">
        <v>0</v>
      </c>
      <c r="S969" s="47">
        <v>-0.18816999999999998</v>
      </c>
      <c r="T969" s="47">
        <v>0</v>
      </c>
      <c r="U969" s="47">
        <v>0</v>
      </c>
      <c r="V969" s="47">
        <v>-0.18816999999999998</v>
      </c>
      <c r="W969" s="47">
        <v>0</v>
      </c>
      <c r="X969" s="47">
        <v>0</v>
      </c>
      <c r="Y969" s="47">
        <v>-0.18816999999999998</v>
      </c>
      <c r="Z969" s="47">
        <v>0</v>
      </c>
      <c r="AA969" s="47">
        <v>0</v>
      </c>
      <c r="AB969" s="47">
        <v>-0.56450999999999996</v>
      </c>
      <c r="AC969" s="47">
        <v>0</v>
      </c>
      <c r="AD969" s="47">
        <v>0</v>
      </c>
      <c r="AE969" s="47">
        <v>-0.17771000000000001</v>
      </c>
      <c r="AF969" s="47">
        <v>0</v>
      </c>
      <c r="AG969" s="47">
        <v>0</v>
      </c>
      <c r="AH969" s="47">
        <v>-0.73141</v>
      </c>
      <c r="AI969" s="47">
        <v>0</v>
      </c>
      <c r="AJ969" s="47">
        <v>0</v>
      </c>
      <c r="AK969" s="47">
        <v>-0.17771000000000001</v>
      </c>
      <c r="AL969" s="47">
        <v>0</v>
      </c>
      <c r="AM969" s="47">
        <v>0</v>
      </c>
      <c r="AN969" s="47">
        <v>-1.08683</v>
      </c>
      <c r="AO969" s="47">
        <v>0</v>
      </c>
      <c r="AP969" s="47">
        <v>0</v>
      </c>
      <c r="AQ969" s="47">
        <v>-0.17771000000000001</v>
      </c>
      <c r="AR969" s="47">
        <v>-0.11209000000000001</v>
      </c>
      <c r="AS969" s="47">
        <v>0</v>
      </c>
      <c r="AT969" s="47">
        <v>-0.44564999999999999</v>
      </c>
      <c r="AU969" s="47">
        <v>-0.11519</v>
      </c>
      <c r="AV969" s="47">
        <v>0</v>
      </c>
      <c r="AW969" s="47">
        <v>-0.18264</v>
      </c>
      <c r="AX969" s="47">
        <v>-0.11519</v>
      </c>
      <c r="AY969" s="47">
        <v>0</v>
      </c>
      <c r="AZ969" s="47">
        <v>-0.80600000000000005</v>
      </c>
      <c r="BA969" s="47">
        <v>-0.34247000000000005</v>
      </c>
      <c r="BB969" s="47">
        <v>0</v>
      </c>
      <c r="BC969" s="47">
        <v>-5.2174399999999999</v>
      </c>
      <c r="BD969" s="47">
        <v>-0.34247000000000005</v>
      </c>
      <c r="BE969" s="47">
        <v>0</v>
      </c>
      <c r="BF969" s="48">
        <v>0</v>
      </c>
      <c r="BG969" s="49">
        <v>14.234735889274971</v>
      </c>
    </row>
    <row r="970" spans="2:59" x14ac:dyDescent="0.25">
      <c r="B970" s="1"/>
      <c r="C970" s="46"/>
      <c r="D970" s="46"/>
      <c r="E970" s="45" t="s">
        <v>701</v>
      </c>
      <c r="F970" s="46" t="s">
        <v>696</v>
      </c>
      <c r="G970" s="47">
        <v>-7.0370000000000002E-2</v>
      </c>
      <c r="H970" s="47">
        <v>0</v>
      </c>
      <c r="I970" s="47">
        <v>0</v>
      </c>
      <c r="J970" s="47">
        <v>-7.0370000000000002E-2</v>
      </c>
      <c r="K970" s="47">
        <v>0</v>
      </c>
      <c r="L970" s="47">
        <v>0</v>
      </c>
      <c r="M970" s="47">
        <v>-7.0370000000000002E-2</v>
      </c>
      <c r="N970" s="47">
        <v>0</v>
      </c>
      <c r="O970" s="47">
        <v>0</v>
      </c>
      <c r="P970" s="47">
        <v>-0.21111000000000002</v>
      </c>
      <c r="Q970" s="47">
        <v>0</v>
      </c>
      <c r="R970" s="47">
        <v>0</v>
      </c>
      <c r="S970" s="47">
        <v>-7.2370000000000004E-2</v>
      </c>
      <c r="T970" s="47">
        <v>0</v>
      </c>
      <c r="U970" s="47">
        <v>0</v>
      </c>
      <c r="V970" s="47">
        <v>-7.2370000000000004E-2</v>
      </c>
      <c r="W970" s="47">
        <v>0</v>
      </c>
      <c r="X970" s="47">
        <v>0</v>
      </c>
      <c r="Y970" s="47">
        <v>-7.2370000000000004E-2</v>
      </c>
      <c r="Z970" s="47">
        <v>0</v>
      </c>
      <c r="AA970" s="47">
        <v>0</v>
      </c>
      <c r="AB970" s="47">
        <v>-0.21711000000000003</v>
      </c>
      <c r="AC970" s="47">
        <v>0</v>
      </c>
      <c r="AD970" s="47">
        <v>0</v>
      </c>
      <c r="AE970" s="47">
        <v>-6.8349999999999994E-2</v>
      </c>
      <c r="AF970" s="47">
        <v>0</v>
      </c>
      <c r="AG970" s="47">
        <v>0</v>
      </c>
      <c r="AH970" s="47">
        <v>-0.28131</v>
      </c>
      <c r="AI970" s="47">
        <v>0</v>
      </c>
      <c r="AJ970" s="47">
        <v>0</v>
      </c>
      <c r="AK970" s="47">
        <v>-6.8349999999999994E-2</v>
      </c>
      <c r="AL970" s="47">
        <v>0</v>
      </c>
      <c r="AM970" s="47">
        <v>0</v>
      </c>
      <c r="AN970" s="47">
        <v>-0.41800999999999999</v>
      </c>
      <c r="AO970" s="47">
        <v>0</v>
      </c>
      <c r="AP970" s="47">
        <v>0</v>
      </c>
      <c r="AQ970" s="47">
        <v>-6.8349999999999994E-2</v>
      </c>
      <c r="AR970" s="47">
        <v>-4.3110000000000002E-2</v>
      </c>
      <c r="AS970" s="47">
        <v>0</v>
      </c>
      <c r="AT970" s="47">
        <v>-0.17141000000000001</v>
      </c>
      <c r="AU970" s="47">
        <v>-4.4299999999999999E-2</v>
      </c>
      <c r="AV970" s="47">
        <v>0</v>
      </c>
      <c r="AW970" s="47">
        <v>-7.0250000000000007E-2</v>
      </c>
      <c r="AX970" s="47">
        <v>-4.4299999999999999E-2</v>
      </c>
      <c r="AY970" s="47">
        <v>0</v>
      </c>
      <c r="AZ970" s="47">
        <v>-0.31001000000000001</v>
      </c>
      <c r="BA970" s="47">
        <v>-0.13171000000000002</v>
      </c>
      <c r="BB970" s="47">
        <v>0</v>
      </c>
      <c r="BC970" s="47">
        <v>-1.1562399999999999</v>
      </c>
      <c r="BD970" s="47">
        <v>-0.13171000000000002</v>
      </c>
      <c r="BE970" s="47">
        <v>0</v>
      </c>
      <c r="BF970" s="48">
        <v>0</v>
      </c>
      <c r="BG970" s="49">
        <v>7.7786804342874483</v>
      </c>
    </row>
    <row r="971" spans="2:59" x14ac:dyDescent="0.25">
      <c r="B971" s="1"/>
      <c r="C971" s="46"/>
      <c r="D971" s="46"/>
      <c r="E971" s="45" t="s">
        <v>702</v>
      </c>
      <c r="F971" s="46" t="s">
        <v>696</v>
      </c>
      <c r="G971" s="47">
        <v>-9.851E-2</v>
      </c>
      <c r="H971" s="47">
        <v>0</v>
      </c>
      <c r="I971" s="47">
        <v>0</v>
      </c>
      <c r="J971" s="47">
        <v>-9.851E-2</v>
      </c>
      <c r="K971" s="47">
        <v>0</v>
      </c>
      <c r="L971" s="47">
        <v>0</v>
      </c>
      <c r="M971" s="47">
        <v>-9.851E-2</v>
      </c>
      <c r="N971" s="47">
        <v>0</v>
      </c>
      <c r="O971" s="47">
        <v>0</v>
      </c>
      <c r="P971" s="47">
        <v>-0.29552999999999996</v>
      </c>
      <c r="Q971" s="47">
        <v>0</v>
      </c>
      <c r="R971" s="47">
        <v>0</v>
      </c>
      <c r="S971" s="47">
        <v>-0.10131999999999999</v>
      </c>
      <c r="T971" s="47">
        <v>0</v>
      </c>
      <c r="U971" s="47">
        <v>0</v>
      </c>
      <c r="V971" s="47">
        <v>-0.10131999999999999</v>
      </c>
      <c r="W971" s="47">
        <v>0</v>
      </c>
      <c r="X971" s="47">
        <v>0</v>
      </c>
      <c r="Y971" s="47">
        <v>-0.10131999999999999</v>
      </c>
      <c r="Z971" s="47">
        <v>0</v>
      </c>
      <c r="AA971" s="47">
        <v>0</v>
      </c>
      <c r="AB971" s="47">
        <v>-0.30395999999999995</v>
      </c>
      <c r="AC971" s="47">
        <v>0</v>
      </c>
      <c r="AD971" s="47">
        <v>0</v>
      </c>
      <c r="AE971" s="47">
        <v>-9.5689999999999997E-2</v>
      </c>
      <c r="AF971" s="47">
        <v>0</v>
      </c>
      <c r="AG971" s="47">
        <v>0</v>
      </c>
      <c r="AH971" s="47">
        <v>-0.39383999999999997</v>
      </c>
      <c r="AI971" s="47">
        <v>0</v>
      </c>
      <c r="AJ971" s="47">
        <v>0</v>
      </c>
      <c r="AK971" s="47">
        <v>-9.5689999999999997E-2</v>
      </c>
      <c r="AL971" s="47">
        <v>0</v>
      </c>
      <c r="AM971" s="47">
        <v>0</v>
      </c>
      <c r="AN971" s="47">
        <v>-0.58522000000000007</v>
      </c>
      <c r="AO971" s="47">
        <v>0</v>
      </c>
      <c r="AP971" s="47">
        <v>0</v>
      </c>
      <c r="AQ971" s="47">
        <v>-9.5689999999999997E-2</v>
      </c>
      <c r="AR971" s="47">
        <v>-3.449E-2</v>
      </c>
      <c r="AS971" s="47">
        <v>0</v>
      </c>
      <c r="AT971" s="47">
        <v>-0.23996000000000001</v>
      </c>
      <c r="AU971" s="47">
        <v>-3.5439999999999999E-2</v>
      </c>
      <c r="AV971" s="47">
        <v>0</v>
      </c>
      <c r="AW971" s="47">
        <v>-9.8339999999999997E-2</v>
      </c>
      <c r="AX971" s="47">
        <v>-3.5439999999999999E-2</v>
      </c>
      <c r="AY971" s="47">
        <v>0</v>
      </c>
      <c r="AZ971" s="47">
        <v>-0.43398999999999999</v>
      </c>
      <c r="BA971" s="47">
        <v>-0.10537000000000001</v>
      </c>
      <c r="BB971" s="47">
        <v>0</v>
      </c>
      <c r="BC971" s="47">
        <v>-1.6187</v>
      </c>
      <c r="BD971" s="47">
        <v>-0.10537000000000001</v>
      </c>
      <c r="BE971" s="47">
        <v>0</v>
      </c>
      <c r="BF971" s="48">
        <v>0</v>
      </c>
      <c r="BG971" s="49">
        <v>14.3620575116257</v>
      </c>
    </row>
    <row r="972" spans="2:59" x14ac:dyDescent="0.25">
      <c r="B972" s="1"/>
      <c r="C972" s="46"/>
      <c r="D972" s="46"/>
      <c r="E972" s="45" t="s">
        <v>703</v>
      </c>
      <c r="F972" s="46" t="s">
        <v>696</v>
      </c>
      <c r="G972" s="47">
        <v>-0.15481</v>
      </c>
      <c r="H972" s="47">
        <v>0</v>
      </c>
      <c r="I972" s="47">
        <v>0</v>
      </c>
      <c r="J972" s="47">
        <v>-0.15481</v>
      </c>
      <c r="K972" s="47">
        <v>0</v>
      </c>
      <c r="L972" s="47">
        <v>0</v>
      </c>
      <c r="M972" s="47">
        <v>-0.15481</v>
      </c>
      <c r="N972" s="47">
        <v>0</v>
      </c>
      <c r="O972" s="47">
        <v>0</v>
      </c>
      <c r="P972" s="47">
        <v>-0.46443000000000001</v>
      </c>
      <c r="Q972" s="47">
        <v>0</v>
      </c>
      <c r="R972" s="47">
        <v>0</v>
      </c>
      <c r="S972" s="47">
        <v>-0.15922</v>
      </c>
      <c r="T972" s="47">
        <v>0</v>
      </c>
      <c r="U972" s="47">
        <v>0</v>
      </c>
      <c r="V972" s="47">
        <v>-0.15922</v>
      </c>
      <c r="W972" s="47">
        <v>0</v>
      </c>
      <c r="X972" s="47">
        <v>0</v>
      </c>
      <c r="Y972" s="47">
        <v>-0.15922</v>
      </c>
      <c r="Z972" s="47">
        <v>0</v>
      </c>
      <c r="AA972" s="47">
        <v>0</v>
      </c>
      <c r="AB972" s="47">
        <v>-0.47766000000000003</v>
      </c>
      <c r="AC972" s="47">
        <v>0</v>
      </c>
      <c r="AD972" s="47">
        <v>0</v>
      </c>
      <c r="AE972" s="47">
        <v>-0.17771000000000001</v>
      </c>
      <c r="AF972" s="47">
        <v>0</v>
      </c>
      <c r="AG972" s="47">
        <v>0</v>
      </c>
      <c r="AH972" s="47">
        <v>-0.73141</v>
      </c>
      <c r="AI972" s="47">
        <v>0</v>
      </c>
      <c r="AJ972" s="47">
        <v>0</v>
      </c>
      <c r="AK972" s="47">
        <v>-0.17771000000000001</v>
      </c>
      <c r="AL972" s="47">
        <v>0</v>
      </c>
      <c r="AM972" s="47">
        <v>0</v>
      </c>
      <c r="AN972" s="47">
        <v>-1.08683</v>
      </c>
      <c r="AO972" s="47">
        <v>0</v>
      </c>
      <c r="AP972" s="47">
        <v>0</v>
      </c>
      <c r="AQ972" s="47">
        <v>-0.17771000000000001</v>
      </c>
      <c r="AR972" s="47">
        <v>-9.4840000000000008E-2</v>
      </c>
      <c r="AS972" s="47">
        <v>0</v>
      </c>
      <c r="AT972" s="47">
        <v>-0.44564999999999999</v>
      </c>
      <c r="AU972" s="47">
        <v>-9.7470000000000001E-2</v>
      </c>
      <c r="AV972" s="47">
        <v>0</v>
      </c>
      <c r="AW972" s="47">
        <v>-0.18264</v>
      </c>
      <c r="AX972" s="47">
        <v>-9.7470000000000001E-2</v>
      </c>
      <c r="AY972" s="47">
        <v>0</v>
      </c>
      <c r="AZ972" s="47">
        <v>-0.80600000000000005</v>
      </c>
      <c r="BA972" s="47">
        <v>-0.28977999999999998</v>
      </c>
      <c r="BB972" s="47">
        <v>0</v>
      </c>
      <c r="BC972" s="47">
        <v>-2.8349199999999999</v>
      </c>
      <c r="BD972" s="47">
        <v>-0.28977999999999998</v>
      </c>
      <c r="BE972" s="47">
        <v>0</v>
      </c>
      <c r="BF972" s="48">
        <v>0</v>
      </c>
      <c r="BG972" s="49">
        <v>8.7830077990199467</v>
      </c>
    </row>
    <row r="973" spans="2:59" hidden="1" x14ac:dyDescent="0.25">
      <c r="B973" s="1"/>
      <c r="C973" s="46"/>
      <c r="D973" s="46"/>
      <c r="E973" s="45"/>
      <c r="BF973" s="48"/>
      <c r="BG973" s="49"/>
    </row>
    <row r="974" spans="2:59" hidden="1" x14ac:dyDescent="0.25">
      <c r="B974" s="1"/>
      <c r="C974" s="46"/>
      <c r="D974" s="46"/>
      <c r="E974" s="45"/>
      <c r="BF974" s="48"/>
      <c r="BG974" s="49"/>
    </row>
    <row r="975" spans="2:59" hidden="1" x14ac:dyDescent="0.25">
      <c r="B975" s="1"/>
      <c r="C975" s="46"/>
      <c r="D975" s="46"/>
      <c r="E975" s="45"/>
      <c r="BF975" s="48"/>
      <c r="BG975" s="49"/>
    </row>
    <row r="976" spans="2:59" hidden="1" x14ac:dyDescent="0.25">
      <c r="B976" s="1"/>
      <c r="C976" s="46"/>
      <c r="D976" s="46"/>
      <c r="E976" s="45"/>
      <c r="BF976" s="48"/>
      <c r="BG976" s="49"/>
    </row>
    <row r="977" spans="1:59" hidden="1" x14ac:dyDescent="0.25">
      <c r="B977" s="1"/>
      <c r="C977" s="46"/>
      <c r="D977" s="46"/>
      <c r="E977" s="45"/>
      <c r="BF977" s="48"/>
      <c r="BG977" s="49"/>
    </row>
    <row r="978" spans="1:59" hidden="1" x14ac:dyDescent="0.25">
      <c r="B978" s="1"/>
      <c r="C978" s="46"/>
      <c r="D978" s="46"/>
      <c r="E978" s="45"/>
      <c r="BF978" s="48"/>
      <c r="BG978" s="49"/>
    </row>
    <row r="979" spans="1:59" hidden="1" x14ac:dyDescent="0.25">
      <c r="B979" s="1"/>
      <c r="C979" s="46"/>
      <c r="D979" s="46"/>
      <c r="E979" s="45"/>
      <c r="BF979" s="48"/>
      <c r="BG979" s="49"/>
    </row>
    <row r="980" spans="1:59" hidden="1" x14ac:dyDescent="0.25">
      <c r="B980" s="1"/>
      <c r="C980" s="46"/>
      <c r="D980" s="46"/>
      <c r="E980" s="45"/>
      <c r="BF980" s="48"/>
      <c r="BG980" s="49"/>
    </row>
    <row r="981" spans="1:59" hidden="1" x14ac:dyDescent="0.25">
      <c r="B981" s="1"/>
      <c r="C981" s="46"/>
      <c r="D981" s="46"/>
      <c r="E981" s="45"/>
      <c r="BF981" s="48"/>
      <c r="BG981" s="49"/>
    </row>
    <row r="982" spans="1:59" hidden="1" x14ac:dyDescent="0.25">
      <c r="B982" s="1"/>
      <c r="C982" s="46"/>
      <c r="D982" s="46"/>
      <c r="E982" s="45"/>
      <c r="BF982" s="48"/>
      <c r="BG982" s="49"/>
    </row>
    <row r="983" spans="1:59" hidden="1" x14ac:dyDescent="0.25">
      <c r="B983" s="1"/>
      <c r="C983" s="46"/>
      <c r="D983" s="46"/>
      <c r="E983" s="45"/>
      <c r="BF983" s="48"/>
      <c r="BG983" s="49"/>
    </row>
    <row r="984" spans="1:59" x14ac:dyDescent="0.25">
      <c r="B984" s="1"/>
      <c r="C984" s="46"/>
      <c r="D984" s="46"/>
      <c r="E984" s="45" t="s">
        <v>704</v>
      </c>
      <c r="F984" s="46" t="s">
        <v>705</v>
      </c>
      <c r="G984" s="47">
        <v>0</v>
      </c>
      <c r="H984" s="47">
        <v>-278.62903999999997</v>
      </c>
      <c r="I984" s="47">
        <v>0</v>
      </c>
      <c r="J984" s="47">
        <v>0</v>
      </c>
      <c r="K984" s="47">
        <v>-219.38381000000001</v>
      </c>
      <c r="L984" s="47">
        <v>0</v>
      </c>
      <c r="M984" s="47">
        <v>0</v>
      </c>
      <c r="N984" s="47">
        <v>498.01284999999996</v>
      </c>
      <c r="O984" s="47">
        <v>0</v>
      </c>
      <c r="P984" s="47">
        <v>0</v>
      </c>
      <c r="Q984" s="47">
        <v>0</v>
      </c>
      <c r="R984" s="47">
        <v>0</v>
      </c>
      <c r="S984" s="47">
        <v>0</v>
      </c>
      <c r="T984" s="47">
        <v>0</v>
      </c>
      <c r="U984" s="47">
        <v>0</v>
      </c>
      <c r="V984" s="47">
        <v>0</v>
      </c>
      <c r="W984" s="47">
        <v>0</v>
      </c>
      <c r="X984" s="47">
        <v>0</v>
      </c>
      <c r="Y984" s="47">
        <v>0</v>
      </c>
      <c r="Z984" s="47">
        <v>0</v>
      </c>
      <c r="AA984" s="47">
        <v>0</v>
      </c>
      <c r="AB984" s="47">
        <v>0</v>
      </c>
      <c r="AC984" s="47">
        <v>0</v>
      </c>
      <c r="AD984" s="47">
        <v>0</v>
      </c>
      <c r="AE984" s="47">
        <v>0</v>
      </c>
      <c r="AF984" s="47">
        <v>0</v>
      </c>
      <c r="AG984" s="47">
        <v>0</v>
      </c>
      <c r="AH984" s="47">
        <v>0</v>
      </c>
      <c r="AI984" s="47">
        <v>0</v>
      </c>
      <c r="AJ984" s="47">
        <v>0</v>
      </c>
      <c r="AK984" s="47">
        <v>0</v>
      </c>
      <c r="AL984" s="47">
        <v>0</v>
      </c>
      <c r="AM984" s="47">
        <v>0</v>
      </c>
      <c r="AN984" s="47">
        <v>0</v>
      </c>
      <c r="AO984" s="47">
        <v>0</v>
      </c>
      <c r="AP984" s="47">
        <v>0</v>
      </c>
      <c r="AQ984" s="47">
        <v>0</v>
      </c>
      <c r="AR984" s="47">
        <v>0</v>
      </c>
      <c r="AS984" s="47">
        <v>0</v>
      </c>
      <c r="AT984" s="47">
        <v>0</v>
      </c>
      <c r="AU984" s="47">
        <v>0</v>
      </c>
      <c r="AV984" s="47">
        <v>0</v>
      </c>
      <c r="AW984" s="47">
        <v>0</v>
      </c>
      <c r="AX984" s="47">
        <v>0</v>
      </c>
      <c r="AY984" s="47">
        <v>0</v>
      </c>
      <c r="AZ984" s="47">
        <v>0</v>
      </c>
      <c r="BA984" s="47">
        <v>0</v>
      </c>
      <c r="BB984" s="47">
        <v>0</v>
      </c>
      <c r="BC984" s="47">
        <v>0</v>
      </c>
      <c r="BD984" s="47">
        <v>0</v>
      </c>
      <c r="BE984" s="47">
        <v>0</v>
      </c>
      <c r="BF984" s="48">
        <v>0</v>
      </c>
      <c r="BG984" s="49">
        <v>0</v>
      </c>
    </row>
    <row r="985" spans="1:59" hidden="1" x14ac:dyDescent="0.25">
      <c r="B985" s="1"/>
      <c r="C985" s="46"/>
      <c r="D985" s="46"/>
      <c r="E985" s="45"/>
      <c r="BF985" s="48"/>
      <c r="BG985" s="49"/>
    </row>
    <row r="986" spans="1:59" hidden="1" x14ac:dyDescent="0.25">
      <c r="B986" s="1"/>
      <c r="C986" s="46"/>
      <c r="D986" s="46"/>
      <c r="E986" s="45"/>
      <c r="BF986" s="48"/>
      <c r="BG986" s="49"/>
    </row>
    <row r="987" spans="1:59" x14ac:dyDescent="0.25">
      <c r="B987" s="1"/>
      <c r="C987" s="46"/>
      <c r="D987" s="46"/>
      <c r="E987" s="45"/>
      <c r="BF987" s="48"/>
      <c r="BG987" s="49"/>
    </row>
    <row r="988" spans="1:59" x14ac:dyDescent="0.25">
      <c r="B988" s="1"/>
      <c r="C988" s="46"/>
      <c r="D988" s="46"/>
      <c r="E988" s="50"/>
      <c r="F988" s="51" t="s">
        <v>50</v>
      </c>
      <c r="G988" s="52">
        <v>-3634.1075700000006</v>
      </c>
      <c r="H988" s="52">
        <v>-2645.2261199999994</v>
      </c>
      <c r="I988" s="52">
        <v>-4312.2976099999978</v>
      </c>
      <c r="J988" s="52">
        <v>-4478.93156</v>
      </c>
      <c r="K988" s="52">
        <v>-2713.9374299999999</v>
      </c>
      <c r="L988" s="52">
        <v>-4373.749719999998</v>
      </c>
      <c r="M988" s="52">
        <v>-4801.6436000000012</v>
      </c>
      <c r="N988" s="52">
        <v>-2919.6699200000003</v>
      </c>
      <c r="O988" s="52">
        <v>-5198.1373299999996</v>
      </c>
      <c r="P988" s="52">
        <v>-12914.682729999997</v>
      </c>
      <c r="Q988" s="52">
        <v>-8278.8334699999978</v>
      </c>
      <c r="R988" s="52">
        <v>-13884.184660000003</v>
      </c>
      <c r="S988" s="52">
        <v>-3339.3474199999996</v>
      </c>
      <c r="T988" s="52">
        <v>-2240.0555599999989</v>
      </c>
      <c r="U988" s="52">
        <v>-4811.3362699999998</v>
      </c>
      <c r="V988" s="52">
        <v>-3968.5846500000002</v>
      </c>
      <c r="W988" s="52">
        <v>-3757.9014699999993</v>
      </c>
      <c r="X988" s="52">
        <v>-4264.3878999999979</v>
      </c>
      <c r="Y988" s="52">
        <v>-3622.4343399999993</v>
      </c>
      <c r="Z988" s="52">
        <v>-4307.7795199999982</v>
      </c>
      <c r="AA988" s="52">
        <v>-4519.4481799999976</v>
      </c>
      <c r="AB988" s="52">
        <v>-10930.366409999997</v>
      </c>
      <c r="AC988" s="52">
        <v>-10305.736549999998</v>
      </c>
      <c r="AD988" s="52">
        <v>-13595.172349999995</v>
      </c>
      <c r="AE988" s="52">
        <v>-3190.4855800000009</v>
      </c>
      <c r="AF988" s="52">
        <v>-4012.4206800000006</v>
      </c>
      <c r="AG988" s="52">
        <v>-4664.7054700000008</v>
      </c>
      <c r="AH988" s="52">
        <v>-4161.4619500000026</v>
      </c>
      <c r="AI988" s="52">
        <v>-5260.2624299999989</v>
      </c>
      <c r="AJ988" s="52">
        <v>-4215.2397699999983</v>
      </c>
      <c r="AK988" s="52">
        <v>-3674.9096199999994</v>
      </c>
      <c r="AL988" s="52">
        <v>-28120.370820000007</v>
      </c>
      <c r="AM988" s="52">
        <v>-4759.0512499999977</v>
      </c>
      <c r="AN988" s="52">
        <v>-11026.857149999998</v>
      </c>
      <c r="AO988" s="52">
        <v>-37393.053930000002</v>
      </c>
      <c r="AP988" s="52">
        <v>-13638.99649</v>
      </c>
      <c r="AQ988" s="52">
        <v>-3525.0232800000013</v>
      </c>
      <c r="AR988" s="52">
        <v>-2981.2809200000011</v>
      </c>
      <c r="AS988" s="52">
        <v>-4562.5348400000003</v>
      </c>
      <c r="AT988" s="52">
        <v>-3641.6519599999997</v>
      </c>
      <c r="AU988" s="52">
        <v>20211.786079999994</v>
      </c>
      <c r="AV988" s="52">
        <v>-4506.3750399999999</v>
      </c>
      <c r="AW988" s="52">
        <v>-10283.814839999994</v>
      </c>
      <c r="AX988" s="52">
        <v>-11489.75692</v>
      </c>
      <c r="AY988" s="52">
        <v>-4357.4004499999965</v>
      </c>
      <c r="AZ988" s="52">
        <v>-17450.490079999989</v>
      </c>
      <c r="BA988" s="52">
        <v>5740.7482400000226</v>
      </c>
      <c r="BB988" s="52">
        <v>-13426.310330000002</v>
      </c>
      <c r="BC988" s="52">
        <v>-52322.396370000024</v>
      </c>
      <c r="BD988" s="52">
        <v>-50236.875710000015</v>
      </c>
      <c r="BE988" s="52">
        <v>-54544.663829999998</v>
      </c>
      <c r="BF988" s="53">
        <v>-4.0742160716695237E-2</v>
      </c>
      <c r="BG988" s="54">
        <v>4.1513741261279734E-2</v>
      </c>
    </row>
    <row r="989" spans="1:59" x14ac:dyDescent="0.25">
      <c r="B989" s="1"/>
      <c r="C989" s="46"/>
      <c r="D989" s="46"/>
      <c r="E989" s="50"/>
      <c r="F989" s="62"/>
      <c r="BF989" s="48"/>
      <c r="BG989" s="49"/>
    </row>
    <row r="990" spans="1:59" s="7" customFormat="1" x14ac:dyDescent="0.25">
      <c r="E990" s="63"/>
      <c r="F990" s="60" t="s">
        <v>51</v>
      </c>
      <c r="G990" s="52">
        <v>1325.9369099999981</v>
      </c>
      <c r="H990" s="52">
        <v>6297.5724999999911</v>
      </c>
      <c r="I990" s="52">
        <v>2555.6721900000048</v>
      </c>
      <c r="J990" s="52">
        <v>957.51706999999624</v>
      </c>
      <c r="K990" s="52">
        <v>1715.3529800000051</v>
      </c>
      <c r="L990" s="52">
        <v>2300.9650800000036</v>
      </c>
      <c r="M990" s="52">
        <v>-5667.7385300000024</v>
      </c>
      <c r="N990" s="52">
        <v>5235.8458199999968</v>
      </c>
      <c r="O990" s="52">
        <v>1126.5530600000029</v>
      </c>
      <c r="P990" s="52">
        <v>-3384.2845500000076</v>
      </c>
      <c r="Q990" s="52">
        <v>13248.771300000037</v>
      </c>
      <c r="R990" s="52">
        <v>5983.1903300000049</v>
      </c>
      <c r="S990" s="52">
        <v>13575.754180000002</v>
      </c>
      <c r="T990" s="52">
        <v>7133.1692300000013</v>
      </c>
      <c r="U990" s="52">
        <v>1977.7049100000022</v>
      </c>
      <c r="V990" s="52">
        <v>5312.4872299999934</v>
      </c>
      <c r="W990" s="52">
        <v>6731.8304200000057</v>
      </c>
      <c r="X990" s="52">
        <v>2571.5324000000037</v>
      </c>
      <c r="Y990" s="52">
        <v>-2375.3288899999993</v>
      </c>
      <c r="Z990" s="52">
        <v>-2621.296080000001</v>
      </c>
      <c r="AA990" s="52">
        <v>2289.7171200000048</v>
      </c>
      <c r="AB990" s="52">
        <v>16512.912519999969</v>
      </c>
      <c r="AC990" s="52">
        <v>11243.703570000001</v>
      </c>
      <c r="AD990" s="52">
        <v>6838.9544300000143</v>
      </c>
      <c r="AE990" s="52">
        <v>3227.9108899999842</v>
      </c>
      <c r="AF990" s="52">
        <v>-2889.0452699999946</v>
      </c>
      <c r="AG990" s="52">
        <v>2210.9648300000008</v>
      </c>
      <c r="AH990" s="52">
        <v>3734.9342900000029</v>
      </c>
      <c r="AI990" s="52">
        <v>5204.2780300000013</v>
      </c>
      <c r="AJ990" s="52">
        <v>2657.9305300000033</v>
      </c>
      <c r="AK990" s="52">
        <v>-9449.7264100000066</v>
      </c>
      <c r="AL990" s="52">
        <v>11768.527979999995</v>
      </c>
      <c r="AM990" s="52">
        <v>2105.2690500000035</v>
      </c>
      <c r="AN990" s="52">
        <v>-2486.8812299999645</v>
      </c>
      <c r="AO990" s="52">
        <v>14083.760739999983</v>
      </c>
      <c r="AP990" s="52">
        <v>6974.1644100000103</v>
      </c>
      <c r="AQ990" s="52">
        <v>9714.5884000000042</v>
      </c>
      <c r="AR990" s="52">
        <v>11839.855039999991</v>
      </c>
      <c r="AS990" s="52">
        <v>2323.1354600000013</v>
      </c>
      <c r="AT990" s="52">
        <v>1458.452010000005</v>
      </c>
      <c r="AU990" s="52">
        <v>3002.1670599999961</v>
      </c>
      <c r="AV990" s="52">
        <v>2251.9252600000027</v>
      </c>
      <c r="AW990" s="52">
        <v>-4581.7761999999975</v>
      </c>
      <c r="AX990" s="52">
        <v>27021.776070000007</v>
      </c>
      <c r="AY990" s="52">
        <v>2477.6598400000057</v>
      </c>
      <c r="AZ990" s="52">
        <v>6591.2642099999939</v>
      </c>
      <c r="BA990" s="52">
        <v>41863.798170000016</v>
      </c>
      <c r="BB990" s="52">
        <v>7052.720560000007</v>
      </c>
      <c r="BC990" s="52">
        <v>17233.010950000004</v>
      </c>
      <c r="BD990" s="52">
        <v>80440.033779999998</v>
      </c>
      <c r="BE990" s="52">
        <v>26849.029730000031</v>
      </c>
      <c r="BF990" s="53">
        <v>-0.35815144445445168</v>
      </c>
      <c r="BG990" s="54">
        <v>-0.7857657420043912</v>
      </c>
    </row>
    <row r="991" spans="1:59" s="7" customFormat="1" x14ac:dyDescent="0.25">
      <c r="E991" s="63"/>
      <c r="F991" s="56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  <c r="AM991" s="57"/>
      <c r="AN991" s="57"/>
      <c r="AO991" s="57"/>
      <c r="AP991" s="57"/>
      <c r="AQ991" s="57"/>
      <c r="AR991" s="57"/>
      <c r="AS991" s="57"/>
      <c r="AT991" s="57"/>
      <c r="AU991" s="57"/>
      <c r="AV991" s="57"/>
      <c r="AW991" s="57"/>
      <c r="AX991" s="57"/>
      <c r="AY991" s="57"/>
      <c r="AZ991" s="57"/>
      <c r="BA991" s="57"/>
      <c r="BB991" s="57"/>
      <c r="BC991" s="57"/>
      <c r="BD991" s="57"/>
      <c r="BE991" s="57"/>
      <c r="BF991" s="58"/>
      <c r="BG991" s="59"/>
    </row>
    <row r="992" spans="1:59" s="7" customFormat="1" hidden="1" x14ac:dyDescent="0.25">
      <c r="A992" s="5"/>
      <c r="B992" s="61"/>
      <c r="C992" s="1"/>
      <c r="D992" s="1"/>
      <c r="E992" s="45"/>
      <c r="F992" s="46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  <c r="AL992" s="47"/>
      <c r="AM992" s="47"/>
      <c r="AN992" s="47"/>
      <c r="AO992" s="47"/>
      <c r="AP992" s="47"/>
      <c r="AQ992" s="47"/>
      <c r="AR992" s="47"/>
      <c r="AS992" s="47"/>
      <c r="AT992" s="47"/>
      <c r="AU992" s="47"/>
      <c r="AV992" s="47"/>
      <c r="AW992" s="47"/>
      <c r="AX992" s="47"/>
      <c r="AY992" s="47"/>
      <c r="AZ992" s="47"/>
      <c r="BA992" s="47"/>
      <c r="BB992" s="47"/>
      <c r="BC992" s="47"/>
      <c r="BD992" s="47"/>
      <c r="BE992" s="47"/>
      <c r="BF992" s="48"/>
      <c r="BG992" s="49"/>
    </row>
    <row r="993" spans="1:59" s="7" customFormat="1" hidden="1" x14ac:dyDescent="0.25">
      <c r="A993" s="5"/>
      <c r="B993" s="61"/>
      <c r="C993" s="1"/>
      <c r="D993" s="1"/>
      <c r="E993" s="45"/>
      <c r="F993" s="46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47"/>
      <c r="AM993" s="47"/>
      <c r="AN993" s="47"/>
      <c r="AO993" s="47"/>
      <c r="AP993" s="47"/>
      <c r="AQ993" s="47"/>
      <c r="AR993" s="47"/>
      <c r="AS993" s="47"/>
      <c r="AT993" s="47"/>
      <c r="AU993" s="47"/>
      <c r="AV993" s="47"/>
      <c r="AW993" s="47"/>
      <c r="AX993" s="47"/>
      <c r="AY993" s="47"/>
      <c r="AZ993" s="47"/>
      <c r="BA993" s="47"/>
      <c r="BB993" s="47"/>
      <c r="BC993" s="47"/>
      <c r="BD993" s="47"/>
      <c r="BE993" s="47"/>
      <c r="BF993" s="48"/>
      <c r="BG993" s="49"/>
    </row>
    <row r="994" spans="1:59" s="7" customFormat="1" hidden="1" x14ac:dyDescent="0.25">
      <c r="A994" s="5"/>
      <c r="B994" s="61"/>
      <c r="C994" s="1"/>
      <c r="D994" s="1"/>
      <c r="E994" s="45"/>
      <c r="F994" s="46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  <c r="AL994" s="47"/>
      <c r="AM994" s="47"/>
      <c r="AN994" s="47"/>
      <c r="AO994" s="47"/>
      <c r="AP994" s="47"/>
      <c r="AQ994" s="47"/>
      <c r="AR994" s="47"/>
      <c r="AS994" s="47"/>
      <c r="AT994" s="47"/>
      <c r="AU994" s="47"/>
      <c r="AV994" s="47"/>
      <c r="AW994" s="47"/>
      <c r="AX994" s="47"/>
      <c r="AY994" s="47"/>
      <c r="AZ994" s="47"/>
      <c r="BA994" s="47"/>
      <c r="BB994" s="47"/>
      <c r="BC994" s="47"/>
      <c r="BD994" s="47"/>
      <c r="BE994" s="47"/>
      <c r="BF994" s="48"/>
      <c r="BG994" s="49"/>
    </row>
    <row r="995" spans="1:59" s="7" customFormat="1" hidden="1" x14ac:dyDescent="0.25">
      <c r="A995" s="5"/>
      <c r="B995" s="61"/>
      <c r="C995" s="1"/>
      <c r="D995" s="1"/>
      <c r="E995" s="45"/>
      <c r="F995" s="46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  <c r="AL995" s="47"/>
      <c r="AM995" s="47"/>
      <c r="AN995" s="47"/>
      <c r="AO995" s="47"/>
      <c r="AP995" s="47"/>
      <c r="AQ995" s="47"/>
      <c r="AR995" s="47"/>
      <c r="AS995" s="47"/>
      <c r="AT995" s="47"/>
      <c r="AU995" s="47"/>
      <c r="AV995" s="47"/>
      <c r="AW995" s="47"/>
      <c r="AX995" s="47"/>
      <c r="AY995" s="47"/>
      <c r="AZ995" s="47"/>
      <c r="BA995" s="47"/>
      <c r="BB995" s="47"/>
      <c r="BC995" s="47"/>
      <c r="BD995" s="47"/>
      <c r="BE995" s="47"/>
      <c r="BF995" s="48"/>
      <c r="BG995" s="49"/>
    </row>
    <row r="996" spans="1:59" s="7" customFormat="1" x14ac:dyDescent="0.25">
      <c r="A996" s="5"/>
      <c r="B996" s="61"/>
      <c r="C996" s="1"/>
      <c r="D996" s="1"/>
      <c r="E996" s="45" t="s">
        <v>706</v>
      </c>
      <c r="F996" s="46" t="s">
        <v>707</v>
      </c>
      <c r="G996" s="47">
        <v>0</v>
      </c>
      <c r="H996" s="47">
        <v>0</v>
      </c>
      <c r="I996" s="47">
        <v>0</v>
      </c>
      <c r="J996" s="47">
        <v>0</v>
      </c>
      <c r="K996" s="47">
        <v>0</v>
      </c>
      <c r="L996" s="47">
        <v>0</v>
      </c>
      <c r="M996" s="47">
        <v>0</v>
      </c>
      <c r="N996" s="47">
        <v>0</v>
      </c>
      <c r="O996" s="47">
        <v>0</v>
      </c>
      <c r="P996" s="47">
        <v>0</v>
      </c>
      <c r="Q996" s="47">
        <v>0</v>
      </c>
      <c r="R996" s="47">
        <v>0</v>
      </c>
      <c r="S996" s="47">
        <v>-0.54722999999999999</v>
      </c>
      <c r="T996" s="47">
        <v>0.22216</v>
      </c>
      <c r="U996" s="47">
        <v>0</v>
      </c>
      <c r="V996" s="47">
        <v>0</v>
      </c>
      <c r="W996" s="47">
        <v>0</v>
      </c>
      <c r="X996" s="47">
        <v>0</v>
      </c>
      <c r="Y996" s="47">
        <v>0</v>
      </c>
      <c r="Z996" s="47">
        <v>0</v>
      </c>
      <c r="AA996" s="47">
        <v>0</v>
      </c>
      <c r="AB996" s="47">
        <v>-0.54722999999999999</v>
      </c>
      <c r="AC996" s="47">
        <v>0.22216</v>
      </c>
      <c r="AD996" s="47">
        <v>0</v>
      </c>
      <c r="AE996" s="47">
        <v>-60.462769999999999</v>
      </c>
      <c r="AF996" s="47">
        <v>0</v>
      </c>
      <c r="AG996" s="47">
        <v>0</v>
      </c>
      <c r="AH996" s="47">
        <v>15.81142</v>
      </c>
      <c r="AI996" s="47">
        <v>0</v>
      </c>
      <c r="AJ996" s="47">
        <v>0</v>
      </c>
      <c r="AK996" s="47">
        <v>0</v>
      </c>
      <c r="AL996" s="47">
        <v>0</v>
      </c>
      <c r="AM996" s="47">
        <v>0</v>
      </c>
      <c r="AN996" s="47">
        <v>-44.651350000000001</v>
      </c>
      <c r="AO996" s="47">
        <v>0</v>
      </c>
      <c r="AP996" s="47">
        <v>0</v>
      </c>
      <c r="AQ996" s="47">
        <v>0</v>
      </c>
      <c r="AR996" s="47">
        <v>-1.8754200000000001</v>
      </c>
      <c r="AS996" s="47">
        <v>0</v>
      </c>
      <c r="AT996" s="47">
        <v>-18.543800000000001</v>
      </c>
      <c r="AU996" s="47">
        <v>82.59948</v>
      </c>
      <c r="AV996" s="47">
        <v>0</v>
      </c>
      <c r="AW996" s="47">
        <v>19.936</v>
      </c>
      <c r="AX996" s="47">
        <v>0.5</v>
      </c>
      <c r="AY996" s="47">
        <v>0</v>
      </c>
      <c r="AZ996" s="47">
        <v>1.3922000000000001</v>
      </c>
      <c r="BA996" s="47">
        <v>81.224059999999994</v>
      </c>
      <c r="BB996" s="47">
        <v>0</v>
      </c>
      <c r="BC996" s="47">
        <v>-43.806379999999997</v>
      </c>
      <c r="BD996" s="47">
        <v>81.446219999999997</v>
      </c>
      <c r="BE996" s="47">
        <v>0</v>
      </c>
      <c r="BF996" s="48">
        <v>0</v>
      </c>
      <c r="BG996" s="49">
        <v>-1.5378565143968621</v>
      </c>
    </row>
    <row r="997" spans="1:59" s="7" customFormat="1" hidden="1" x14ac:dyDescent="0.25">
      <c r="A997" s="5"/>
      <c r="B997" s="61"/>
      <c r="C997" s="1"/>
      <c r="D997" s="1"/>
      <c r="E997" s="45"/>
      <c r="F997" s="46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  <c r="AL997" s="47"/>
      <c r="AM997" s="47"/>
      <c r="AN997" s="47"/>
      <c r="AO997" s="47"/>
      <c r="AP997" s="47"/>
      <c r="AQ997" s="47"/>
      <c r="AR997" s="47"/>
      <c r="AS997" s="47"/>
      <c r="AT997" s="47"/>
      <c r="AU997" s="47"/>
      <c r="AV997" s="47"/>
      <c r="AW997" s="47"/>
      <c r="AX997" s="47"/>
      <c r="AY997" s="47"/>
      <c r="AZ997" s="47"/>
      <c r="BA997" s="47"/>
      <c r="BB997" s="47"/>
      <c r="BC997" s="47"/>
      <c r="BD997" s="47"/>
      <c r="BE997" s="47"/>
      <c r="BF997" s="48"/>
      <c r="BG997" s="49"/>
    </row>
    <row r="998" spans="1:59" s="7" customFormat="1" hidden="1" x14ac:dyDescent="0.25">
      <c r="A998" s="5"/>
      <c r="B998" s="61"/>
      <c r="C998" s="1"/>
      <c r="D998" s="1"/>
      <c r="E998" s="45"/>
      <c r="F998" s="46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  <c r="AL998" s="47"/>
      <c r="AM998" s="47"/>
      <c r="AN998" s="47"/>
      <c r="AO998" s="47"/>
      <c r="AP998" s="47"/>
      <c r="AQ998" s="47"/>
      <c r="AR998" s="47"/>
      <c r="AS998" s="47"/>
      <c r="AT998" s="47"/>
      <c r="AU998" s="47"/>
      <c r="AV998" s="47"/>
      <c r="AW998" s="47"/>
      <c r="AX998" s="47"/>
      <c r="AY998" s="47"/>
      <c r="AZ998" s="47"/>
      <c r="BA998" s="47"/>
      <c r="BB998" s="47"/>
      <c r="BC998" s="47"/>
      <c r="BD998" s="47"/>
      <c r="BE998" s="47"/>
      <c r="BF998" s="48"/>
      <c r="BG998" s="49"/>
    </row>
    <row r="999" spans="1:59" s="7" customFormat="1" hidden="1" x14ac:dyDescent="0.25">
      <c r="A999" s="5"/>
      <c r="B999" s="61"/>
      <c r="C999" s="1"/>
      <c r="D999" s="1"/>
      <c r="E999" s="45"/>
      <c r="F999" s="46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  <c r="AL999" s="47"/>
      <c r="AM999" s="47"/>
      <c r="AN999" s="47"/>
      <c r="AO999" s="47"/>
      <c r="AP999" s="47"/>
      <c r="AQ999" s="47"/>
      <c r="AR999" s="47"/>
      <c r="AS999" s="47"/>
      <c r="AT999" s="47"/>
      <c r="AU999" s="47"/>
      <c r="AV999" s="47"/>
      <c r="AW999" s="47"/>
      <c r="AX999" s="47"/>
      <c r="AY999" s="47"/>
      <c r="AZ999" s="47"/>
      <c r="BA999" s="47"/>
      <c r="BB999" s="47"/>
      <c r="BC999" s="47"/>
      <c r="BD999" s="47"/>
      <c r="BE999" s="47"/>
      <c r="BF999" s="48"/>
      <c r="BG999" s="49"/>
    </row>
    <row r="1000" spans="1:59" s="7" customFormat="1" x14ac:dyDescent="0.25">
      <c r="A1000" s="5"/>
      <c r="B1000" s="61"/>
      <c r="C1000" s="1"/>
      <c r="D1000" s="1"/>
      <c r="E1000" s="45" t="s">
        <v>708</v>
      </c>
      <c r="F1000" s="46" t="s">
        <v>709</v>
      </c>
      <c r="G1000" s="47">
        <v>8.2528299999999994</v>
      </c>
      <c r="H1000" s="47">
        <v>7.5025699999999995</v>
      </c>
      <c r="I1000" s="47">
        <v>8.4134700000000002</v>
      </c>
      <c r="J1000" s="47">
        <v>8.2528299999999994</v>
      </c>
      <c r="K1000" s="47">
        <v>7.5025699999999995</v>
      </c>
      <c r="L1000" s="47">
        <v>8.4134700000000002</v>
      </c>
      <c r="M1000" s="47">
        <v>8.2528299999999994</v>
      </c>
      <c r="N1000" s="47">
        <v>15.005139999999999</v>
      </c>
      <c r="O1000" s="47">
        <v>8.4134700000000002</v>
      </c>
      <c r="P1000" s="47">
        <v>24.758490000000002</v>
      </c>
      <c r="Q1000" s="47">
        <v>30.010279999999998</v>
      </c>
      <c r="R1000" s="47">
        <v>25.240410000000001</v>
      </c>
      <c r="S1000" s="47">
        <v>8.2528299999999994</v>
      </c>
      <c r="T1000" s="47">
        <v>0</v>
      </c>
      <c r="U1000" s="47">
        <v>8.4134700000000002</v>
      </c>
      <c r="V1000" s="47">
        <v>8.2528299999999994</v>
      </c>
      <c r="W1000" s="47">
        <v>7.5025699999999995</v>
      </c>
      <c r="X1000" s="47">
        <v>8.4134700000000002</v>
      </c>
      <c r="Y1000" s="47">
        <v>8.2528299999999994</v>
      </c>
      <c r="Z1000" s="47">
        <v>7.5025699999999995</v>
      </c>
      <c r="AA1000" s="47">
        <v>8.4134700000000002</v>
      </c>
      <c r="AB1000" s="47">
        <v>24.758490000000002</v>
      </c>
      <c r="AC1000" s="47">
        <v>15.005139999999999</v>
      </c>
      <c r="AD1000" s="47">
        <v>25.240410000000001</v>
      </c>
      <c r="AE1000" s="47">
        <v>9.0781100000000006</v>
      </c>
      <c r="AF1000" s="47">
        <v>8.2528299999999994</v>
      </c>
      <c r="AG1000" s="47">
        <v>8.4134700000000002</v>
      </c>
      <c r="AH1000" s="47">
        <v>9.0781100000000006</v>
      </c>
      <c r="AI1000" s="47">
        <v>8.2528299999999994</v>
      </c>
      <c r="AJ1000" s="47">
        <v>8.4134700000000002</v>
      </c>
      <c r="AK1000" s="47">
        <v>9.0781100000000006</v>
      </c>
      <c r="AL1000" s="47">
        <v>8.2528299999999994</v>
      </c>
      <c r="AM1000" s="47">
        <v>8.4134700000000002</v>
      </c>
      <c r="AN1000" s="47">
        <v>27.234330000000003</v>
      </c>
      <c r="AO1000" s="47">
        <v>24.758490000000002</v>
      </c>
      <c r="AP1000" s="47">
        <v>25.240410000000001</v>
      </c>
      <c r="AQ1000" s="47">
        <v>9.0781100000000006</v>
      </c>
      <c r="AR1000" s="47">
        <v>0</v>
      </c>
      <c r="AS1000" s="47">
        <v>8.4134700000000002</v>
      </c>
      <c r="AT1000" s="47">
        <v>9.0781100000000006</v>
      </c>
      <c r="AU1000" s="47">
        <v>16.505659999999999</v>
      </c>
      <c r="AV1000" s="47">
        <v>8.4134700000000002</v>
      </c>
      <c r="AW1000" s="47">
        <v>9.0781100000000006</v>
      </c>
      <c r="AX1000" s="47">
        <v>8.2528299999999994</v>
      </c>
      <c r="AY1000" s="47">
        <v>8.4134700000000002</v>
      </c>
      <c r="AZ1000" s="47">
        <v>27.234330000000003</v>
      </c>
      <c r="BA1000" s="47">
        <v>24.758490000000002</v>
      </c>
      <c r="BB1000" s="47">
        <v>25.240410000000001</v>
      </c>
      <c r="BC1000" s="47">
        <v>103.98564</v>
      </c>
      <c r="BD1000" s="47">
        <v>94.532399999999996</v>
      </c>
      <c r="BE1000" s="47">
        <v>100.96164</v>
      </c>
      <c r="BF1000" s="48">
        <v>2.9951969876875983E-2</v>
      </c>
      <c r="BG1000" s="49">
        <v>0.10000000000000009</v>
      </c>
    </row>
    <row r="1001" spans="1:59" s="7" customFormat="1" hidden="1" x14ac:dyDescent="0.25">
      <c r="A1001" s="5"/>
      <c r="B1001" s="61"/>
      <c r="C1001" s="1"/>
      <c r="D1001" s="1"/>
      <c r="E1001" s="45"/>
      <c r="F1001" s="46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  <c r="AF1001" s="47"/>
      <c r="AG1001" s="47"/>
      <c r="AH1001" s="47"/>
      <c r="AI1001" s="47"/>
      <c r="AJ1001" s="47"/>
      <c r="AK1001" s="47"/>
      <c r="AL1001" s="47"/>
      <c r="AM1001" s="47"/>
      <c r="AN1001" s="47"/>
      <c r="AO1001" s="47"/>
      <c r="AP1001" s="47"/>
      <c r="AQ1001" s="47"/>
      <c r="AR1001" s="47"/>
      <c r="AS1001" s="47"/>
      <c r="AT1001" s="47"/>
      <c r="AU1001" s="47"/>
      <c r="AV1001" s="47"/>
      <c r="AW1001" s="47"/>
      <c r="AX1001" s="47"/>
      <c r="AY1001" s="47"/>
      <c r="AZ1001" s="47"/>
      <c r="BA1001" s="47"/>
      <c r="BB1001" s="47"/>
      <c r="BC1001" s="47"/>
      <c r="BD1001" s="47"/>
      <c r="BE1001" s="47"/>
      <c r="BF1001" s="48"/>
      <c r="BG1001" s="49"/>
    </row>
    <row r="1002" spans="1:59" s="7" customFormat="1" x14ac:dyDescent="0.25">
      <c r="A1002" s="5"/>
      <c r="B1002" s="61"/>
      <c r="C1002" s="1"/>
      <c r="D1002" s="1"/>
      <c r="E1002" s="45" t="s">
        <v>710</v>
      </c>
      <c r="F1002" s="46" t="s">
        <v>711</v>
      </c>
      <c r="G1002" s="47">
        <v>0</v>
      </c>
      <c r="H1002" s="47">
        <v>0</v>
      </c>
      <c r="I1002" s="47">
        <v>7.6851799999999999</v>
      </c>
      <c r="J1002" s="47">
        <v>8.0563400000000005</v>
      </c>
      <c r="K1002" s="47">
        <v>14.12716</v>
      </c>
      <c r="L1002" s="47">
        <v>7.6851799999999999</v>
      </c>
      <c r="M1002" s="47">
        <v>0</v>
      </c>
      <c r="N1002" s="47">
        <v>7.06358</v>
      </c>
      <c r="O1002" s="47">
        <v>7.6851799999999999</v>
      </c>
      <c r="P1002" s="47">
        <v>8.0563400000000005</v>
      </c>
      <c r="Q1002" s="47">
        <v>21.190740000000002</v>
      </c>
      <c r="R1002" s="47">
        <v>23.055540000000001</v>
      </c>
      <c r="S1002" s="47">
        <v>0</v>
      </c>
      <c r="T1002" s="47">
        <v>0</v>
      </c>
      <c r="U1002" s="47">
        <v>7.6851799999999999</v>
      </c>
      <c r="V1002" s="47">
        <v>0</v>
      </c>
      <c r="W1002" s="47">
        <v>14.12716</v>
      </c>
      <c r="X1002" s="47">
        <v>7.6851799999999999</v>
      </c>
      <c r="Y1002" s="47">
        <v>-69.185490000000001</v>
      </c>
      <c r="Z1002" s="47">
        <v>7.06358</v>
      </c>
      <c r="AA1002" s="47">
        <v>7.6851799999999999</v>
      </c>
      <c r="AB1002" s="47">
        <v>-69.185490000000001</v>
      </c>
      <c r="AC1002" s="47">
        <v>21.190740000000002</v>
      </c>
      <c r="AD1002" s="47">
        <v>23.055540000000001</v>
      </c>
      <c r="AE1002" s="47">
        <v>-1.1480299999999999</v>
      </c>
      <c r="AF1002" s="47">
        <v>-113.35078</v>
      </c>
      <c r="AG1002" s="47">
        <v>7.6851799999999999</v>
      </c>
      <c r="AH1002" s="47">
        <v>-10.9092</v>
      </c>
      <c r="AI1002" s="47">
        <v>0</v>
      </c>
      <c r="AJ1002" s="47">
        <v>7.6851799999999999</v>
      </c>
      <c r="AK1002" s="47">
        <v>8.640270000000001</v>
      </c>
      <c r="AL1002" s="47">
        <v>1.86147</v>
      </c>
      <c r="AM1002" s="47">
        <v>7.6851799999999999</v>
      </c>
      <c r="AN1002" s="47">
        <v>-3.41696</v>
      </c>
      <c r="AO1002" s="47">
        <v>-111.48931</v>
      </c>
      <c r="AP1002" s="47">
        <v>23.055540000000001</v>
      </c>
      <c r="AQ1002" s="47">
        <v>-2.0427499999999998</v>
      </c>
      <c r="AR1002" s="47">
        <v>0</v>
      </c>
      <c r="AS1002" s="47">
        <v>7.6851799999999999</v>
      </c>
      <c r="AT1002" s="47">
        <v>2.45919</v>
      </c>
      <c r="AU1002" s="47">
        <v>0</v>
      </c>
      <c r="AV1002" s="47">
        <v>7.6851799999999999</v>
      </c>
      <c r="AW1002" s="47">
        <v>-1.1747700000000001</v>
      </c>
      <c r="AX1002" s="47">
        <v>-129.79060000000001</v>
      </c>
      <c r="AY1002" s="47">
        <v>7.6851799999999999</v>
      </c>
      <c r="AZ1002" s="47">
        <v>-0.75833000000000006</v>
      </c>
      <c r="BA1002" s="47">
        <v>-129.79060000000001</v>
      </c>
      <c r="BB1002" s="47">
        <v>23.055540000000001</v>
      </c>
      <c r="BC1002" s="47">
        <v>-65.30444</v>
      </c>
      <c r="BD1002" s="47">
        <v>-198.89842999999999</v>
      </c>
      <c r="BE1002" s="47">
        <v>92.222160000000002</v>
      </c>
      <c r="BF1002" s="48">
        <v>-1.7081209115032656</v>
      </c>
      <c r="BG1002" s="49">
        <v>-0.67166940432863143</v>
      </c>
    </row>
    <row r="1003" spans="1:59" s="7" customFormat="1" x14ac:dyDescent="0.25">
      <c r="A1003" s="5"/>
      <c r="B1003" s="61"/>
      <c r="C1003" s="1"/>
      <c r="D1003" s="1"/>
      <c r="E1003" s="45"/>
      <c r="F1003" s="46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  <c r="AD1003" s="47"/>
      <c r="AE1003" s="47"/>
      <c r="AF1003" s="47"/>
      <c r="AG1003" s="47"/>
      <c r="AH1003" s="47"/>
      <c r="AI1003" s="47"/>
      <c r="AJ1003" s="47"/>
      <c r="AK1003" s="47"/>
      <c r="AL1003" s="47"/>
      <c r="AM1003" s="47"/>
      <c r="AN1003" s="47"/>
      <c r="AO1003" s="47"/>
      <c r="AP1003" s="47"/>
      <c r="AQ1003" s="47"/>
      <c r="AR1003" s="47"/>
      <c r="AS1003" s="47"/>
      <c r="AT1003" s="47"/>
      <c r="AU1003" s="47"/>
      <c r="AV1003" s="47"/>
      <c r="AW1003" s="47"/>
      <c r="AX1003" s="47"/>
      <c r="AY1003" s="47"/>
      <c r="AZ1003" s="47"/>
      <c r="BA1003" s="47"/>
      <c r="BB1003" s="47"/>
      <c r="BC1003" s="47"/>
      <c r="BD1003" s="47"/>
      <c r="BE1003" s="47"/>
      <c r="BF1003" s="48"/>
      <c r="BG1003" s="49"/>
    </row>
    <row r="1004" spans="1:59" s="7" customFormat="1" x14ac:dyDescent="0.25">
      <c r="A1004" s="5"/>
      <c r="B1004" s="61"/>
      <c r="C1004" s="1"/>
      <c r="D1004" s="1"/>
      <c r="E1004" s="63"/>
      <c r="F1004" s="51" t="s">
        <v>53</v>
      </c>
      <c r="G1004" s="52">
        <v>8.2528299999999994</v>
      </c>
      <c r="H1004" s="52">
        <v>7.5025699999999995</v>
      </c>
      <c r="I1004" s="52">
        <v>16.098649999999999</v>
      </c>
      <c r="J1004" s="52">
        <v>16.309170000000002</v>
      </c>
      <c r="K1004" s="52">
        <v>21.629729999999999</v>
      </c>
      <c r="L1004" s="52">
        <v>16.098649999999999</v>
      </c>
      <c r="M1004" s="52">
        <v>8.2528299999999994</v>
      </c>
      <c r="N1004" s="52">
        <v>22.068719999999999</v>
      </c>
      <c r="O1004" s="52">
        <v>16.098649999999999</v>
      </c>
      <c r="P1004" s="52">
        <v>32.814830000000001</v>
      </c>
      <c r="Q1004" s="52">
        <v>51.20102</v>
      </c>
      <c r="R1004" s="52">
        <v>48.295950000000005</v>
      </c>
      <c r="S1004" s="52">
        <v>7.7055999999999996</v>
      </c>
      <c r="T1004" s="52">
        <v>0.22216</v>
      </c>
      <c r="U1004" s="52">
        <v>16.098649999999999</v>
      </c>
      <c r="V1004" s="52">
        <v>8.2528299999999994</v>
      </c>
      <c r="W1004" s="52">
        <v>21.629729999999999</v>
      </c>
      <c r="X1004" s="52">
        <v>16.098649999999999</v>
      </c>
      <c r="Y1004" s="52">
        <v>-60.932659999999998</v>
      </c>
      <c r="Z1004" s="52">
        <v>14.56615</v>
      </c>
      <c r="AA1004" s="52">
        <v>16.098649999999999</v>
      </c>
      <c r="AB1004" s="52">
        <v>-44.974229999999999</v>
      </c>
      <c r="AC1004" s="52">
        <v>36.418040000000005</v>
      </c>
      <c r="AD1004" s="52">
        <v>48.295950000000005</v>
      </c>
      <c r="AE1004" s="52">
        <v>-52.532689999999995</v>
      </c>
      <c r="AF1004" s="52">
        <v>-105.09795</v>
      </c>
      <c r="AG1004" s="52">
        <v>16.098649999999999</v>
      </c>
      <c r="AH1004" s="52">
        <v>13.98033</v>
      </c>
      <c r="AI1004" s="52">
        <v>8.2528299999999994</v>
      </c>
      <c r="AJ1004" s="52">
        <v>16.098649999999999</v>
      </c>
      <c r="AK1004" s="52">
        <v>17.718380000000003</v>
      </c>
      <c r="AL1004" s="52">
        <v>10.1143</v>
      </c>
      <c r="AM1004" s="52">
        <v>16.098649999999999</v>
      </c>
      <c r="AN1004" s="52">
        <v>-20.833979999999997</v>
      </c>
      <c r="AO1004" s="52">
        <v>-86.730819999999994</v>
      </c>
      <c r="AP1004" s="52">
        <v>48.295950000000005</v>
      </c>
      <c r="AQ1004" s="52">
        <v>7.0353600000000007</v>
      </c>
      <c r="AR1004" s="52">
        <v>-1.8754200000000001</v>
      </c>
      <c r="AS1004" s="52">
        <v>16.098649999999999</v>
      </c>
      <c r="AT1004" s="52">
        <v>-7.0065000000000008</v>
      </c>
      <c r="AU1004" s="52">
        <v>99.105140000000006</v>
      </c>
      <c r="AV1004" s="52">
        <v>16.098649999999999</v>
      </c>
      <c r="AW1004" s="52">
        <v>27.839340000000004</v>
      </c>
      <c r="AX1004" s="52">
        <v>-121.03777000000001</v>
      </c>
      <c r="AY1004" s="52">
        <v>16.098649999999999</v>
      </c>
      <c r="AZ1004" s="52">
        <v>27.868200000000002</v>
      </c>
      <c r="BA1004" s="52">
        <v>-23.808050000000009</v>
      </c>
      <c r="BB1004" s="52">
        <v>48.295950000000005</v>
      </c>
      <c r="BC1004" s="52">
        <v>-5.1251799999999932</v>
      </c>
      <c r="BD1004" s="52">
        <v>-22.919810000000012</v>
      </c>
      <c r="BE1004" s="52">
        <v>193.18380000000002</v>
      </c>
      <c r="BF1004" s="53">
        <v>-1.0265300713620915</v>
      </c>
      <c r="BG1004" s="54">
        <v>-0.77638645346536506</v>
      </c>
    </row>
    <row r="1005" spans="1:59" s="7" customFormat="1" x14ac:dyDescent="0.25">
      <c r="A1005" s="5"/>
      <c r="B1005" s="61"/>
      <c r="C1005" s="1"/>
      <c r="D1005" s="1"/>
      <c r="E1005" s="63"/>
      <c r="F1005" s="62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  <c r="AC1005" s="47"/>
      <c r="AD1005" s="47"/>
      <c r="AE1005" s="47"/>
      <c r="AF1005" s="47"/>
      <c r="AG1005" s="47"/>
      <c r="AH1005" s="47"/>
      <c r="AI1005" s="47"/>
      <c r="AJ1005" s="47"/>
      <c r="AK1005" s="47"/>
      <c r="AL1005" s="47"/>
      <c r="AM1005" s="47"/>
      <c r="AN1005" s="47"/>
      <c r="AO1005" s="47"/>
      <c r="AP1005" s="47"/>
      <c r="AQ1005" s="47"/>
      <c r="AR1005" s="47"/>
      <c r="AS1005" s="47"/>
      <c r="AT1005" s="47"/>
      <c r="AU1005" s="47"/>
      <c r="AV1005" s="47"/>
      <c r="AW1005" s="47"/>
      <c r="AX1005" s="47"/>
      <c r="AY1005" s="47"/>
      <c r="AZ1005" s="47"/>
      <c r="BA1005" s="47"/>
      <c r="BB1005" s="47"/>
      <c r="BC1005" s="47"/>
      <c r="BD1005" s="47"/>
      <c r="BE1005" s="47"/>
      <c r="BF1005" s="48"/>
      <c r="BG1005" s="49"/>
    </row>
    <row r="1006" spans="1:59" s="7" customFormat="1" x14ac:dyDescent="0.25">
      <c r="A1006" s="5"/>
      <c r="B1006" s="1"/>
      <c r="C1006" s="46"/>
      <c r="D1006" s="46"/>
      <c r="E1006" s="45" t="s">
        <v>712</v>
      </c>
      <c r="F1006" s="46" t="s">
        <v>713</v>
      </c>
      <c r="G1006" s="47">
        <v>54.025390000000002</v>
      </c>
      <c r="H1006" s="47">
        <v>55.50553</v>
      </c>
      <c r="I1006" s="47">
        <v>58.6646</v>
      </c>
      <c r="J1006" s="47">
        <v>50.7545</v>
      </c>
      <c r="K1006" s="47">
        <v>50.34693</v>
      </c>
      <c r="L1006" s="47">
        <v>58.6646</v>
      </c>
      <c r="M1006" s="47">
        <v>54.264859999999999</v>
      </c>
      <c r="N1006" s="47">
        <v>55.639980000000001</v>
      </c>
      <c r="O1006" s="47">
        <v>58.6646</v>
      </c>
      <c r="P1006" s="47">
        <v>159.04474999999999</v>
      </c>
      <c r="Q1006" s="47">
        <v>161.49244000000002</v>
      </c>
      <c r="R1006" s="47">
        <v>175.99379999999999</v>
      </c>
      <c r="S1006" s="47">
        <v>52.400239999999997</v>
      </c>
      <c r="T1006" s="47">
        <v>53.722269999999995</v>
      </c>
      <c r="U1006" s="47">
        <v>58.6646</v>
      </c>
      <c r="V1006" s="47">
        <v>54.369440000000004</v>
      </c>
      <c r="W1006" s="47">
        <v>54.821649999999998</v>
      </c>
      <c r="X1006" s="47">
        <v>58.6646</v>
      </c>
      <c r="Y1006" s="47">
        <v>52.839019999999998</v>
      </c>
      <c r="Z1006" s="47">
        <v>53.065519999999999</v>
      </c>
      <c r="AA1006" s="47">
        <v>58.6646</v>
      </c>
      <c r="AB1006" s="47">
        <v>159.6087</v>
      </c>
      <c r="AC1006" s="47">
        <v>161.60944000000001</v>
      </c>
      <c r="AD1006" s="47">
        <v>175.99379999999999</v>
      </c>
      <c r="AE1006" s="47">
        <v>54.824709999999996</v>
      </c>
      <c r="AF1006" s="47">
        <v>54.682610000000004</v>
      </c>
      <c r="AG1006" s="47">
        <v>58.6646</v>
      </c>
      <c r="AH1006" s="47">
        <v>54.715060000000001</v>
      </c>
      <c r="AI1006" s="47">
        <v>54.412150000000004</v>
      </c>
      <c r="AJ1006" s="47">
        <v>58.6646</v>
      </c>
      <c r="AK1006" s="47">
        <v>52.278370000000002</v>
      </c>
      <c r="AL1006" s="47">
        <v>52.37762</v>
      </c>
      <c r="AM1006" s="47">
        <v>58.6646</v>
      </c>
      <c r="AN1006" s="47">
        <v>161.81814000000003</v>
      </c>
      <c r="AO1006" s="47">
        <v>161.47238000000002</v>
      </c>
      <c r="AP1006" s="47">
        <v>175.99379999999999</v>
      </c>
      <c r="AQ1006" s="47">
        <v>53.243900000000004</v>
      </c>
      <c r="AR1006" s="47">
        <v>54.181580000000004</v>
      </c>
      <c r="AS1006" s="47">
        <v>58.6646</v>
      </c>
      <c r="AT1006" s="47">
        <v>58.9223</v>
      </c>
      <c r="AU1006" s="47">
        <v>52.166550000000001</v>
      </c>
      <c r="AV1006" s="47">
        <v>58.6646</v>
      </c>
      <c r="AW1006" s="47">
        <v>52.704720000000002</v>
      </c>
      <c r="AX1006" s="47">
        <v>53.796939999999999</v>
      </c>
      <c r="AY1006" s="47">
        <v>58.6646</v>
      </c>
      <c r="AZ1006" s="47">
        <v>164.87092000000001</v>
      </c>
      <c r="BA1006" s="47">
        <v>160.14507</v>
      </c>
      <c r="BB1006" s="47">
        <v>175.99379999999999</v>
      </c>
      <c r="BC1006" s="47">
        <v>645.34251000000006</v>
      </c>
      <c r="BD1006" s="47">
        <v>644.71933000000001</v>
      </c>
      <c r="BE1006" s="47">
        <v>703.97519999999997</v>
      </c>
      <c r="BF1006" s="48">
        <v>-8.3288005031995294E-2</v>
      </c>
      <c r="BG1006" s="49">
        <v>9.6659115215302904E-4</v>
      </c>
    </row>
    <row r="1007" spans="1:59" s="7" customFormat="1" x14ac:dyDescent="0.25">
      <c r="A1007" s="5"/>
      <c r="B1007" s="1"/>
      <c r="C1007" s="46"/>
      <c r="D1007" s="46"/>
      <c r="E1007" s="45" t="s">
        <v>714</v>
      </c>
      <c r="F1007" s="46" t="s">
        <v>715</v>
      </c>
      <c r="G1007" s="47">
        <v>224.45651000000001</v>
      </c>
      <c r="H1007" s="47">
        <v>223.94363000000001</v>
      </c>
      <c r="I1007" s="47">
        <v>238.41382999999999</v>
      </c>
      <c r="J1007" s="47">
        <v>210.86712</v>
      </c>
      <c r="K1007" s="47">
        <v>203.13063</v>
      </c>
      <c r="L1007" s="47">
        <v>238.41382999999999</v>
      </c>
      <c r="M1007" s="47">
        <v>225.81198999999998</v>
      </c>
      <c r="N1007" s="47">
        <v>225.28462999999999</v>
      </c>
      <c r="O1007" s="47">
        <v>238.41382999999999</v>
      </c>
      <c r="P1007" s="47">
        <v>661.13562000000002</v>
      </c>
      <c r="Q1007" s="47">
        <v>652.35888999999997</v>
      </c>
      <c r="R1007" s="47">
        <v>715.24149</v>
      </c>
      <c r="S1007" s="47">
        <v>218.60729000000001</v>
      </c>
      <c r="T1007" s="47">
        <v>218.18823999999998</v>
      </c>
      <c r="U1007" s="47">
        <v>238.41382999999999</v>
      </c>
      <c r="V1007" s="47">
        <v>226.82254</v>
      </c>
      <c r="W1007" s="47">
        <v>224.18275</v>
      </c>
      <c r="X1007" s="47">
        <v>238.41382999999999</v>
      </c>
      <c r="Y1007" s="47">
        <v>220.43782999999999</v>
      </c>
      <c r="Z1007" s="47">
        <v>217.23536999999999</v>
      </c>
      <c r="AA1007" s="47">
        <v>238.41382999999999</v>
      </c>
      <c r="AB1007" s="47">
        <v>665.86766</v>
      </c>
      <c r="AC1007" s="47">
        <v>659.60636</v>
      </c>
      <c r="AD1007" s="47">
        <v>715.24149</v>
      </c>
      <c r="AE1007" s="47">
        <v>228.72185999999999</v>
      </c>
      <c r="AF1007" s="47">
        <v>224.29446999999999</v>
      </c>
      <c r="AG1007" s="47">
        <v>238.41382999999999</v>
      </c>
      <c r="AH1007" s="47">
        <v>229.00820999999999</v>
      </c>
      <c r="AI1007" s="47">
        <v>224.00125</v>
      </c>
      <c r="AJ1007" s="47">
        <v>238.41382999999999</v>
      </c>
      <c r="AK1007" s="47">
        <v>220.74714</v>
      </c>
      <c r="AL1007" s="47">
        <v>216.45035000000001</v>
      </c>
      <c r="AM1007" s="47">
        <v>238.41382999999999</v>
      </c>
      <c r="AN1007" s="47">
        <v>678.47721000000001</v>
      </c>
      <c r="AO1007" s="47">
        <v>664.74606999999992</v>
      </c>
      <c r="AP1007" s="47">
        <v>715.24149</v>
      </c>
      <c r="AQ1007" s="47">
        <v>228.40350000000001</v>
      </c>
      <c r="AR1007" s="47">
        <v>224.09138000000002</v>
      </c>
      <c r="AS1007" s="47">
        <v>238.41382999999999</v>
      </c>
      <c r="AT1007" s="47">
        <v>271.21064000000001</v>
      </c>
      <c r="AU1007" s="47">
        <v>216.29199</v>
      </c>
      <c r="AV1007" s="47">
        <v>238.41382999999999</v>
      </c>
      <c r="AW1007" s="47">
        <v>227.62069</v>
      </c>
      <c r="AX1007" s="47">
        <v>223.50737000000001</v>
      </c>
      <c r="AY1007" s="47">
        <v>238.41382999999999</v>
      </c>
      <c r="AZ1007" s="47">
        <v>727.23482999999999</v>
      </c>
      <c r="BA1007" s="47">
        <v>663.89073999999994</v>
      </c>
      <c r="BB1007" s="47">
        <v>715.24149</v>
      </c>
      <c r="BC1007" s="47">
        <v>2732.7153199999998</v>
      </c>
      <c r="BD1007" s="47">
        <v>2640.6020600000002</v>
      </c>
      <c r="BE1007" s="47">
        <v>2860.96596</v>
      </c>
      <c r="BF1007" s="48">
        <v>-4.4827740627854329E-2</v>
      </c>
      <c r="BG1007" s="49">
        <v>3.488343109146852E-2</v>
      </c>
    </row>
    <row r="1008" spans="1:59" s="7" customFormat="1" x14ac:dyDescent="0.25">
      <c r="A1008" s="5"/>
      <c r="B1008" s="1"/>
      <c r="C1008" s="46"/>
      <c r="D1008" s="46"/>
      <c r="E1008" s="45" t="s">
        <v>716</v>
      </c>
      <c r="F1008" s="46" t="s">
        <v>717</v>
      </c>
      <c r="G1008" s="47">
        <v>0</v>
      </c>
      <c r="H1008" s="47">
        <v>0</v>
      </c>
      <c r="I1008" s="47">
        <v>0</v>
      </c>
      <c r="J1008" s="47">
        <v>0</v>
      </c>
      <c r="K1008" s="47">
        <v>0</v>
      </c>
      <c r="L1008" s="47">
        <v>0</v>
      </c>
      <c r="M1008" s="47">
        <v>0</v>
      </c>
      <c r="N1008" s="47">
        <v>0</v>
      </c>
      <c r="O1008" s="47">
        <v>0</v>
      </c>
      <c r="P1008" s="47">
        <v>0</v>
      </c>
      <c r="Q1008" s="47">
        <v>0</v>
      </c>
      <c r="R1008" s="47">
        <v>0</v>
      </c>
      <c r="S1008" s="47">
        <v>0</v>
      </c>
      <c r="T1008" s="47">
        <v>0</v>
      </c>
      <c r="U1008" s="47">
        <v>0</v>
      </c>
      <c r="V1008" s="47">
        <v>0</v>
      </c>
      <c r="W1008" s="47">
        <v>0</v>
      </c>
      <c r="X1008" s="47">
        <v>0</v>
      </c>
      <c r="Y1008" s="47">
        <v>0</v>
      </c>
      <c r="Z1008" s="47">
        <v>0</v>
      </c>
      <c r="AA1008" s="47">
        <v>0</v>
      </c>
      <c r="AB1008" s="47">
        <v>0</v>
      </c>
      <c r="AC1008" s="47">
        <v>0</v>
      </c>
      <c r="AD1008" s="47">
        <v>0</v>
      </c>
      <c r="AE1008" s="47">
        <v>0</v>
      </c>
      <c r="AF1008" s="47">
        <v>0</v>
      </c>
      <c r="AG1008" s="47">
        <v>0</v>
      </c>
      <c r="AH1008" s="47">
        <v>0</v>
      </c>
      <c r="AI1008" s="47">
        <v>0</v>
      </c>
      <c r="AJ1008" s="47">
        <v>0</v>
      </c>
      <c r="AK1008" s="47">
        <v>0</v>
      </c>
      <c r="AL1008" s="47">
        <v>0</v>
      </c>
      <c r="AM1008" s="47">
        <v>0</v>
      </c>
      <c r="AN1008" s="47">
        <v>0</v>
      </c>
      <c r="AO1008" s="47">
        <v>0</v>
      </c>
      <c r="AP1008" s="47">
        <v>0</v>
      </c>
      <c r="AQ1008" s="47">
        <v>0</v>
      </c>
      <c r="AR1008" s="47">
        <v>0</v>
      </c>
      <c r="AS1008" s="47">
        <v>0</v>
      </c>
      <c r="AT1008" s="47">
        <v>0</v>
      </c>
      <c r="AU1008" s="47">
        <v>-0.1404</v>
      </c>
      <c r="AV1008" s="47">
        <v>0</v>
      </c>
      <c r="AW1008" s="47">
        <v>0</v>
      </c>
      <c r="AX1008" s="47">
        <v>0</v>
      </c>
      <c r="AY1008" s="47">
        <v>0</v>
      </c>
      <c r="AZ1008" s="47">
        <v>0</v>
      </c>
      <c r="BA1008" s="47">
        <v>-0.1404</v>
      </c>
      <c r="BB1008" s="47">
        <v>0</v>
      </c>
      <c r="BC1008" s="47">
        <v>0</v>
      </c>
      <c r="BD1008" s="47">
        <v>-0.1404</v>
      </c>
      <c r="BE1008" s="47">
        <v>0</v>
      </c>
      <c r="BF1008" s="48">
        <v>0</v>
      </c>
      <c r="BG1008" s="49">
        <v>-1</v>
      </c>
    </row>
    <row r="1009" spans="1:59" s="7" customFormat="1" x14ac:dyDescent="0.25">
      <c r="A1009" s="5"/>
      <c r="B1009" s="1"/>
      <c r="C1009" s="46"/>
      <c r="D1009" s="46"/>
      <c r="E1009" s="45" t="s">
        <v>718</v>
      </c>
      <c r="F1009" s="46" t="s">
        <v>719</v>
      </c>
      <c r="G1009" s="47">
        <v>44.269510000000004</v>
      </c>
      <c r="H1009" s="47">
        <v>46.19341</v>
      </c>
      <c r="I1009" s="47">
        <v>48.672969999999999</v>
      </c>
      <c r="J1009" s="47">
        <v>41.589280000000002</v>
      </c>
      <c r="K1009" s="47">
        <v>41.900260000000003</v>
      </c>
      <c r="L1009" s="47">
        <v>48.672969999999999</v>
      </c>
      <c r="M1009" s="47">
        <v>44.428640000000001</v>
      </c>
      <c r="N1009" s="47">
        <v>46.25244</v>
      </c>
      <c r="O1009" s="47">
        <v>48.672969999999999</v>
      </c>
      <c r="P1009" s="47">
        <v>130.28743</v>
      </c>
      <c r="Q1009" s="47">
        <v>134.34610999999998</v>
      </c>
      <c r="R1009" s="47">
        <v>146.01891000000001</v>
      </c>
      <c r="S1009" s="47">
        <v>42.844929999999998</v>
      </c>
      <c r="T1009" s="47">
        <v>44.602839999999993</v>
      </c>
      <c r="U1009" s="47">
        <v>48.672969999999999</v>
      </c>
      <c r="V1009" s="47">
        <v>44.455040000000004</v>
      </c>
      <c r="W1009" s="47">
        <v>45.363379999999999</v>
      </c>
      <c r="X1009" s="47">
        <v>48.672969999999999</v>
      </c>
      <c r="Y1009" s="47">
        <v>43.203699999999998</v>
      </c>
      <c r="Z1009" s="47">
        <v>43.877369999999999</v>
      </c>
      <c r="AA1009" s="47">
        <v>48.672969999999999</v>
      </c>
      <c r="AB1009" s="47">
        <v>130.50367</v>
      </c>
      <c r="AC1009" s="47">
        <v>133.84359000000001</v>
      </c>
      <c r="AD1009" s="47">
        <v>146.01891000000001</v>
      </c>
      <c r="AE1009" s="47">
        <v>44.827289999999998</v>
      </c>
      <c r="AF1009" s="47">
        <v>45.153080000000003</v>
      </c>
      <c r="AG1009" s="47">
        <v>48.672969999999999</v>
      </c>
      <c r="AH1009" s="47">
        <v>44.675199999999997</v>
      </c>
      <c r="AI1009" s="47">
        <v>44.794830000000005</v>
      </c>
      <c r="AJ1009" s="47">
        <v>48.672969999999999</v>
      </c>
      <c r="AK1009" s="47">
        <v>42.525230000000001</v>
      </c>
      <c r="AL1009" s="47">
        <v>43.136230000000005</v>
      </c>
      <c r="AM1009" s="47">
        <v>48.672969999999999</v>
      </c>
      <c r="AN1009" s="47">
        <v>132.02771999999999</v>
      </c>
      <c r="AO1009" s="47">
        <v>133.08414000000002</v>
      </c>
      <c r="AP1009" s="47">
        <v>146.01891000000001</v>
      </c>
      <c r="AQ1009" s="47">
        <v>43.09816</v>
      </c>
      <c r="AR1009" s="47">
        <v>44.539410000000004</v>
      </c>
      <c r="AS1009" s="47">
        <v>48.672969999999999</v>
      </c>
      <c r="AT1009" s="47">
        <v>48.112720000000003</v>
      </c>
      <c r="AU1009" s="47">
        <v>42.799959999999999</v>
      </c>
      <c r="AV1009" s="47">
        <v>48.672969999999999</v>
      </c>
      <c r="AW1009" s="47">
        <v>42.482529999999997</v>
      </c>
      <c r="AX1009" s="47">
        <v>44.08231</v>
      </c>
      <c r="AY1009" s="47">
        <v>48.672969999999999</v>
      </c>
      <c r="AZ1009" s="47">
        <v>133.69341</v>
      </c>
      <c r="BA1009" s="47">
        <v>131.42167999999998</v>
      </c>
      <c r="BB1009" s="47">
        <v>146.01891000000001</v>
      </c>
      <c r="BC1009" s="47">
        <v>526.51222999999993</v>
      </c>
      <c r="BD1009" s="47">
        <v>532.69551999999999</v>
      </c>
      <c r="BE1009" s="47">
        <v>584.07564000000002</v>
      </c>
      <c r="BF1009" s="48">
        <v>-9.8554718015632536E-2</v>
      </c>
      <c r="BG1009" s="49">
        <v>-1.1607550219307372E-2</v>
      </c>
    </row>
    <row r="1010" spans="1:59" s="7" customFormat="1" x14ac:dyDescent="0.25">
      <c r="A1010" s="5"/>
      <c r="B1010" s="1"/>
      <c r="C1010" s="46"/>
      <c r="D1010" s="46"/>
      <c r="E1010" s="45" t="s">
        <v>720</v>
      </c>
      <c r="F1010" s="46" t="s">
        <v>721</v>
      </c>
      <c r="G1010" s="47">
        <v>126.14953</v>
      </c>
      <c r="H1010" s="47">
        <v>83.004259999999988</v>
      </c>
      <c r="I1010" s="47">
        <v>485.41890999999998</v>
      </c>
      <c r="J1010" s="47">
        <v>89.274529999999999</v>
      </c>
      <c r="K1010" s="47">
        <v>297.25747999999999</v>
      </c>
      <c r="L1010" s="47">
        <v>485.41890999999998</v>
      </c>
      <c r="M1010" s="47">
        <v>136.95160999999999</v>
      </c>
      <c r="N1010" s="47">
        <v>279.51324</v>
      </c>
      <c r="O1010" s="47">
        <v>485.41890999999998</v>
      </c>
      <c r="P1010" s="47">
        <v>352.37566999999996</v>
      </c>
      <c r="Q1010" s="47">
        <v>659.77498000000003</v>
      </c>
      <c r="R1010" s="47">
        <v>1456.2567300000001</v>
      </c>
      <c r="S1010" s="47">
        <v>182.79664000000002</v>
      </c>
      <c r="T1010" s="47">
        <v>2042.1806100000001</v>
      </c>
      <c r="U1010" s="47">
        <v>485.41890999999998</v>
      </c>
      <c r="V1010" s="47">
        <v>128.37208999999999</v>
      </c>
      <c r="W1010" s="47">
        <v>71.570999999999998</v>
      </c>
      <c r="X1010" s="47">
        <v>485.41890999999998</v>
      </c>
      <c r="Y1010" s="47">
        <v>111.08456</v>
      </c>
      <c r="Z1010" s="47">
        <v>93.163089999999997</v>
      </c>
      <c r="AA1010" s="47">
        <v>485.41890999999998</v>
      </c>
      <c r="AB1010" s="47">
        <v>422.25328999999999</v>
      </c>
      <c r="AC1010" s="47">
        <v>2206.9147000000003</v>
      </c>
      <c r="AD1010" s="47">
        <v>1456.2567300000001</v>
      </c>
      <c r="AE1010" s="47">
        <v>78.867589999999993</v>
      </c>
      <c r="AF1010" s="47">
        <v>98.287329999999997</v>
      </c>
      <c r="AG1010" s="47">
        <v>485.41890999999998</v>
      </c>
      <c r="AH1010" s="47">
        <v>92.465479999999999</v>
      </c>
      <c r="AI1010" s="47">
        <v>566.94776999999999</v>
      </c>
      <c r="AJ1010" s="47">
        <v>485.41890999999998</v>
      </c>
      <c r="AK1010" s="47">
        <v>176.53846999999999</v>
      </c>
      <c r="AL1010" s="47">
        <v>222.60289</v>
      </c>
      <c r="AM1010" s="47">
        <v>485.41890999999998</v>
      </c>
      <c r="AN1010" s="47">
        <v>347.87153999999998</v>
      </c>
      <c r="AO1010" s="47">
        <v>887.83798999999999</v>
      </c>
      <c r="AP1010" s="47">
        <v>1456.2567300000001</v>
      </c>
      <c r="AQ1010" s="47">
        <v>692.48271</v>
      </c>
      <c r="AR1010" s="47">
        <v>256.90244999999999</v>
      </c>
      <c r="AS1010" s="47">
        <v>485.41890999999998</v>
      </c>
      <c r="AT1010" s="47">
        <v>168.60614000000001</v>
      </c>
      <c r="AU1010" s="47">
        <v>188.10848999999999</v>
      </c>
      <c r="AV1010" s="47">
        <v>485.41890999999998</v>
      </c>
      <c r="AW1010" s="47">
        <v>116.97882000000001</v>
      </c>
      <c r="AX1010" s="47">
        <v>158.27677</v>
      </c>
      <c r="AY1010" s="47">
        <v>485.41890999999998</v>
      </c>
      <c r="AZ1010" s="47">
        <v>978.06767000000002</v>
      </c>
      <c r="BA1010" s="47">
        <v>603.28770999999995</v>
      </c>
      <c r="BB1010" s="47">
        <v>1456.2567300000001</v>
      </c>
      <c r="BC1010" s="47">
        <v>2100.56817</v>
      </c>
      <c r="BD1010" s="47">
        <v>4357.81538</v>
      </c>
      <c r="BE1010" s="47">
        <v>5825.0269200000002</v>
      </c>
      <c r="BF1010" s="48">
        <v>-0.63938910517515679</v>
      </c>
      <c r="BG1010" s="49">
        <v>-0.5179767872589407</v>
      </c>
    </row>
    <row r="1011" spans="1:59" s="7" customFormat="1" x14ac:dyDescent="0.25">
      <c r="A1011" s="5"/>
      <c r="B1011" s="1"/>
      <c r="C1011" s="46"/>
      <c r="D1011" s="46"/>
      <c r="E1011" s="45" t="s">
        <v>722</v>
      </c>
      <c r="F1011" s="46" t="s">
        <v>723</v>
      </c>
      <c r="G1011" s="47">
        <v>2265.0667200000003</v>
      </c>
      <c r="H1011" s="47">
        <v>2297.55125</v>
      </c>
      <c r="I1011" s="47">
        <v>1864.8227400000001</v>
      </c>
      <c r="J1011" s="47">
        <v>1904.4626699999999</v>
      </c>
      <c r="K1011" s="47">
        <v>1664.18703</v>
      </c>
      <c r="L1011" s="47">
        <v>1864.8227400000001</v>
      </c>
      <c r="M1011" s="47">
        <v>1963.39366</v>
      </c>
      <c r="N1011" s="47">
        <v>1003.73695</v>
      </c>
      <c r="O1011" s="47">
        <v>1864.8227400000001</v>
      </c>
      <c r="P1011" s="47">
        <v>6132.9230499999994</v>
      </c>
      <c r="Q1011" s="47">
        <v>4965.47523</v>
      </c>
      <c r="R1011" s="47">
        <v>5594.4682199999997</v>
      </c>
      <c r="S1011" s="47">
        <v>1944.6252500000001</v>
      </c>
      <c r="T1011" s="47">
        <v>1807.84422</v>
      </c>
      <c r="U1011" s="47">
        <v>1864.8227400000001</v>
      </c>
      <c r="V1011" s="47">
        <v>2203.82789</v>
      </c>
      <c r="W1011" s="47">
        <v>1779.5852299999999</v>
      </c>
      <c r="X1011" s="47">
        <v>1864.8227400000001</v>
      </c>
      <c r="Y1011" s="47">
        <v>2106.9615800000001</v>
      </c>
      <c r="Z1011" s="47">
        <v>1711.06483</v>
      </c>
      <c r="AA1011" s="47">
        <v>1864.8227400000001</v>
      </c>
      <c r="AB1011" s="47">
        <v>6255.4147199999998</v>
      </c>
      <c r="AC1011" s="47">
        <v>5298.4942799999999</v>
      </c>
      <c r="AD1011" s="47">
        <v>5594.4682199999997</v>
      </c>
      <c r="AE1011" s="47">
        <v>2098.38328</v>
      </c>
      <c r="AF1011" s="47">
        <v>1993.7534099999998</v>
      </c>
      <c r="AG1011" s="47">
        <v>1864.8227400000001</v>
      </c>
      <c r="AH1011" s="47">
        <v>1485.1933600000002</v>
      </c>
      <c r="AI1011" s="47">
        <v>1889.2102199999999</v>
      </c>
      <c r="AJ1011" s="47">
        <v>1864.8227400000001</v>
      </c>
      <c r="AK1011" s="47">
        <v>1470.7733000000001</v>
      </c>
      <c r="AL1011" s="47">
        <v>2426.62554</v>
      </c>
      <c r="AM1011" s="47">
        <v>1864.8227400000001</v>
      </c>
      <c r="AN1011" s="47">
        <v>5054.3499400000001</v>
      </c>
      <c r="AO1011" s="47">
        <v>6309.5891700000002</v>
      </c>
      <c r="AP1011" s="47">
        <v>5594.4682199999997</v>
      </c>
      <c r="AQ1011" s="47">
        <v>2392.3230899999999</v>
      </c>
      <c r="AR1011" s="47">
        <v>2983.1599300000003</v>
      </c>
      <c r="AS1011" s="47">
        <v>1864.8227400000001</v>
      </c>
      <c r="AT1011" s="47">
        <v>1514.1688999999999</v>
      </c>
      <c r="AU1011" s="47">
        <v>1868.5649099999998</v>
      </c>
      <c r="AV1011" s="47">
        <v>1864.8227400000001</v>
      </c>
      <c r="AW1011" s="47">
        <v>2930.4435099999996</v>
      </c>
      <c r="AX1011" s="47">
        <v>2245.5550499999999</v>
      </c>
      <c r="AY1011" s="47">
        <v>1864.8227400000001</v>
      </c>
      <c r="AZ1011" s="47">
        <v>6836.9354999999996</v>
      </c>
      <c r="BA1011" s="47">
        <v>7097.2798899999998</v>
      </c>
      <c r="BB1011" s="47">
        <v>5594.4682199999997</v>
      </c>
      <c r="BC1011" s="47">
        <v>24279.623210000002</v>
      </c>
      <c r="BD1011" s="47">
        <v>23670.83857</v>
      </c>
      <c r="BE1011" s="47">
        <v>22377.872879999999</v>
      </c>
      <c r="BF1011" s="48">
        <v>8.4983516538771342E-2</v>
      </c>
      <c r="BG1011" s="49">
        <v>2.5718761006277235E-2</v>
      </c>
    </row>
    <row r="1012" spans="1:59" s="7" customFormat="1" hidden="1" x14ac:dyDescent="0.25">
      <c r="A1012" s="5"/>
      <c r="B1012" s="1"/>
      <c r="C1012" s="46"/>
      <c r="D1012" s="46"/>
      <c r="E1012" s="45"/>
      <c r="F1012" s="46"/>
      <c r="G1012" s="47"/>
      <c r="H1012" s="47"/>
      <c r="I1012" s="47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  <c r="AB1012" s="47"/>
      <c r="AC1012" s="47"/>
      <c r="AD1012" s="47"/>
      <c r="AE1012" s="47"/>
      <c r="AF1012" s="47"/>
      <c r="AG1012" s="47"/>
      <c r="AH1012" s="47"/>
      <c r="AI1012" s="47"/>
      <c r="AJ1012" s="47"/>
      <c r="AK1012" s="47"/>
      <c r="AL1012" s="47"/>
      <c r="AM1012" s="47"/>
      <c r="AN1012" s="47"/>
      <c r="AO1012" s="47"/>
      <c r="AP1012" s="47"/>
      <c r="AQ1012" s="47"/>
      <c r="AR1012" s="47"/>
      <c r="AS1012" s="47"/>
      <c r="AT1012" s="47"/>
      <c r="AU1012" s="47"/>
      <c r="AV1012" s="47"/>
      <c r="AW1012" s="47"/>
      <c r="AX1012" s="47"/>
      <c r="AY1012" s="47"/>
      <c r="AZ1012" s="47"/>
      <c r="BA1012" s="47"/>
      <c r="BB1012" s="47"/>
      <c r="BC1012" s="47"/>
      <c r="BD1012" s="47"/>
      <c r="BE1012" s="47"/>
      <c r="BF1012" s="48"/>
      <c r="BG1012" s="49"/>
    </row>
    <row r="1013" spans="1:59" s="7" customFormat="1" x14ac:dyDescent="0.25">
      <c r="A1013" s="5"/>
      <c r="B1013" s="1"/>
      <c r="C1013" s="46"/>
      <c r="D1013" s="46"/>
      <c r="E1013" s="45" t="s">
        <v>724</v>
      </c>
      <c r="F1013" s="46" t="s">
        <v>725</v>
      </c>
      <c r="G1013" s="47">
        <v>271.59661</v>
      </c>
      <c r="H1013" s="47">
        <v>105.81458000000001</v>
      </c>
      <c r="I1013" s="47">
        <v>96.250860000000003</v>
      </c>
      <c r="J1013" s="47">
        <v>254.63783999999998</v>
      </c>
      <c r="K1013" s="47">
        <v>101.96087</v>
      </c>
      <c r="L1013" s="47">
        <v>96.250860000000003</v>
      </c>
      <c r="M1013" s="47">
        <v>203.22001</v>
      </c>
      <c r="N1013" s="47">
        <v>62.591419999999999</v>
      </c>
      <c r="O1013" s="47">
        <v>96.250860000000003</v>
      </c>
      <c r="P1013" s="47">
        <v>729.45445999999993</v>
      </c>
      <c r="Q1013" s="47">
        <v>270.36687000000001</v>
      </c>
      <c r="R1013" s="47">
        <v>288.75258000000002</v>
      </c>
      <c r="S1013" s="47">
        <v>171.53773000000001</v>
      </c>
      <c r="T1013" s="47">
        <v>88.925880000000006</v>
      </c>
      <c r="U1013" s="47">
        <v>96.250860000000003</v>
      </c>
      <c r="V1013" s="47">
        <v>53.679029999999997</v>
      </c>
      <c r="W1013" s="47">
        <v>76.349220000000003</v>
      </c>
      <c r="X1013" s="47">
        <v>96.250860000000003</v>
      </c>
      <c r="Y1013" s="47">
        <v>137.59215</v>
      </c>
      <c r="Z1013" s="47">
        <v>88.032080000000008</v>
      </c>
      <c r="AA1013" s="47">
        <v>96.250860000000003</v>
      </c>
      <c r="AB1013" s="47">
        <v>362.80890999999997</v>
      </c>
      <c r="AC1013" s="47">
        <v>253.30717999999999</v>
      </c>
      <c r="AD1013" s="47">
        <v>288.75258000000002</v>
      </c>
      <c r="AE1013" s="47">
        <v>137.10237000000001</v>
      </c>
      <c r="AF1013" s="47">
        <v>101.52128999999999</v>
      </c>
      <c r="AG1013" s="47">
        <v>96.250860000000003</v>
      </c>
      <c r="AH1013" s="47">
        <v>101.28214</v>
      </c>
      <c r="AI1013" s="47">
        <v>133.23716000000002</v>
      </c>
      <c r="AJ1013" s="47">
        <v>96.250860000000003</v>
      </c>
      <c r="AK1013" s="47">
        <v>150.04043999999999</v>
      </c>
      <c r="AL1013" s="47">
        <v>78.00112</v>
      </c>
      <c r="AM1013" s="47">
        <v>96.250860000000003</v>
      </c>
      <c r="AN1013" s="47">
        <v>388.42495000000002</v>
      </c>
      <c r="AO1013" s="47">
        <v>312.75957</v>
      </c>
      <c r="AP1013" s="47">
        <v>288.75258000000002</v>
      </c>
      <c r="AQ1013" s="47">
        <v>95.72408999999999</v>
      </c>
      <c r="AR1013" s="47">
        <v>160.77928</v>
      </c>
      <c r="AS1013" s="47">
        <v>96.250860000000003</v>
      </c>
      <c r="AT1013" s="47">
        <v>114.77424000000001</v>
      </c>
      <c r="AU1013" s="47">
        <v>309.85284000000001</v>
      </c>
      <c r="AV1013" s="47">
        <v>96.250860000000003</v>
      </c>
      <c r="AW1013" s="47">
        <v>52.414850000000001</v>
      </c>
      <c r="AX1013" s="47">
        <v>251.66140999999999</v>
      </c>
      <c r="AY1013" s="47">
        <v>96.250860000000003</v>
      </c>
      <c r="AZ1013" s="47">
        <v>262.91318000000001</v>
      </c>
      <c r="BA1013" s="47">
        <v>722.29353000000003</v>
      </c>
      <c r="BB1013" s="47">
        <v>288.75258000000002</v>
      </c>
      <c r="BC1013" s="47">
        <v>1743.6015</v>
      </c>
      <c r="BD1013" s="47">
        <v>1558.7271499999999</v>
      </c>
      <c r="BE1013" s="47">
        <v>1155.0103200000001</v>
      </c>
      <c r="BF1013" s="48">
        <v>0.50959819995374578</v>
      </c>
      <c r="BG1013" s="49">
        <v>0.11860597282853513</v>
      </c>
    </row>
    <row r="1014" spans="1:59" s="7" customFormat="1" x14ac:dyDescent="0.25">
      <c r="A1014" s="5"/>
      <c r="B1014" s="1"/>
      <c r="C1014" s="46"/>
      <c r="D1014" s="46"/>
      <c r="E1014" s="45" t="s">
        <v>726</v>
      </c>
      <c r="F1014" s="46" t="s">
        <v>727</v>
      </c>
      <c r="G1014" s="47">
        <v>213.75925000000001</v>
      </c>
      <c r="H1014" s="47">
        <v>213.73727</v>
      </c>
      <c r="I1014" s="47">
        <v>227.46015</v>
      </c>
      <c r="J1014" s="47">
        <v>200.81751</v>
      </c>
      <c r="K1014" s="47">
        <v>193.87282999999999</v>
      </c>
      <c r="L1014" s="47">
        <v>227.46015</v>
      </c>
      <c r="M1014" s="47">
        <v>215.02663000000001</v>
      </c>
      <c r="N1014" s="47">
        <v>214.99562</v>
      </c>
      <c r="O1014" s="47">
        <v>227.46015</v>
      </c>
      <c r="P1014" s="47">
        <v>629.60338999999999</v>
      </c>
      <c r="Q1014" s="47">
        <v>622.60572000000002</v>
      </c>
      <c r="R1014" s="47">
        <v>682.38045</v>
      </c>
      <c r="S1014" s="47">
        <v>208.12995999999998</v>
      </c>
      <c r="T1014" s="47">
        <v>208.18885</v>
      </c>
      <c r="U1014" s="47">
        <v>227.46015</v>
      </c>
      <c r="V1014" s="47">
        <v>215.95146</v>
      </c>
      <c r="W1014" s="47">
        <v>213.81182999999999</v>
      </c>
      <c r="X1014" s="47">
        <v>227.46015</v>
      </c>
      <c r="Y1014" s="47">
        <v>209.87276</v>
      </c>
      <c r="Z1014" s="47">
        <v>207.16063</v>
      </c>
      <c r="AA1014" s="47">
        <v>227.46015</v>
      </c>
      <c r="AB1014" s="47">
        <v>633.95418000000006</v>
      </c>
      <c r="AC1014" s="47">
        <v>629.16131000000007</v>
      </c>
      <c r="AD1014" s="47">
        <v>682.38045</v>
      </c>
      <c r="AE1014" s="47">
        <v>217.75976</v>
      </c>
      <c r="AF1014" s="47">
        <v>213.84541000000002</v>
      </c>
      <c r="AG1014" s="47">
        <v>227.46015</v>
      </c>
      <c r="AH1014" s="47">
        <v>217.99956</v>
      </c>
      <c r="AI1014" s="47">
        <v>213.51201999999998</v>
      </c>
      <c r="AJ1014" s="47">
        <v>227.46015</v>
      </c>
      <c r="AK1014" s="47">
        <v>210.05289000000002</v>
      </c>
      <c r="AL1014" s="47">
        <v>206.26089999999999</v>
      </c>
      <c r="AM1014" s="47">
        <v>227.46015</v>
      </c>
      <c r="AN1014" s="47">
        <v>645.81220999999994</v>
      </c>
      <c r="AO1014" s="47">
        <v>633.61833000000001</v>
      </c>
      <c r="AP1014" s="47">
        <v>682.38045</v>
      </c>
      <c r="AQ1014" s="47">
        <v>217.20945</v>
      </c>
      <c r="AR1014" s="47">
        <v>213.51901999999998</v>
      </c>
      <c r="AS1014" s="47">
        <v>227.46015</v>
      </c>
      <c r="AT1014" s="47">
        <v>257.31254999999999</v>
      </c>
      <c r="AU1014" s="47">
        <v>206.02155999999999</v>
      </c>
      <c r="AV1014" s="47">
        <v>227.46015</v>
      </c>
      <c r="AW1014" s="47">
        <v>216.33759000000001</v>
      </c>
      <c r="AX1014" s="47">
        <v>212.85533999999998</v>
      </c>
      <c r="AY1014" s="47">
        <v>227.46015</v>
      </c>
      <c r="AZ1014" s="47">
        <v>690.85958999999991</v>
      </c>
      <c r="BA1014" s="47">
        <v>632.39592000000005</v>
      </c>
      <c r="BB1014" s="47">
        <v>682.38045</v>
      </c>
      <c r="BC1014" s="47">
        <v>2600.22937</v>
      </c>
      <c r="BD1014" s="47">
        <v>2517.7812799999997</v>
      </c>
      <c r="BE1014" s="47">
        <v>2729.5218</v>
      </c>
      <c r="BF1014" s="48">
        <v>-4.7368161705101608E-2</v>
      </c>
      <c r="BG1014" s="49">
        <v>3.2746327353740723E-2</v>
      </c>
    </row>
    <row r="1015" spans="1:59" s="7" customFormat="1" x14ac:dyDescent="0.25">
      <c r="A1015" s="5"/>
      <c r="B1015" s="1"/>
      <c r="C1015" s="46"/>
      <c r="D1015" s="46"/>
      <c r="E1015" s="45"/>
      <c r="F1015" s="46"/>
      <c r="G1015" s="47"/>
      <c r="H1015" s="47"/>
      <c r="I1015" s="47"/>
      <c r="J1015" s="47"/>
      <c r="K1015" s="47"/>
      <c r="L1015" s="47"/>
      <c r="M1015" s="47"/>
      <c r="N1015" s="47"/>
      <c r="O1015" s="47"/>
      <c r="P1015" s="47"/>
      <c r="Q1015" s="47"/>
      <c r="R1015" s="47"/>
      <c r="S1015" s="47"/>
      <c r="T1015" s="47"/>
      <c r="U1015" s="47"/>
      <c r="V1015" s="47"/>
      <c r="W1015" s="47"/>
      <c r="X1015" s="47"/>
      <c r="Y1015" s="47"/>
      <c r="Z1015" s="47"/>
      <c r="AA1015" s="47"/>
      <c r="AB1015" s="47"/>
      <c r="AC1015" s="47"/>
      <c r="AD1015" s="47"/>
      <c r="AE1015" s="47"/>
      <c r="AF1015" s="47"/>
      <c r="AG1015" s="47"/>
      <c r="AH1015" s="47"/>
      <c r="AI1015" s="47"/>
      <c r="AJ1015" s="47"/>
      <c r="AK1015" s="47"/>
      <c r="AL1015" s="47"/>
      <c r="AM1015" s="47"/>
      <c r="AN1015" s="47"/>
      <c r="AO1015" s="47"/>
      <c r="AP1015" s="47"/>
      <c r="AQ1015" s="47"/>
      <c r="AR1015" s="47"/>
      <c r="AS1015" s="47"/>
      <c r="AT1015" s="47"/>
      <c r="AU1015" s="47"/>
      <c r="AV1015" s="47"/>
      <c r="AW1015" s="47"/>
      <c r="AX1015" s="47"/>
      <c r="AY1015" s="47"/>
      <c r="AZ1015" s="47"/>
      <c r="BA1015" s="47"/>
      <c r="BB1015" s="47"/>
      <c r="BC1015" s="47"/>
      <c r="BD1015" s="47"/>
      <c r="BE1015" s="47"/>
      <c r="BF1015" s="48"/>
      <c r="BG1015" s="49"/>
    </row>
    <row r="1016" spans="1:59" s="7" customFormat="1" x14ac:dyDescent="0.25">
      <c r="A1016" s="5"/>
      <c r="B1016" s="1"/>
      <c r="C1016" s="46"/>
      <c r="D1016" s="46"/>
      <c r="E1016" s="63"/>
      <c r="F1016" s="51" t="s">
        <v>54</v>
      </c>
      <c r="G1016" s="52">
        <v>3199.3235200000004</v>
      </c>
      <c r="H1016" s="52">
        <v>3025.7499300000004</v>
      </c>
      <c r="I1016" s="52">
        <v>3019.70406</v>
      </c>
      <c r="J1016" s="52">
        <v>2752.4034499999998</v>
      </c>
      <c r="K1016" s="52">
        <v>2552.6560299999996</v>
      </c>
      <c r="L1016" s="52">
        <v>3019.70406</v>
      </c>
      <c r="M1016" s="52">
        <v>2843.0973999999997</v>
      </c>
      <c r="N1016" s="52">
        <v>1888.0142799999999</v>
      </c>
      <c r="O1016" s="52">
        <v>3019.70406</v>
      </c>
      <c r="P1016" s="52">
        <v>8794.8243699999985</v>
      </c>
      <c r="Q1016" s="52">
        <v>7466.4202399999995</v>
      </c>
      <c r="R1016" s="52">
        <v>9059.1121800000001</v>
      </c>
      <c r="S1016" s="52">
        <v>2820.9420399999999</v>
      </c>
      <c r="T1016" s="52">
        <v>4463.6529099999989</v>
      </c>
      <c r="U1016" s="52">
        <v>3019.70406</v>
      </c>
      <c r="V1016" s="52">
        <v>2927.4774899999993</v>
      </c>
      <c r="W1016" s="52">
        <v>2465.6850600000002</v>
      </c>
      <c r="X1016" s="52">
        <v>3019.70406</v>
      </c>
      <c r="Y1016" s="52">
        <v>2881.9916000000003</v>
      </c>
      <c r="Z1016" s="52">
        <v>2413.5988899999998</v>
      </c>
      <c r="AA1016" s="52">
        <v>3019.70406</v>
      </c>
      <c r="AB1016" s="52">
        <v>8630.4111300000004</v>
      </c>
      <c r="AC1016" s="52">
        <v>9342.9368599999998</v>
      </c>
      <c r="AD1016" s="52">
        <v>9059.1121800000001</v>
      </c>
      <c r="AE1016" s="52">
        <v>2860.48686</v>
      </c>
      <c r="AF1016" s="52">
        <v>2731.5375999999997</v>
      </c>
      <c r="AG1016" s="52">
        <v>3019.70406</v>
      </c>
      <c r="AH1016" s="52">
        <v>2225.3390100000001</v>
      </c>
      <c r="AI1016" s="52">
        <v>3126.1154000000001</v>
      </c>
      <c r="AJ1016" s="52">
        <v>3019.70406</v>
      </c>
      <c r="AK1016" s="52">
        <v>2322.9558399999996</v>
      </c>
      <c r="AL1016" s="52">
        <v>3245.4546499999997</v>
      </c>
      <c r="AM1016" s="52">
        <v>3019.70406</v>
      </c>
      <c r="AN1016" s="52">
        <v>7408.7817100000002</v>
      </c>
      <c r="AO1016" s="52">
        <v>9103.1076499999999</v>
      </c>
      <c r="AP1016" s="52">
        <v>9059.1121800000001</v>
      </c>
      <c r="AQ1016" s="52">
        <v>3722.4848999999999</v>
      </c>
      <c r="AR1016" s="52">
        <v>3937.1730500000003</v>
      </c>
      <c r="AS1016" s="52">
        <v>3019.70406</v>
      </c>
      <c r="AT1016" s="52">
        <v>2433.1074900000003</v>
      </c>
      <c r="AU1016" s="52">
        <v>2883.6659</v>
      </c>
      <c r="AV1016" s="52">
        <v>3019.70406</v>
      </c>
      <c r="AW1016" s="52">
        <v>3638.9827099999998</v>
      </c>
      <c r="AX1016" s="52">
        <v>3189.7351900000003</v>
      </c>
      <c r="AY1016" s="52">
        <v>3019.70406</v>
      </c>
      <c r="AZ1016" s="52">
        <v>9794.5750999999982</v>
      </c>
      <c r="BA1016" s="52">
        <v>10010.574140000001</v>
      </c>
      <c r="BB1016" s="52">
        <v>9059.1121800000001</v>
      </c>
      <c r="BC1016" s="52">
        <v>34628.59231</v>
      </c>
      <c r="BD1016" s="52">
        <v>35923.038890000003</v>
      </c>
      <c r="BE1016" s="52">
        <v>36236.44872</v>
      </c>
      <c r="BF1016" s="53">
        <v>-4.4371246819023283E-2</v>
      </c>
      <c r="BG1016" s="54">
        <v>-3.6033882989791884E-2</v>
      </c>
    </row>
    <row r="1017" spans="1:59" s="7" customFormat="1" x14ac:dyDescent="0.25">
      <c r="A1017" s="5"/>
      <c r="B1017" s="1"/>
      <c r="C1017" s="46"/>
      <c r="D1017" s="46"/>
      <c r="E1017" s="63"/>
      <c r="F1017" s="62"/>
      <c r="G1017" s="47"/>
      <c r="H1017" s="47"/>
      <c r="I1017" s="47"/>
      <c r="J1017" s="47"/>
      <c r="K1017" s="47"/>
      <c r="L1017" s="47"/>
      <c r="M1017" s="47"/>
      <c r="N1017" s="47"/>
      <c r="O1017" s="47"/>
      <c r="P1017" s="47"/>
      <c r="Q1017" s="47"/>
      <c r="R1017" s="47"/>
      <c r="S1017" s="47"/>
      <c r="T1017" s="47"/>
      <c r="U1017" s="47"/>
      <c r="V1017" s="47"/>
      <c r="W1017" s="47"/>
      <c r="X1017" s="47"/>
      <c r="Y1017" s="47"/>
      <c r="Z1017" s="47"/>
      <c r="AA1017" s="47"/>
      <c r="AB1017" s="47"/>
      <c r="AC1017" s="47"/>
      <c r="AD1017" s="47"/>
      <c r="AE1017" s="47"/>
      <c r="AF1017" s="47"/>
      <c r="AG1017" s="47"/>
      <c r="AH1017" s="47"/>
      <c r="AI1017" s="47"/>
      <c r="AJ1017" s="47"/>
      <c r="AK1017" s="47"/>
      <c r="AL1017" s="47"/>
      <c r="AM1017" s="47"/>
      <c r="AN1017" s="47"/>
      <c r="AO1017" s="47"/>
      <c r="AP1017" s="47"/>
      <c r="AQ1017" s="47"/>
      <c r="AR1017" s="47"/>
      <c r="AS1017" s="47"/>
      <c r="AT1017" s="47"/>
      <c r="AU1017" s="47"/>
      <c r="AV1017" s="47"/>
      <c r="AW1017" s="47"/>
      <c r="AX1017" s="47"/>
      <c r="AY1017" s="47"/>
      <c r="AZ1017" s="47"/>
      <c r="BA1017" s="47"/>
      <c r="BB1017" s="47"/>
      <c r="BC1017" s="47"/>
      <c r="BD1017" s="47"/>
      <c r="BE1017" s="47"/>
      <c r="BF1017" s="48"/>
      <c r="BG1017" s="49"/>
    </row>
    <row r="1018" spans="1:59" x14ac:dyDescent="0.25">
      <c r="B1018" s="1"/>
      <c r="C1018" s="46"/>
      <c r="D1018" s="46"/>
      <c r="E1018" s="45" t="s">
        <v>728</v>
      </c>
      <c r="F1018" s="46" t="s">
        <v>729</v>
      </c>
      <c r="G1018" s="47">
        <v>42.288609999999998</v>
      </c>
      <c r="H1018" s="47">
        <v>25.43291</v>
      </c>
      <c r="I1018" s="47">
        <v>149.9025</v>
      </c>
      <c r="J1018" s="47">
        <v>774.53359</v>
      </c>
      <c r="K1018" s="47">
        <v>92.616799999999998</v>
      </c>
      <c r="L1018" s="47">
        <v>149.9025</v>
      </c>
      <c r="M1018" s="47">
        <v>260</v>
      </c>
      <c r="N1018" s="47">
        <v>280.99990000000003</v>
      </c>
      <c r="O1018" s="47">
        <v>149.9025</v>
      </c>
      <c r="P1018" s="47">
        <v>1076.8222000000001</v>
      </c>
      <c r="Q1018" s="47">
        <v>399.04960999999997</v>
      </c>
      <c r="R1018" s="47">
        <v>449.70749999999998</v>
      </c>
      <c r="S1018" s="47">
        <v>25.84468</v>
      </c>
      <c r="T1018" s="47">
        <v>44.278169999999996</v>
      </c>
      <c r="U1018" s="47">
        <v>149.9025</v>
      </c>
      <c r="V1018" s="47">
        <v>258.34560999999997</v>
      </c>
      <c r="W1018" s="47">
        <v>195.26085999999998</v>
      </c>
      <c r="X1018" s="47">
        <v>149.9025</v>
      </c>
      <c r="Y1018" s="47">
        <v>20.84552</v>
      </c>
      <c r="Z1018" s="47">
        <v>36.485669999999999</v>
      </c>
      <c r="AA1018" s="47">
        <v>149.9025</v>
      </c>
      <c r="AB1018" s="47">
        <v>305.03580999999997</v>
      </c>
      <c r="AC1018" s="47">
        <v>276.0247</v>
      </c>
      <c r="AD1018" s="47">
        <v>449.70749999999998</v>
      </c>
      <c r="AE1018" s="47">
        <v>177.48587000000001</v>
      </c>
      <c r="AF1018" s="47">
        <v>109.47796000000001</v>
      </c>
      <c r="AG1018" s="47">
        <v>149.9025</v>
      </c>
      <c r="AH1018" s="47">
        <v>98.468999999999994</v>
      </c>
      <c r="AI1018" s="47">
        <v>122.70344</v>
      </c>
      <c r="AJ1018" s="47">
        <v>149.9025</v>
      </c>
      <c r="AK1018" s="47">
        <v>334.05684000000002</v>
      </c>
      <c r="AL1018" s="47">
        <v>525.30558999999994</v>
      </c>
      <c r="AM1018" s="47">
        <v>149.9025</v>
      </c>
      <c r="AN1018" s="47">
        <v>610.01170999999999</v>
      </c>
      <c r="AO1018" s="47">
        <v>757.48698999999999</v>
      </c>
      <c r="AP1018" s="47">
        <v>449.70749999999998</v>
      </c>
      <c r="AQ1018" s="47">
        <v>255.14798000000002</v>
      </c>
      <c r="AR1018" s="47">
        <v>58.948</v>
      </c>
      <c r="AS1018" s="47">
        <v>149.9025</v>
      </c>
      <c r="AT1018" s="47">
        <v>30.134880000000003</v>
      </c>
      <c r="AU1018" s="47">
        <v>140.79139000000001</v>
      </c>
      <c r="AV1018" s="47">
        <v>149.9025</v>
      </c>
      <c r="AW1018" s="47">
        <v>53.363250000000001</v>
      </c>
      <c r="AX1018" s="47">
        <v>40.770890000000001</v>
      </c>
      <c r="AY1018" s="47">
        <v>149.9025</v>
      </c>
      <c r="AZ1018" s="47">
        <v>338.64610999999996</v>
      </c>
      <c r="BA1018" s="47">
        <v>240.51027999999999</v>
      </c>
      <c r="BB1018" s="47">
        <v>449.70749999999998</v>
      </c>
      <c r="BC1018" s="47">
        <v>2330.5158300000003</v>
      </c>
      <c r="BD1018" s="47">
        <v>1673.07158</v>
      </c>
      <c r="BE1018" s="47">
        <v>1798.83</v>
      </c>
      <c r="BF1018" s="48">
        <v>0.29557313920715145</v>
      </c>
      <c r="BG1018" s="49">
        <v>0.39295643883927567</v>
      </c>
    </row>
    <row r="1019" spans="1:59" hidden="1" x14ac:dyDescent="0.25">
      <c r="B1019" s="1"/>
      <c r="C1019" s="46"/>
      <c r="D1019" s="46"/>
      <c r="E1019" s="45"/>
      <c r="BF1019" s="48"/>
      <c r="BG1019" s="49"/>
    </row>
    <row r="1020" spans="1:59" x14ac:dyDescent="0.25">
      <c r="B1020" s="1"/>
      <c r="C1020" s="46"/>
      <c r="D1020" s="46"/>
      <c r="E1020" s="45" t="s">
        <v>730</v>
      </c>
      <c r="F1020" s="46" t="s">
        <v>731</v>
      </c>
      <c r="G1020" s="47">
        <v>0</v>
      </c>
      <c r="H1020" s="47">
        <v>0</v>
      </c>
      <c r="I1020" s="47">
        <v>25.789650000000002</v>
      </c>
      <c r="J1020" s="47">
        <v>129.46242999999998</v>
      </c>
      <c r="K1020" s="47">
        <v>132.18807999999999</v>
      </c>
      <c r="L1020" s="47">
        <v>25.789650000000002</v>
      </c>
      <c r="M1020" s="47">
        <v>0</v>
      </c>
      <c r="N1020" s="47">
        <v>0</v>
      </c>
      <c r="O1020" s="47">
        <v>25.789650000000002</v>
      </c>
      <c r="P1020" s="47">
        <v>129.46242999999998</v>
      </c>
      <c r="Q1020" s="47">
        <v>132.18807999999999</v>
      </c>
      <c r="R1020" s="47">
        <v>77.368949999999998</v>
      </c>
      <c r="S1020" s="47">
        <v>0</v>
      </c>
      <c r="T1020" s="47">
        <v>0</v>
      </c>
      <c r="U1020" s="47">
        <v>25.789650000000002</v>
      </c>
      <c r="V1020" s="47">
        <v>93.946789999999993</v>
      </c>
      <c r="W1020" s="47">
        <v>99.80095</v>
      </c>
      <c r="X1020" s="47">
        <v>25.789650000000002</v>
      </c>
      <c r="Y1020" s="47">
        <v>0</v>
      </c>
      <c r="Z1020" s="47">
        <v>0</v>
      </c>
      <c r="AA1020" s="47">
        <v>25.789650000000002</v>
      </c>
      <c r="AB1020" s="47">
        <v>93.946789999999993</v>
      </c>
      <c r="AC1020" s="47">
        <v>99.80095</v>
      </c>
      <c r="AD1020" s="47">
        <v>77.368949999999998</v>
      </c>
      <c r="AE1020" s="47">
        <v>0</v>
      </c>
      <c r="AF1020" s="47">
        <v>3.02068</v>
      </c>
      <c r="AG1020" s="47">
        <v>25.789650000000002</v>
      </c>
      <c r="AH1020" s="47">
        <v>111.9183</v>
      </c>
      <c r="AI1020" s="47">
        <v>96.937970000000007</v>
      </c>
      <c r="AJ1020" s="47">
        <v>25.789650000000002</v>
      </c>
      <c r="AK1020" s="47">
        <v>0</v>
      </c>
      <c r="AL1020" s="47">
        <v>0</v>
      </c>
      <c r="AM1020" s="47">
        <v>25.789650000000002</v>
      </c>
      <c r="AN1020" s="47">
        <v>111.9183</v>
      </c>
      <c r="AO1020" s="47">
        <v>99.958649999999992</v>
      </c>
      <c r="AP1020" s="47">
        <v>77.368949999999998</v>
      </c>
      <c r="AQ1020" s="47">
        <v>0</v>
      </c>
      <c r="AR1020" s="47">
        <v>0</v>
      </c>
      <c r="AS1020" s="47">
        <v>25.789650000000002</v>
      </c>
      <c r="AT1020" s="47">
        <v>88.093490000000003</v>
      </c>
      <c r="AU1020" s="47">
        <v>95.983729999999994</v>
      </c>
      <c r="AV1020" s="47">
        <v>25.789650000000002</v>
      </c>
      <c r="AW1020" s="47">
        <v>0</v>
      </c>
      <c r="AX1020" s="47">
        <v>0</v>
      </c>
      <c r="AY1020" s="47">
        <v>25.789650000000002</v>
      </c>
      <c r="AZ1020" s="47">
        <v>88.093490000000003</v>
      </c>
      <c r="BA1020" s="47">
        <v>95.983729999999994</v>
      </c>
      <c r="BB1020" s="47">
        <v>77.368949999999998</v>
      </c>
      <c r="BC1020" s="47">
        <v>423.42101000000002</v>
      </c>
      <c r="BD1020" s="47">
        <v>427.93140999999997</v>
      </c>
      <c r="BE1020" s="47">
        <v>309.47579999999999</v>
      </c>
      <c r="BF1020" s="48">
        <v>0.36818778721955003</v>
      </c>
      <c r="BG1020" s="49">
        <v>-1.0540006866988194E-2</v>
      </c>
    </row>
    <row r="1021" spans="1:59" x14ac:dyDescent="0.25">
      <c r="B1021" s="1"/>
      <c r="C1021" s="46"/>
      <c r="D1021" s="46"/>
      <c r="E1021" s="45"/>
      <c r="BF1021" s="48"/>
      <c r="BG1021" s="49"/>
    </row>
    <row r="1022" spans="1:59" x14ac:dyDescent="0.25">
      <c r="B1022" s="1"/>
      <c r="C1022" s="46"/>
      <c r="D1022" s="46"/>
      <c r="E1022" s="50"/>
      <c r="F1022" s="51" t="s">
        <v>55</v>
      </c>
      <c r="G1022" s="52">
        <v>42.288609999999998</v>
      </c>
      <c r="H1022" s="52">
        <v>25.43291</v>
      </c>
      <c r="I1022" s="52">
        <v>175.69215</v>
      </c>
      <c r="J1022" s="52">
        <v>903.99602000000004</v>
      </c>
      <c r="K1022" s="52">
        <v>224.80487999999997</v>
      </c>
      <c r="L1022" s="52">
        <v>175.69215</v>
      </c>
      <c r="M1022" s="52">
        <v>260</v>
      </c>
      <c r="N1022" s="52">
        <v>280.99990000000003</v>
      </c>
      <c r="O1022" s="52">
        <v>175.69215</v>
      </c>
      <c r="P1022" s="52">
        <v>1206.2846300000001</v>
      </c>
      <c r="Q1022" s="52">
        <v>531.23768999999993</v>
      </c>
      <c r="R1022" s="52">
        <v>527.07645000000002</v>
      </c>
      <c r="S1022" s="52">
        <v>25.84468</v>
      </c>
      <c r="T1022" s="52">
        <v>44.278169999999996</v>
      </c>
      <c r="U1022" s="52">
        <v>175.69215</v>
      </c>
      <c r="V1022" s="52">
        <v>352.29239999999993</v>
      </c>
      <c r="W1022" s="52">
        <v>295.06180999999998</v>
      </c>
      <c r="X1022" s="52">
        <v>175.69215</v>
      </c>
      <c r="Y1022" s="52">
        <v>20.84552</v>
      </c>
      <c r="Z1022" s="52">
        <v>36.485669999999999</v>
      </c>
      <c r="AA1022" s="52">
        <v>175.69215</v>
      </c>
      <c r="AB1022" s="52">
        <v>398.98259999999993</v>
      </c>
      <c r="AC1022" s="52">
        <v>375.82565</v>
      </c>
      <c r="AD1022" s="52">
        <v>527.07645000000002</v>
      </c>
      <c r="AE1022" s="52">
        <v>177.48587000000001</v>
      </c>
      <c r="AF1022" s="52">
        <v>112.49864000000001</v>
      </c>
      <c r="AG1022" s="52">
        <v>175.69215</v>
      </c>
      <c r="AH1022" s="52">
        <v>210.38729999999998</v>
      </c>
      <c r="AI1022" s="52">
        <v>219.64141000000001</v>
      </c>
      <c r="AJ1022" s="52">
        <v>175.69215</v>
      </c>
      <c r="AK1022" s="52">
        <v>334.05684000000002</v>
      </c>
      <c r="AL1022" s="52">
        <v>525.30558999999994</v>
      </c>
      <c r="AM1022" s="52">
        <v>175.69215</v>
      </c>
      <c r="AN1022" s="52">
        <v>721.93001000000004</v>
      </c>
      <c r="AO1022" s="52">
        <v>857.44564000000003</v>
      </c>
      <c r="AP1022" s="52">
        <v>527.07645000000002</v>
      </c>
      <c r="AQ1022" s="52">
        <v>255.14798000000002</v>
      </c>
      <c r="AR1022" s="52">
        <v>58.948</v>
      </c>
      <c r="AS1022" s="52">
        <v>175.69215</v>
      </c>
      <c r="AT1022" s="52">
        <v>118.22837000000001</v>
      </c>
      <c r="AU1022" s="52">
        <v>236.77512000000002</v>
      </c>
      <c r="AV1022" s="52">
        <v>175.69215</v>
      </c>
      <c r="AW1022" s="52">
        <v>53.363250000000001</v>
      </c>
      <c r="AX1022" s="52">
        <v>40.770890000000001</v>
      </c>
      <c r="AY1022" s="52">
        <v>175.69215</v>
      </c>
      <c r="AZ1022" s="52">
        <v>426.7396</v>
      </c>
      <c r="BA1022" s="52">
        <v>336.49401</v>
      </c>
      <c r="BB1022" s="52">
        <v>527.07645000000002</v>
      </c>
      <c r="BC1022" s="52">
        <v>2753.9368400000003</v>
      </c>
      <c r="BD1022" s="52">
        <v>2101.00299</v>
      </c>
      <c r="BE1022" s="52">
        <v>2108.3058000000001</v>
      </c>
      <c r="BF1022" s="53">
        <v>0.3062321604389649</v>
      </c>
      <c r="BG1022" s="54">
        <v>0.31077245158989536</v>
      </c>
    </row>
    <row r="1023" spans="1:59" x14ac:dyDescent="0.25">
      <c r="B1023" s="1"/>
      <c r="C1023" s="46"/>
      <c r="D1023" s="46"/>
      <c r="E1023" s="50"/>
      <c r="F1023" s="62"/>
      <c r="BF1023" s="48"/>
      <c r="BG1023" s="49"/>
    </row>
    <row r="1024" spans="1:59" s="7" customFormat="1" x14ac:dyDescent="0.25">
      <c r="A1024" s="5"/>
      <c r="B1024" s="1"/>
      <c r="C1024" s="46"/>
      <c r="D1024" s="46"/>
      <c r="E1024" s="45" t="s">
        <v>732</v>
      </c>
      <c r="F1024" s="46" t="s">
        <v>56</v>
      </c>
      <c r="G1024" s="47">
        <v>1240.7380000000001</v>
      </c>
      <c r="H1024" s="47">
        <v>11790.19334</v>
      </c>
      <c r="I1024" s="47">
        <v>1418.1663500000002</v>
      </c>
      <c r="J1024" s="47">
        <v>2727.8185899999999</v>
      </c>
      <c r="K1024" s="47">
        <v>-4047.8123900000001</v>
      </c>
      <c r="L1024" s="47">
        <v>1418.1663500000002</v>
      </c>
      <c r="M1024" s="47">
        <v>3222.8854100000003</v>
      </c>
      <c r="N1024" s="47">
        <v>2474.3065000000001</v>
      </c>
      <c r="O1024" s="47">
        <v>1418.1663500000002</v>
      </c>
      <c r="P1024" s="47">
        <v>7191.442</v>
      </c>
      <c r="Q1024" s="47">
        <v>10216.687449999999</v>
      </c>
      <c r="R1024" s="47">
        <v>4254.4990499999994</v>
      </c>
      <c r="S1024" s="47">
        <v>-1800.8344299999999</v>
      </c>
      <c r="T1024" s="47">
        <v>136.77691000000002</v>
      </c>
      <c r="U1024" s="47">
        <v>1418.1663500000002</v>
      </c>
      <c r="V1024" s="47">
        <v>4742.22246</v>
      </c>
      <c r="W1024" s="47">
        <v>1420.76343</v>
      </c>
      <c r="X1024" s="47">
        <v>1418.1663500000002</v>
      </c>
      <c r="Y1024" s="47">
        <v>6459.4722599999996</v>
      </c>
      <c r="Z1024" s="47">
        <v>390.37943999999999</v>
      </c>
      <c r="AA1024" s="47">
        <v>1418.1663500000002</v>
      </c>
      <c r="AB1024" s="47">
        <v>9400.8602899999987</v>
      </c>
      <c r="AC1024" s="47">
        <v>1947.9197799999999</v>
      </c>
      <c r="AD1024" s="47">
        <v>4254.4990499999994</v>
      </c>
      <c r="AE1024" s="47">
        <v>-3617.7451800000003</v>
      </c>
      <c r="AF1024" s="47">
        <v>1043.7061899999999</v>
      </c>
      <c r="AG1024" s="47">
        <v>1418.1663500000002</v>
      </c>
      <c r="AH1024" s="47">
        <v>4694.3938499999995</v>
      </c>
      <c r="AI1024" s="47">
        <v>-2752.4106000000002</v>
      </c>
      <c r="AJ1024" s="47">
        <v>1418.1663500000002</v>
      </c>
      <c r="AK1024" s="47">
        <v>3150.8497699999998</v>
      </c>
      <c r="AL1024" s="47">
        <v>-3718.5057000000002</v>
      </c>
      <c r="AM1024" s="47">
        <v>1418.1663500000002</v>
      </c>
      <c r="AN1024" s="47">
        <v>4227.4984400000003</v>
      </c>
      <c r="AO1024" s="47">
        <v>-5427.21011</v>
      </c>
      <c r="AP1024" s="47">
        <v>4254.4990499999994</v>
      </c>
      <c r="AQ1024" s="47">
        <v>-8022.70597</v>
      </c>
      <c r="AR1024" s="47">
        <v>-5410.924</v>
      </c>
      <c r="AS1024" s="47">
        <v>1418.1663500000002</v>
      </c>
      <c r="AT1024" s="47">
        <v>5898.6258499999994</v>
      </c>
      <c r="AU1024" s="47">
        <v>12477.748730000001</v>
      </c>
      <c r="AV1024" s="47">
        <v>1418.1663500000002</v>
      </c>
      <c r="AW1024" s="47">
        <v>8391.6623</v>
      </c>
      <c r="AX1024" s="47">
        <v>9327.4911400000001</v>
      </c>
      <c r="AY1024" s="47">
        <v>1418.1663500000002</v>
      </c>
      <c r="AZ1024" s="47">
        <v>6267.5821799999994</v>
      </c>
      <c r="BA1024" s="47">
        <v>16394.315869999999</v>
      </c>
      <c r="BB1024" s="47">
        <v>4254.4990499999994</v>
      </c>
      <c r="BC1024" s="47">
        <v>27087.38291</v>
      </c>
      <c r="BD1024" s="47">
        <v>23131.71299</v>
      </c>
      <c r="BE1024" s="47">
        <v>17017.996199999998</v>
      </c>
      <c r="BF1024" s="48">
        <v>0.59169050172898752</v>
      </c>
      <c r="BG1024" s="49">
        <v>0.17100635485621241</v>
      </c>
    </row>
    <row r="1025" spans="1:59" s="7" customFormat="1" x14ac:dyDescent="0.25">
      <c r="A1025" s="5"/>
      <c r="B1025" s="1"/>
      <c r="C1025" s="46"/>
      <c r="D1025" s="46"/>
      <c r="E1025" s="45"/>
      <c r="F1025" s="46"/>
      <c r="G1025" s="47"/>
      <c r="H1025" s="47"/>
      <c r="I1025" s="47"/>
      <c r="J1025" s="47"/>
      <c r="K1025" s="47"/>
      <c r="L1025" s="47"/>
      <c r="M1025" s="47"/>
      <c r="N1025" s="47"/>
      <c r="O1025" s="47"/>
      <c r="P1025" s="47"/>
      <c r="Q1025" s="47"/>
      <c r="R1025" s="47"/>
      <c r="S1025" s="47"/>
      <c r="T1025" s="47"/>
      <c r="U1025" s="47"/>
      <c r="V1025" s="47"/>
      <c r="W1025" s="47"/>
      <c r="X1025" s="47"/>
      <c r="Y1025" s="47"/>
      <c r="Z1025" s="47"/>
      <c r="AA1025" s="47"/>
      <c r="AB1025" s="47"/>
      <c r="AC1025" s="47"/>
      <c r="AD1025" s="47"/>
      <c r="AE1025" s="47"/>
      <c r="AF1025" s="47"/>
      <c r="AG1025" s="47"/>
      <c r="AH1025" s="47"/>
      <c r="AI1025" s="47"/>
      <c r="AJ1025" s="47"/>
      <c r="AK1025" s="47"/>
      <c r="AL1025" s="47"/>
      <c r="AM1025" s="47"/>
      <c r="AN1025" s="47"/>
      <c r="AO1025" s="47"/>
      <c r="AP1025" s="47"/>
      <c r="AQ1025" s="47"/>
      <c r="AR1025" s="47"/>
      <c r="AS1025" s="47"/>
      <c r="AT1025" s="47"/>
      <c r="AU1025" s="47"/>
      <c r="AV1025" s="47"/>
      <c r="AW1025" s="47"/>
      <c r="AX1025" s="47"/>
      <c r="AY1025" s="47"/>
      <c r="AZ1025" s="47"/>
      <c r="BA1025" s="47"/>
      <c r="BB1025" s="47"/>
      <c r="BC1025" s="47"/>
      <c r="BD1025" s="47"/>
      <c r="BE1025" s="47"/>
      <c r="BF1025" s="48"/>
      <c r="BG1025" s="49"/>
    </row>
    <row r="1026" spans="1:59" s="7" customFormat="1" x14ac:dyDescent="0.25">
      <c r="A1026" s="5"/>
      <c r="B1026" s="1"/>
      <c r="C1026" s="46"/>
      <c r="D1026" s="46"/>
      <c r="E1026" s="63"/>
      <c r="F1026" s="51" t="s">
        <v>56</v>
      </c>
      <c r="G1026" s="52">
        <v>1240.7380000000001</v>
      </c>
      <c r="H1026" s="52">
        <v>11790.19334</v>
      </c>
      <c r="I1026" s="52">
        <v>1418.1663500000002</v>
      </c>
      <c r="J1026" s="52">
        <v>2727.8185899999999</v>
      </c>
      <c r="K1026" s="52">
        <v>-4047.8123900000001</v>
      </c>
      <c r="L1026" s="52">
        <v>1418.1663500000002</v>
      </c>
      <c r="M1026" s="52">
        <v>3222.8854100000003</v>
      </c>
      <c r="N1026" s="52">
        <v>2474.3065000000001</v>
      </c>
      <c r="O1026" s="52">
        <v>1418.1663500000002</v>
      </c>
      <c r="P1026" s="52">
        <v>7191.442</v>
      </c>
      <c r="Q1026" s="52">
        <v>10216.687449999999</v>
      </c>
      <c r="R1026" s="52">
        <v>4254.4990499999994</v>
      </c>
      <c r="S1026" s="52">
        <v>-1800.8344299999999</v>
      </c>
      <c r="T1026" s="52">
        <v>136.77691000000002</v>
      </c>
      <c r="U1026" s="52">
        <v>1418.1663500000002</v>
      </c>
      <c r="V1026" s="52">
        <v>4742.22246</v>
      </c>
      <c r="W1026" s="52">
        <v>1420.76343</v>
      </c>
      <c r="X1026" s="52">
        <v>1418.1663500000002</v>
      </c>
      <c r="Y1026" s="52">
        <v>6459.4722599999996</v>
      </c>
      <c r="Z1026" s="52">
        <v>390.37943999999999</v>
      </c>
      <c r="AA1026" s="52">
        <v>1418.1663500000002</v>
      </c>
      <c r="AB1026" s="52">
        <v>9400.8602899999987</v>
      </c>
      <c r="AC1026" s="52">
        <v>1947.9197799999999</v>
      </c>
      <c r="AD1026" s="52">
        <v>4254.4990499999994</v>
      </c>
      <c r="AE1026" s="52">
        <v>-3617.7451800000003</v>
      </c>
      <c r="AF1026" s="52">
        <v>1043.7061899999999</v>
      </c>
      <c r="AG1026" s="52">
        <v>1418.1663500000002</v>
      </c>
      <c r="AH1026" s="52">
        <v>4694.3938499999995</v>
      </c>
      <c r="AI1026" s="52">
        <v>-2752.4106000000002</v>
      </c>
      <c r="AJ1026" s="52">
        <v>1418.1663500000002</v>
      </c>
      <c r="AK1026" s="52">
        <v>3150.8497699999998</v>
      </c>
      <c r="AL1026" s="52">
        <v>-3718.5057000000002</v>
      </c>
      <c r="AM1026" s="52">
        <v>1418.1663500000002</v>
      </c>
      <c r="AN1026" s="52">
        <v>4227.4984400000003</v>
      </c>
      <c r="AO1026" s="52">
        <v>-5427.21011</v>
      </c>
      <c r="AP1026" s="52">
        <v>4254.4990499999994</v>
      </c>
      <c r="AQ1026" s="52">
        <v>-8022.70597</v>
      </c>
      <c r="AR1026" s="52">
        <v>-5410.924</v>
      </c>
      <c r="AS1026" s="52">
        <v>1418.1663500000002</v>
      </c>
      <c r="AT1026" s="52">
        <v>5898.6258499999994</v>
      </c>
      <c r="AU1026" s="52">
        <v>12477.748730000001</v>
      </c>
      <c r="AV1026" s="52">
        <v>1418.1663500000002</v>
      </c>
      <c r="AW1026" s="52">
        <v>8391.6623</v>
      </c>
      <c r="AX1026" s="52">
        <v>9327.4911400000001</v>
      </c>
      <c r="AY1026" s="52">
        <v>1418.1663500000002</v>
      </c>
      <c r="AZ1026" s="52">
        <v>6267.5821799999994</v>
      </c>
      <c r="BA1026" s="52">
        <v>16394.315869999999</v>
      </c>
      <c r="BB1026" s="52">
        <v>4254.4990499999994</v>
      </c>
      <c r="BC1026" s="52">
        <v>27087.38291</v>
      </c>
      <c r="BD1026" s="52">
        <v>23131.71299</v>
      </c>
      <c r="BE1026" s="52">
        <v>17017.996199999998</v>
      </c>
      <c r="BF1026" s="53">
        <v>0.59169050172898752</v>
      </c>
      <c r="BG1026" s="54">
        <v>0.17100635485621249</v>
      </c>
    </row>
    <row r="1027" spans="1:59" s="7" customFormat="1" x14ac:dyDescent="0.25">
      <c r="A1027" s="5"/>
      <c r="B1027" s="1"/>
      <c r="C1027" s="46"/>
      <c r="D1027" s="46"/>
      <c r="E1027" s="63"/>
      <c r="F1027" s="62"/>
      <c r="G1027" s="47"/>
      <c r="H1027" s="47"/>
      <c r="I1027" s="47"/>
      <c r="J1027" s="47"/>
      <c r="K1027" s="47"/>
      <c r="L1027" s="47"/>
      <c r="M1027" s="47"/>
      <c r="N1027" s="47"/>
      <c r="O1027" s="47"/>
      <c r="P1027" s="47"/>
      <c r="Q1027" s="47"/>
      <c r="R1027" s="47"/>
      <c r="S1027" s="47"/>
      <c r="T1027" s="47"/>
      <c r="U1027" s="47"/>
      <c r="V1027" s="47"/>
      <c r="W1027" s="47"/>
      <c r="X1027" s="47"/>
      <c r="Y1027" s="47"/>
      <c r="Z1027" s="47"/>
      <c r="AA1027" s="47"/>
      <c r="AB1027" s="47"/>
      <c r="AC1027" s="47"/>
      <c r="AD1027" s="47"/>
      <c r="AE1027" s="47"/>
      <c r="AF1027" s="47"/>
      <c r="AG1027" s="47"/>
      <c r="AH1027" s="47"/>
      <c r="AI1027" s="47"/>
      <c r="AJ1027" s="47"/>
      <c r="AK1027" s="47"/>
      <c r="AL1027" s="47"/>
      <c r="AM1027" s="47"/>
      <c r="AN1027" s="47"/>
      <c r="AO1027" s="47"/>
      <c r="AP1027" s="47"/>
      <c r="AQ1027" s="47"/>
      <c r="AR1027" s="47"/>
      <c r="AS1027" s="47"/>
      <c r="AT1027" s="47"/>
      <c r="AU1027" s="47"/>
      <c r="AV1027" s="47"/>
      <c r="AW1027" s="47"/>
      <c r="AX1027" s="47"/>
      <c r="AY1027" s="47"/>
      <c r="AZ1027" s="47"/>
      <c r="BA1027" s="47"/>
      <c r="BB1027" s="47"/>
      <c r="BC1027" s="47"/>
      <c r="BD1027" s="47"/>
      <c r="BE1027" s="47"/>
      <c r="BF1027" s="48"/>
      <c r="BG1027" s="49"/>
    </row>
    <row r="1028" spans="1:59" hidden="1" x14ac:dyDescent="0.25">
      <c r="B1028" s="1"/>
      <c r="C1028" s="46"/>
      <c r="D1028" s="46"/>
      <c r="E1028" s="45"/>
      <c r="BF1028" s="48"/>
      <c r="BG1028" s="49"/>
    </row>
    <row r="1029" spans="1:59" hidden="1" x14ac:dyDescent="0.25">
      <c r="B1029" s="1"/>
      <c r="C1029" s="46"/>
      <c r="D1029" s="46"/>
      <c r="E1029" s="45"/>
      <c r="BF1029" s="48"/>
      <c r="BG1029" s="49"/>
    </row>
    <row r="1030" spans="1:59" hidden="1" x14ac:dyDescent="0.25">
      <c r="B1030" s="1"/>
      <c r="C1030" s="46"/>
      <c r="D1030" s="46"/>
      <c r="E1030" s="45"/>
      <c r="BF1030" s="48"/>
      <c r="BG1030" s="49"/>
    </row>
    <row r="1031" spans="1:59" hidden="1" x14ac:dyDescent="0.25">
      <c r="B1031" s="1"/>
      <c r="C1031" s="46"/>
      <c r="D1031" s="46"/>
      <c r="E1031" s="45"/>
      <c r="BF1031" s="48"/>
      <c r="BG1031" s="49"/>
    </row>
    <row r="1032" spans="1:59" x14ac:dyDescent="0.25">
      <c r="B1032" s="1"/>
      <c r="C1032" s="46"/>
      <c r="D1032" s="46"/>
      <c r="E1032" s="45" t="s">
        <v>733</v>
      </c>
      <c r="F1032" s="46" t="s">
        <v>57</v>
      </c>
      <c r="G1032" s="47">
        <v>2027.93534</v>
      </c>
      <c r="H1032" s="47">
        <v>3186.3033399999999</v>
      </c>
      <c r="I1032" s="47">
        <v>54.849239999999995</v>
      </c>
      <c r="J1032" s="47">
        <v>1134.1811200000002</v>
      </c>
      <c r="K1032" s="47">
        <v>3988.2509599999998</v>
      </c>
      <c r="L1032" s="47">
        <v>54.849239999999995</v>
      </c>
      <c r="M1032" s="47">
        <v>-1630.2259799999999</v>
      </c>
      <c r="N1032" s="47">
        <v>-1247.15786</v>
      </c>
      <c r="O1032" s="47">
        <v>54.849239999999995</v>
      </c>
      <c r="P1032" s="47">
        <v>1531.89048</v>
      </c>
      <c r="Q1032" s="47">
        <v>5927.3964400000004</v>
      </c>
      <c r="R1032" s="47">
        <v>164.54772</v>
      </c>
      <c r="S1032" s="47">
        <v>-1347.9133999999999</v>
      </c>
      <c r="T1032" s="47">
        <v>2985.4161400000003</v>
      </c>
      <c r="U1032" s="47">
        <v>54.849239999999995</v>
      </c>
      <c r="V1032" s="47">
        <v>990.40340000000003</v>
      </c>
      <c r="W1032" s="47">
        <v>5716.4801299999999</v>
      </c>
      <c r="X1032" s="47">
        <v>54.849239999999995</v>
      </c>
      <c r="Y1032" s="47">
        <v>-6077.2566699999998</v>
      </c>
      <c r="Z1032" s="47">
        <v>-3009.6481699999999</v>
      </c>
      <c r="AA1032" s="47">
        <v>54.849239999999995</v>
      </c>
      <c r="AB1032" s="47">
        <v>-6434.76667</v>
      </c>
      <c r="AC1032" s="47">
        <v>5692.2480999999998</v>
      </c>
      <c r="AD1032" s="47">
        <v>164.54772</v>
      </c>
      <c r="AE1032" s="47">
        <v>2926.4016699999997</v>
      </c>
      <c r="AF1032" s="47">
        <v>-3476.78332</v>
      </c>
      <c r="AG1032" s="47">
        <v>54.849239999999995</v>
      </c>
      <c r="AH1032" s="47">
        <v>-2072.8248799999997</v>
      </c>
      <c r="AI1032" s="47">
        <v>4172.4301800000003</v>
      </c>
      <c r="AJ1032" s="47">
        <v>54.849239999999995</v>
      </c>
      <c r="AK1032" s="47">
        <v>-2360.7719700000002</v>
      </c>
      <c r="AL1032" s="47">
        <v>-2403.2197900000001</v>
      </c>
      <c r="AM1032" s="47">
        <v>54.849239999999995</v>
      </c>
      <c r="AN1032" s="47">
        <v>-1507.1951799999999</v>
      </c>
      <c r="AO1032" s="47">
        <v>-1707.57293</v>
      </c>
      <c r="AP1032" s="47">
        <v>164.54772</v>
      </c>
      <c r="AQ1032" s="47">
        <v>1948.98991</v>
      </c>
      <c r="AR1032" s="47">
        <v>-724.24312999999995</v>
      </c>
      <c r="AS1032" s="47">
        <v>54.849239999999995</v>
      </c>
      <c r="AT1032" s="47">
        <v>1892.9679699999999</v>
      </c>
      <c r="AU1032" s="47">
        <v>2756.8289100000002</v>
      </c>
      <c r="AV1032" s="47">
        <v>54.849239999999995</v>
      </c>
      <c r="AW1032" s="47">
        <v>2242.0286499999997</v>
      </c>
      <c r="AX1032" s="47">
        <v>1687.49605</v>
      </c>
      <c r="AY1032" s="47">
        <v>54.849239999999995</v>
      </c>
      <c r="AZ1032" s="47">
        <v>6083.9865300000001</v>
      </c>
      <c r="BA1032" s="47">
        <v>3720.0818300000001</v>
      </c>
      <c r="BB1032" s="47">
        <v>164.54772</v>
      </c>
      <c r="BC1032" s="47">
        <v>-326.08484000000004</v>
      </c>
      <c r="BD1032" s="47">
        <v>13632.15344</v>
      </c>
      <c r="BE1032" s="47">
        <v>658.19087999999999</v>
      </c>
      <c r="BF1032" s="48">
        <v>-1.4954259469532607</v>
      </c>
      <c r="BG1032" s="49">
        <v>-1.0239202735969204</v>
      </c>
    </row>
    <row r="1033" spans="1:59" hidden="1" x14ac:dyDescent="0.25">
      <c r="B1033" s="1"/>
      <c r="C1033" s="46"/>
      <c r="D1033" s="46"/>
      <c r="E1033" s="45"/>
      <c r="BF1033" s="48"/>
      <c r="BG1033" s="49"/>
    </row>
    <row r="1034" spans="1:59" hidden="1" x14ac:dyDescent="0.25">
      <c r="B1034" s="1"/>
      <c r="C1034" s="46"/>
      <c r="D1034" s="46"/>
      <c r="E1034" s="45"/>
      <c r="BF1034" s="48"/>
      <c r="BG1034" s="49"/>
    </row>
    <row r="1035" spans="1:59" x14ac:dyDescent="0.25">
      <c r="B1035" s="1"/>
      <c r="C1035" s="46"/>
      <c r="D1035" s="46"/>
      <c r="E1035" s="45"/>
      <c r="BF1035" s="48"/>
      <c r="BG1035" s="49"/>
    </row>
    <row r="1036" spans="1:59" x14ac:dyDescent="0.25">
      <c r="B1036" s="1"/>
      <c r="C1036" s="46"/>
      <c r="D1036" s="46"/>
      <c r="E1036" s="50"/>
      <c r="F1036" s="51" t="s">
        <v>57</v>
      </c>
      <c r="G1036" s="52">
        <v>2027.93534</v>
      </c>
      <c r="H1036" s="52">
        <v>3186.3033399999999</v>
      </c>
      <c r="I1036" s="52">
        <v>54.849239999999995</v>
      </c>
      <c r="J1036" s="52">
        <v>1134.1811200000002</v>
      </c>
      <c r="K1036" s="52">
        <v>3988.2509599999998</v>
      </c>
      <c r="L1036" s="52">
        <v>54.849239999999995</v>
      </c>
      <c r="M1036" s="52">
        <v>-1630.2259799999999</v>
      </c>
      <c r="N1036" s="52">
        <v>-1247.15786</v>
      </c>
      <c r="O1036" s="52">
        <v>54.849239999999995</v>
      </c>
      <c r="P1036" s="52">
        <v>1531.89048</v>
      </c>
      <c r="Q1036" s="52">
        <v>5927.3964400000004</v>
      </c>
      <c r="R1036" s="52">
        <v>164.54772</v>
      </c>
      <c r="S1036" s="52">
        <v>-1347.9133999999999</v>
      </c>
      <c r="T1036" s="52">
        <v>2985.4161400000003</v>
      </c>
      <c r="U1036" s="52">
        <v>54.849239999999995</v>
      </c>
      <c r="V1036" s="52">
        <v>990.40340000000003</v>
      </c>
      <c r="W1036" s="52">
        <v>5716.4801299999999</v>
      </c>
      <c r="X1036" s="52">
        <v>54.849239999999995</v>
      </c>
      <c r="Y1036" s="52">
        <v>-6077.2566699999998</v>
      </c>
      <c r="Z1036" s="52">
        <v>-3009.6481699999999</v>
      </c>
      <c r="AA1036" s="52">
        <v>54.849239999999995</v>
      </c>
      <c r="AB1036" s="52">
        <v>-6434.76667</v>
      </c>
      <c r="AC1036" s="52">
        <v>5692.2480999999998</v>
      </c>
      <c r="AD1036" s="52">
        <v>164.54772</v>
      </c>
      <c r="AE1036" s="52">
        <v>2926.4016699999997</v>
      </c>
      <c r="AF1036" s="52">
        <v>-3476.78332</v>
      </c>
      <c r="AG1036" s="52">
        <v>54.849239999999995</v>
      </c>
      <c r="AH1036" s="52">
        <v>-2072.8248799999997</v>
      </c>
      <c r="AI1036" s="52">
        <v>4172.4301800000003</v>
      </c>
      <c r="AJ1036" s="52">
        <v>54.849239999999995</v>
      </c>
      <c r="AK1036" s="52">
        <v>-2360.7719700000002</v>
      </c>
      <c r="AL1036" s="52">
        <v>-2403.2197900000001</v>
      </c>
      <c r="AM1036" s="52">
        <v>54.849239999999995</v>
      </c>
      <c r="AN1036" s="52">
        <v>-1507.1951799999999</v>
      </c>
      <c r="AO1036" s="52">
        <v>-1707.57293</v>
      </c>
      <c r="AP1036" s="52">
        <v>164.54772</v>
      </c>
      <c r="AQ1036" s="52">
        <v>1948.98991</v>
      </c>
      <c r="AR1036" s="52">
        <v>-724.24312999999995</v>
      </c>
      <c r="AS1036" s="52">
        <v>54.849239999999995</v>
      </c>
      <c r="AT1036" s="52">
        <v>1892.9679699999999</v>
      </c>
      <c r="AU1036" s="52">
        <v>2756.8289100000002</v>
      </c>
      <c r="AV1036" s="52">
        <v>54.849239999999995</v>
      </c>
      <c r="AW1036" s="52">
        <v>2242.0286499999997</v>
      </c>
      <c r="AX1036" s="52">
        <v>1687.49605</v>
      </c>
      <c r="AY1036" s="52">
        <v>54.849239999999995</v>
      </c>
      <c r="AZ1036" s="52">
        <v>6083.9865300000001</v>
      </c>
      <c r="BA1036" s="52">
        <v>3720.0818300000001</v>
      </c>
      <c r="BB1036" s="52">
        <v>164.54772</v>
      </c>
      <c r="BC1036" s="52">
        <v>-326.08484000000004</v>
      </c>
      <c r="BD1036" s="52">
        <v>13632.15344</v>
      </c>
      <c r="BE1036" s="52">
        <v>658.19087999999999</v>
      </c>
      <c r="BF1036" s="53">
        <v>-1.4954259469532609</v>
      </c>
      <c r="BG1036" s="54">
        <v>-1.0239202735969204</v>
      </c>
    </row>
    <row r="1037" spans="1:59" x14ac:dyDescent="0.25">
      <c r="B1037" s="1"/>
      <c r="C1037" s="46"/>
      <c r="D1037" s="46"/>
      <c r="E1037" s="50"/>
      <c r="F1037" s="55"/>
      <c r="BF1037" s="48"/>
      <c r="BG1037" s="49"/>
    </row>
    <row r="1038" spans="1:59" x14ac:dyDescent="0.25">
      <c r="A1038" s="7"/>
      <c r="B1038" s="64"/>
      <c r="C1038" s="64"/>
      <c r="D1038" s="64"/>
      <c r="E1038" s="50"/>
      <c r="F1038" s="60" t="s">
        <v>58</v>
      </c>
      <c r="G1038" s="52">
        <v>7844.4752099999978</v>
      </c>
      <c r="H1038" s="52">
        <v>24332.75458999999</v>
      </c>
      <c r="I1038" s="52">
        <v>7240.1826400000045</v>
      </c>
      <c r="J1038" s="52">
        <v>8492.2254199999952</v>
      </c>
      <c r="K1038" s="52">
        <v>4454.8821900000039</v>
      </c>
      <c r="L1038" s="52">
        <v>6985.4755300000033</v>
      </c>
      <c r="M1038" s="52">
        <v>-963.72887000000196</v>
      </c>
      <c r="N1038" s="52">
        <v>8654.0773599999975</v>
      </c>
      <c r="O1038" s="52">
        <v>5811.0635100000027</v>
      </c>
      <c r="P1038" s="52">
        <v>15372.971759999991</v>
      </c>
      <c r="Q1038" s="52">
        <v>37441.71414000004</v>
      </c>
      <c r="R1038" s="52">
        <v>20036.721680000002</v>
      </c>
      <c r="S1038" s="52">
        <v>13281.498669999999</v>
      </c>
      <c r="T1038" s="52">
        <v>14763.515520000001</v>
      </c>
      <c r="U1038" s="52">
        <v>6662.215360000002</v>
      </c>
      <c r="V1038" s="52">
        <v>14333.135809999992</v>
      </c>
      <c r="W1038" s="52">
        <v>16651.450580000004</v>
      </c>
      <c r="X1038" s="52">
        <v>7256.0428500000035</v>
      </c>
      <c r="Y1038" s="52">
        <v>848.79116000000067</v>
      </c>
      <c r="Z1038" s="52">
        <v>-2775.9141000000009</v>
      </c>
      <c r="AA1038" s="52">
        <v>6974.2275700000046</v>
      </c>
      <c r="AB1038" s="52">
        <v>28463.425639999969</v>
      </c>
      <c r="AC1038" s="52">
        <v>28639.052000000003</v>
      </c>
      <c r="AD1038" s="52">
        <v>20892.48578000001</v>
      </c>
      <c r="AE1038" s="52">
        <v>5522.0074199999835</v>
      </c>
      <c r="AF1038" s="52">
        <v>-2583.1841099999947</v>
      </c>
      <c r="AG1038" s="52">
        <v>6895.4752800000006</v>
      </c>
      <c r="AH1038" s="52">
        <v>8806.2099000000017</v>
      </c>
      <c r="AI1038" s="52">
        <v>9978.3072500000017</v>
      </c>
      <c r="AJ1038" s="52">
        <v>7342.440980000003</v>
      </c>
      <c r="AK1038" s="52">
        <v>-5984.9175500000074</v>
      </c>
      <c r="AL1038" s="52">
        <v>9427.6770299999953</v>
      </c>
      <c r="AM1038" s="52">
        <v>6789.7795000000033</v>
      </c>
      <c r="AN1038" s="52">
        <v>8343.299770000036</v>
      </c>
      <c r="AO1038" s="52">
        <v>16822.800169999988</v>
      </c>
      <c r="AP1038" s="52">
        <v>21027.695760000006</v>
      </c>
      <c r="AQ1038" s="52">
        <v>7625.5405800000035</v>
      </c>
      <c r="AR1038" s="52">
        <v>9698.9335399999927</v>
      </c>
      <c r="AS1038" s="52">
        <v>7007.6459100000011</v>
      </c>
      <c r="AT1038" s="52">
        <v>11794.375190000004</v>
      </c>
      <c r="AU1038" s="52">
        <v>21456.290859999997</v>
      </c>
      <c r="AV1038" s="52">
        <v>6936.4357100000025</v>
      </c>
      <c r="AW1038" s="52">
        <v>9772.1000500000027</v>
      </c>
      <c r="AX1038" s="52">
        <v>41146.231570000011</v>
      </c>
      <c r="AY1038" s="52">
        <v>7162.1702900000055</v>
      </c>
      <c r="AZ1038" s="52">
        <v>29192.015819999993</v>
      </c>
      <c r="BA1038" s="52">
        <v>72301.45597000001</v>
      </c>
      <c r="BB1038" s="52">
        <v>21106.251910000003</v>
      </c>
      <c r="BC1038" s="52">
        <v>81371.71299</v>
      </c>
      <c r="BD1038" s="52">
        <v>155205.02228</v>
      </c>
      <c r="BE1038" s="52">
        <v>83063.155130000028</v>
      </c>
      <c r="BF1038" s="53">
        <v>-2.0363326403298736E-2</v>
      </c>
      <c r="BG1038" s="54">
        <v>-0.47571469147950568</v>
      </c>
    </row>
    <row r="1039" spans="1:59" x14ac:dyDescent="0.25">
      <c r="A1039" s="7"/>
      <c r="B1039" s="64"/>
      <c r="C1039" s="64"/>
      <c r="D1039" s="64"/>
      <c r="E1039" s="50"/>
      <c r="F1039" s="56"/>
      <c r="G1039" s="57"/>
      <c r="H1039" s="57"/>
      <c r="I1039" s="57"/>
      <c r="J1039" s="57"/>
      <c r="K1039" s="57"/>
      <c r="L1039" s="57"/>
      <c r="M1039" s="57"/>
      <c r="N1039" s="57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  <c r="AA1039" s="57"/>
      <c r="AB1039" s="57"/>
      <c r="AC1039" s="57"/>
      <c r="AD1039" s="57"/>
      <c r="AE1039" s="57"/>
      <c r="AF1039" s="57"/>
      <c r="AG1039" s="57"/>
      <c r="AH1039" s="57"/>
      <c r="AI1039" s="57"/>
      <c r="AJ1039" s="57"/>
      <c r="AK1039" s="57"/>
      <c r="AL1039" s="57"/>
      <c r="AM1039" s="57"/>
      <c r="AN1039" s="57"/>
      <c r="AO1039" s="57"/>
      <c r="AP1039" s="57"/>
      <c r="AQ1039" s="57"/>
      <c r="AR1039" s="57"/>
      <c r="AS1039" s="57"/>
      <c r="AT1039" s="57"/>
      <c r="AU1039" s="57"/>
      <c r="AV1039" s="57"/>
      <c r="AW1039" s="57"/>
      <c r="AX1039" s="57"/>
      <c r="AY1039" s="57"/>
      <c r="AZ1039" s="57"/>
      <c r="BA1039" s="57"/>
      <c r="BB1039" s="57"/>
      <c r="BC1039" s="57"/>
      <c r="BD1039" s="57"/>
      <c r="BE1039" s="57"/>
      <c r="BF1039" s="58"/>
      <c r="BG1039" s="59"/>
    </row>
    <row r="1040" spans="1:59" x14ac:dyDescent="0.25">
      <c r="B1040" s="1"/>
      <c r="C1040" s="46"/>
      <c r="D1040" s="46"/>
      <c r="E1040" s="45" t="s">
        <v>734</v>
      </c>
      <c r="F1040" s="46" t="s">
        <v>735</v>
      </c>
      <c r="G1040" s="47">
        <v>-1876.93896</v>
      </c>
      <c r="H1040" s="47">
        <v>-1555.9639099999999</v>
      </c>
      <c r="I1040" s="47">
        <v>-1952.1234999999999</v>
      </c>
      <c r="J1040" s="47">
        <v>-2045.6714399999998</v>
      </c>
      <c r="K1040" s="47">
        <v>-1852.6244199999999</v>
      </c>
      <c r="L1040" s="47">
        <v>-1952.1234999999999</v>
      </c>
      <c r="M1040" s="47">
        <v>-1598.37564</v>
      </c>
      <c r="N1040" s="47">
        <v>-1874.1033</v>
      </c>
      <c r="O1040" s="47">
        <v>-1952.1234999999999</v>
      </c>
      <c r="P1040" s="47">
        <v>-5520.9860399999998</v>
      </c>
      <c r="Q1040" s="47">
        <v>-5282.6916300000003</v>
      </c>
      <c r="R1040" s="47">
        <v>-5856.3705</v>
      </c>
      <c r="S1040" s="47">
        <v>-2001.0594900000001</v>
      </c>
      <c r="T1040" s="47">
        <v>-2953.2283299999999</v>
      </c>
      <c r="U1040" s="47">
        <v>-1952.1234999999999</v>
      </c>
      <c r="V1040" s="47">
        <v>-1588.0561200000002</v>
      </c>
      <c r="W1040" s="47">
        <v>-4989.32845</v>
      </c>
      <c r="X1040" s="47">
        <v>-1952.1234999999999</v>
      </c>
      <c r="Y1040" s="47">
        <v>-3386.05422</v>
      </c>
      <c r="Z1040" s="47">
        <v>-3058.4328700000001</v>
      </c>
      <c r="AA1040" s="47">
        <v>-1952.1234999999999</v>
      </c>
      <c r="AB1040" s="47">
        <v>-6975.1698299999998</v>
      </c>
      <c r="AC1040" s="47">
        <v>-11000.98965</v>
      </c>
      <c r="AD1040" s="47">
        <v>-5856.3705</v>
      </c>
      <c r="AE1040" s="47">
        <v>-2261.14831</v>
      </c>
      <c r="AF1040" s="47">
        <v>-2111.04664</v>
      </c>
      <c r="AG1040" s="47">
        <v>-1952.1234999999999</v>
      </c>
      <c r="AH1040" s="47">
        <v>-2366.9618500000001</v>
      </c>
      <c r="AI1040" s="47">
        <v>-2067.4455699999999</v>
      </c>
      <c r="AJ1040" s="47">
        <v>-1952.1234999999999</v>
      </c>
      <c r="AK1040" s="47">
        <v>-2894.1479399999998</v>
      </c>
      <c r="AL1040" s="47">
        <v>-2264.0036600000003</v>
      </c>
      <c r="AM1040" s="47">
        <v>-1952.1234999999999</v>
      </c>
      <c r="AN1040" s="47">
        <v>-7522.2581</v>
      </c>
      <c r="AO1040" s="47">
        <v>-6442.4958699999997</v>
      </c>
      <c r="AP1040" s="47">
        <v>-5856.3705</v>
      </c>
      <c r="AQ1040" s="47">
        <v>-2260.54594</v>
      </c>
      <c r="AR1040" s="47">
        <v>-1775.4149199999999</v>
      </c>
      <c r="AS1040" s="47">
        <v>-1952.1234999999999</v>
      </c>
      <c r="AT1040" s="47">
        <v>-2890.5853500000003</v>
      </c>
      <c r="AU1040" s="47">
        <v>-2236.28478</v>
      </c>
      <c r="AV1040" s="47">
        <v>-1952.1234999999999</v>
      </c>
      <c r="AW1040" s="47">
        <v>-2406.9755399999999</v>
      </c>
      <c r="AX1040" s="47">
        <v>-3955.5933500000001</v>
      </c>
      <c r="AY1040" s="47">
        <v>-1952.1234999999999</v>
      </c>
      <c r="AZ1040" s="47">
        <v>-7558.1068299999997</v>
      </c>
      <c r="BA1040" s="47">
        <v>-7967.2930500000002</v>
      </c>
      <c r="BB1040" s="47">
        <v>-5856.3705</v>
      </c>
      <c r="BC1040" s="47">
        <v>-27576.520800000002</v>
      </c>
      <c r="BD1040" s="47">
        <v>-30693.4702</v>
      </c>
      <c r="BE1040" s="47">
        <v>-23425.482</v>
      </c>
      <c r="BF1040" s="48">
        <v>0.17720185223936924</v>
      </c>
      <c r="BG1040" s="49">
        <v>-0.10155089599480993</v>
      </c>
    </row>
    <row r="1041" spans="2:59" x14ac:dyDescent="0.25">
      <c r="B1041" s="1"/>
      <c r="C1041" s="46"/>
      <c r="D1041" s="46"/>
      <c r="E1041" s="45"/>
      <c r="BF1041" s="48"/>
      <c r="BG1041" s="49"/>
    </row>
    <row r="1042" spans="2:59" x14ac:dyDescent="0.25">
      <c r="B1042" s="1"/>
      <c r="C1042" s="46"/>
      <c r="D1042" s="46"/>
      <c r="E1042" s="50"/>
      <c r="F1042" s="51" t="s">
        <v>59</v>
      </c>
      <c r="G1042" s="52">
        <v>-1876.93896</v>
      </c>
      <c r="H1042" s="52">
        <v>-1555.9639099999999</v>
      </c>
      <c r="I1042" s="52">
        <v>-1952.1234999999999</v>
      </c>
      <c r="J1042" s="52">
        <v>-2045.6714399999998</v>
      </c>
      <c r="K1042" s="52">
        <v>-1852.6244199999999</v>
      </c>
      <c r="L1042" s="52">
        <v>-1952.1234999999999</v>
      </c>
      <c r="M1042" s="52">
        <v>-1598.37564</v>
      </c>
      <c r="N1042" s="52">
        <v>-1874.1033</v>
      </c>
      <c r="O1042" s="52">
        <v>-1952.1234999999999</v>
      </c>
      <c r="P1042" s="52">
        <v>-5520.9860399999998</v>
      </c>
      <c r="Q1042" s="52">
        <v>-5282.6916300000003</v>
      </c>
      <c r="R1042" s="52">
        <v>-5856.3705</v>
      </c>
      <c r="S1042" s="52">
        <v>-2001.0594900000001</v>
      </c>
      <c r="T1042" s="52">
        <v>-2953.2283299999999</v>
      </c>
      <c r="U1042" s="52">
        <v>-1952.1234999999999</v>
      </c>
      <c r="V1042" s="52">
        <v>-1588.0561200000002</v>
      </c>
      <c r="W1042" s="52">
        <v>-4989.32845</v>
      </c>
      <c r="X1042" s="52">
        <v>-1952.1234999999999</v>
      </c>
      <c r="Y1042" s="52">
        <v>-3386.05422</v>
      </c>
      <c r="Z1042" s="52">
        <v>-3058.4328700000001</v>
      </c>
      <c r="AA1042" s="52">
        <v>-1952.1234999999999</v>
      </c>
      <c r="AB1042" s="52">
        <v>-6975.1698299999998</v>
      </c>
      <c r="AC1042" s="52">
        <v>-11000.98965</v>
      </c>
      <c r="AD1042" s="52">
        <v>-5856.3705</v>
      </c>
      <c r="AE1042" s="52">
        <v>-2261.14831</v>
      </c>
      <c r="AF1042" s="52">
        <v>-2111.04664</v>
      </c>
      <c r="AG1042" s="52">
        <v>-1952.1234999999999</v>
      </c>
      <c r="AH1042" s="52">
        <v>-2366.9618500000001</v>
      </c>
      <c r="AI1042" s="52">
        <v>-2067.4455699999999</v>
      </c>
      <c r="AJ1042" s="52">
        <v>-1952.1234999999999</v>
      </c>
      <c r="AK1042" s="52">
        <v>-2894.1479399999998</v>
      </c>
      <c r="AL1042" s="52">
        <v>-2264.0036600000003</v>
      </c>
      <c r="AM1042" s="52">
        <v>-1952.1234999999999</v>
      </c>
      <c r="AN1042" s="52">
        <v>-7522.2581</v>
      </c>
      <c r="AO1042" s="52">
        <v>-6442.4958699999997</v>
      </c>
      <c r="AP1042" s="52">
        <v>-5856.3705</v>
      </c>
      <c r="AQ1042" s="52">
        <v>-2260.54594</v>
      </c>
      <c r="AR1042" s="52">
        <v>-1775.4149199999999</v>
      </c>
      <c r="AS1042" s="52">
        <v>-1952.1234999999999</v>
      </c>
      <c r="AT1042" s="52">
        <v>-2890.5853500000003</v>
      </c>
      <c r="AU1042" s="52">
        <v>-2236.28478</v>
      </c>
      <c r="AV1042" s="52">
        <v>-1952.1234999999999</v>
      </c>
      <c r="AW1042" s="52">
        <v>-2406.9755399999999</v>
      </c>
      <c r="AX1042" s="52">
        <v>-3955.5933500000001</v>
      </c>
      <c r="AY1042" s="52">
        <v>-1952.1234999999999</v>
      </c>
      <c r="AZ1042" s="52">
        <v>-7558.1068299999997</v>
      </c>
      <c r="BA1042" s="52">
        <v>-7967.2930500000002</v>
      </c>
      <c r="BB1042" s="52">
        <v>-5856.3705</v>
      </c>
      <c r="BC1042" s="52">
        <v>-27576.520800000002</v>
      </c>
      <c r="BD1042" s="52">
        <v>-30693.4702</v>
      </c>
      <c r="BE1042" s="52">
        <v>-23425.482</v>
      </c>
      <c r="BF1042" s="53">
        <v>0.17720185223936916</v>
      </c>
      <c r="BG1042" s="54">
        <v>-0.10155089599480992</v>
      </c>
    </row>
    <row r="1043" spans="2:59" x14ac:dyDescent="0.25">
      <c r="B1043" s="1"/>
      <c r="C1043" s="46"/>
      <c r="D1043" s="46"/>
      <c r="E1043" s="50"/>
      <c r="F1043" s="55"/>
      <c r="BF1043" s="48"/>
      <c r="BG1043" s="49"/>
    </row>
    <row r="1044" spans="2:59" s="7" customFormat="1" x14ac:dyDescent="0.25">
      <c r="E1044" s="63"/>
      <c r="F1044" s="65" t="s">
        <v>60</v>
      </c>
      <c r="G1044" s="52">
        <v>5967.5362499999974</v>
      </c>
      <c r="H1044" s="52">
        <v>22776.790679999991</v>
      </c>
      <c r="I1044" s="52">
        <v>5288.0591400000048</v>
      </c>
      <c r="J1044" s="52">
        <v>6446.5539799999951</v>
      </c>
      <c r="K1044" s="52">
        <v>2602.2577700000038</v>
      </c>
      <c r="L1044" s="52">
        <v>5033.3520300000037</v>
      </c>
      <c r="M1044" s="52">
        <v>-2562.1045100000019</v>
      </c>
      <c r="N1044" s="52">
        <v>6779.9740599999977</v>
      </c>
      <c r="O1044" s="52">
        <v>3858.940010000003</v>
      </c>
      <c r="P1044" s="52">
        <v>9851.9857199999915</v>
      </c>
      <c r="Q1044" s="52">
        <v>32159.022510000039</v>
      </c>
      <c r="R1044" s="52">
        <v>14180.351180000001</v>
      </c>
      <c r="S1044" s="52">
        <v>11280.439179999999</v>
      </c>
      <c r="T1044" s="52">
        <v>11810.287190000001</v>
      </c>
      <c r="U1044" s="52">
        <v>4710.0918600000023</v>
      </c>
      <c r="V1044" s="52">
        <v>12745.079689999991</v>
      </c>
      <c r="W1044" s="52">
        <v>11662.122130000003</v>
      </c>
      <c r="X1044" s="52">
        <v>5303.9193500000038</v>
      </c>
      <c r="Y1044" s="52">
        <v>-2537.2630599999993</v>
      </c>
      <c r="Z1044" s="52">
        <v>-5834.3469700000005</v>
      </c>
      <c r="AA1044" s="52">
        <v>5022.1040700000049</v>
      </c>
      <c r="AB1044" s="52">
        <v>21488.25580999997</v>
      </c>
      <c r="AC1044" s="52">
        <v>17638.062350000004</v>
      </c>
      <c r="AD1044" s="52">
        <v>15036.115280000009</v>
      </c>
      <c r="AE1044" s="52">
        <v>3260.8591099999835</v>
      </c>
      <c r="AF1044" s="52">
        <v>-4694.2307499999952</v>
      </c>
      <c r="AG1044" s="52">
        <v>4943.3517800000009</v>
      </c>
      <c r="AH1044" s="52">
        <v>6439.248050000002</v>
      </c>
      <c r="AI1044" s="52">
        <v>7910.8616800000018</v>
      </c>
      <c r="AJ1044" s="52">
        <v>5390.3174800000033</v>
      </c>
      <c r="AK1044" s="52">
        <v>-8879.0654900000081</v>
      </c>
      <c r="AL1044" s="52">
        <v>7163.673369999995</v>
      </c>
      <c r="AM1044" s="52">
        <v>4837.6560000000036</v>
      </c>
      <c r="AN1044" s="52">
        <v>821.04167000003599</v>
      </c>
      <c r="AO1044" s="52">
        <v>10380.304299999989</v>
      </c>
      <c r="AP1044" s="52">
        <v>15171.325260000005</v>
      </c>
      <c r="AQ1044" s="52">
        <v>5364.9946400000035</v>
      </c>
      <c r="AR1044" s="52">
        <v>7923.5186199999926</v>
      </c>
      <c r="AS1044" s="52">
        <v>5055.5224100000014</v>
      </c>
      <c r="AT1044" s="52">
        <v>8903.7898400000049</v>
      </c>
      <c r="AU1044" s="52">
        <v>19220.006079999999</v>
      </c>
      <c r="AV1044" s="52">
        <v>4984.3122100000028</v>
      </c>
      <c r="AW1044" s="52">
        <v>7365.1245100000033</v>
      </c>
      <c r="AX1044" s="52">
        <v>37190.638220000008</v>
      </c>
      <c r="AY1044" s="52">
        <v>5210.0467900000058</v>
      </c>
      <c r="AZ1044" s="52">
        <v>21633.908989999993</v>
      </c>
      <c r="BA1044" s="52">
        <v>64334.16292000001</v>
      </c>
      <c r="BB1044" s="52">
        <v>15249.881410000002</v>
      </c>
      <c r="BC1044" s="52">
        <v>53795.192190000002</v>
      </c>
      <c r="BD1044" s="52">
        <v>124511.55208000001</v>
      </c>
      <c r="BE1044" s="52">
        <v>59637.673130000025</v>
      </c>
      <c r="BF1044" s="53">
        <v>-9.7966279255470023E-2</v>
      </c>
      <c r="BG1044" s="54">
        <v>-0.56795019183893869</v>
      </c>
    </row>
    <row r="1045" spans="2:59" s="7" customFormat="1" x14ac:dyDescent="0.25">
      <c r="E1045" s="63"/>
      <c r="F1045" s="66"/>
      <c r="G1045" s="57"/>
      <c r="H1045" s="57"/>
      <c r="I1045" s="57"/>
      <c r="J1045" s="57"/>
      <c r="K1045" s="57"/>
      <c r="L1045" s="57"/>
      <c r="M1045" s="57"/>
      <c r="N1045" s="57"/>
      <c r="O1045" s="57"/>
      <c r="P1045" s="57"/>
      <c r="Q1045" s="57"/>
      <c r="R1045" s="57"/>
      <c r="S1045" s="57"/>
      <c r="T1045" s="57"/>
      <c r="U1045" s="57"/>
      <c r="V1045" s="57"/>
      <c r="W1045" s="57"/>
      <c r="X1045" s="57"/>
      <c r="Y1045" s="57"/>
      <c r="Z1045" s="57"/>
      <c r="AA1045" s="57"/>
      <c r="AB1045" s="57"/>
      <c r="AC1045" s="57"/>
      <c r="AD1045" s="57"/>
      <c r="AE1045" s="57"/>
      <c r="AF1045" s="57"/>
      <c r="AG1045" s="57"/>
      <c r="AH1045" s="57"/>
      <c r="AI1045" s="57"/>
      <c r="AJ1045" s="57"/>
      <c r="AK1045" s="57"/>
      <c r="AL1045" s="57"/>
      <c r="AM1045" s="57"/>
      <c r="AN1045" s="57"/>
      <c r="AO1045" s="57"/>
      <c r="AP1045" s="57"/>
      <c r="AQ1045" s="57"/>
      <c r="AR1045" s="57"/>
      <c r="AS1045" s="57"/>
      <c r="AT1045" s="57"/>
      <c r="AU1045" s="57"/>
      <c r="AV1045" s="57"/>
      <c r="AW1045" s="57"/>
      <c r="AX1045" s="57"/>
      <c r="AY1045" s="57"/>
      <c r="AZ1045" s="57"/>
      <c r="BA1045" s="57"/>
      <c r="BB1045" s="57"/>
      <c r="BC1045" s="57"/>
      <c r="BD1045" s="57"/>
      <c r="BE1045" s="57"/>
      <c r="BF1045" s="58"/>
      <c r="BG1045" s="59"/>
    </row>
    <row r="1046" spans="2:59" x14ac:dyDescent="0.25">
      <c r="B1046" s="1"/>
      <c r="C1046" s="46"/>
      <c r="D1046" s="46"/>
      <c r="E1046" s="45" t="s">
        <v>736</v>
      </c>
      <c r="F1046" s="46" t="s">
        <v>737</v>
      </c>
      <c r="G1046" s="47">
        <v>-163.40504000000001</v>
      </c>
      <c r="H1046" s="47">
        <v>-23.094049999999999</v>
      </c>
      <c r="I1046" s="47">
        <v>-152.94451000000001</v>
      </c>
      <c r="J1046" s="47">
        <v>-153.77439999999999</v>
      </c>
      <c r="K1046" s="47">
        <v>-21.084029999999998</v>
      </c>
      <c r="L1046" s="47">
        <v>-151.15026</v>
      </c>
      <c r="M1046" s="47">
        <v>-151.82651999999999</v>
      </c>
      <c r="N1046" s="47">
        <v>-124.21153</v>
      </c>
      <c r="O1046" s="47">
        <v>-149.20417</v>
      </c>
      <c r="P1046" s="47">
        <v>-469.00596000000002</v>
      </c>
      <c r="Q1046" s="47">
        <v>-168.38960999999998</v>
      </c>
      <c r="R1046" s="47">
        <v>-453.29894000000002</v>
      </c>
      <c r="S1046" s="47">
        <v>-169.95257999999998</v>
      </c>
      <c r="T1046" s="47">
        <v>-150.90926999999999</v>
      </c>
      <c r="U1046" s="47">
        <v>-147.64807999999999</v>
      </c>
      <c r="V1046" s="47">
        <v>-168.13871</v>
      </c>
      <c r="W1046" s="47">
        <v>-148.04635000000002</v>
      </c>
      <c r="X1046" s="47">
        <v>-146.07964000000001</v>
      </c>
      <c r="Y1046" s="47">
        <v>-156.58865</v>
      </c>
      <c r="Z1046" s="47">
        <v>-96.66901</v>
      </c>
      <c r="AA1046" s="47">
        <v>-144.47286</v>
      </c>
      <c r="AB1046" s="47">
        <v>-494.67993999999999</v>
      </c>
      <c r="AC1046" s="47">
        <v>-395.62463000000002</v>
      </c>
      <c r="AD1046" s="47">
        <v>-438.20058</v>
      </c>
      <c r="AE1046" s="47">
        <v>-174.93011999999999</v>
      </c>
      <c r="AF1046" s="47">
        <v>-149.53718000000001</v>
      </c>
      <c r="AG1046" s="47">
        <v>-143.06895</v>
      </c>
      <c r="AH1046" s="47">
        <v>-178.01420000000002</v>
      </c>
      <c r="AI1046" s="47">
        <v>-148.06819000000002</v>
      </c>
      <c r="AJ1046" s="47">
        <v>-141.65360999999999</v>
      </c>
      <c r="AK1046" s="47">
        <v>-176.17347000000001</v>
      </c>
      <c r="AL1046" s="47">
        <v>-256.95335999999998</v>
      </c>
      <c r="AM1046" s="47">
        <v>-140.22336999999999</v>
      </c>
      <c r="AN1046" s="47">
        <v>-529.11779000000001</v>
      </c>
      <c r="AO1046" s="47">
        <v>-554.55872999999997</v>
      </c>
      <c r="AP1046" s="47">
        <v>-424.94592999999998</v>
      </c>
      <c r="AQ1046" s="47">
        <v>-191.24876999999998</v>
      </c>
      <c r="AR1046" s="47">
        <v>-168.77787000000001</v>
      </c>
      <c r="AS1046" s="47">
        <v>-145.48141000000001</v>
      </c>
      <c r="AT1046" s="47">
        <v>-191.41346999999999</v>
      </c>
      <c r="AU1046" s="47">
        <v>-156.45529999999999</v>
      </c>
      <c r="AV1046" s="47">
        <v>-144.00686999999999</v>
      </c>
      <c r="AW1046" s="47">
        <v>-191.50534999999999</v>
      </c>
      <c r="AX1046" s="47">
        <v>-154.71302</v>
      </c>
      <c r="AY1046" s="47">
        <v>-142.58798999999999</v>
      </c>
      <c r="AZ1046" s="47">
        <v>-574.16759000000002</v>
      </c>
      <c r="BA1046" s="47">
        <v>-479.94619</v>
      </c>
      <c r="BB1046" s="47">
        <v>-432.07627000000002</v>
      </c>
      <c r="BC1046" s="47">
        <v>-2066.9712800000002</v>
      </c>
      <c r="BD1046" s="47">
        <v>-1598.5191599999998</v>
      </c>
      <c r="BE1046" s="47">
        <v>-1748.52172</v>
      </c>
      <c r="BF1046" s="48">
        <v>0.1821250238744534</v>
      </c>
      <c r="BG1046" s="49">
        <v>0.29305380362159705</v>
      </c>
    </row>
    <row r="1047" spans="2:59" x14ac:dyDescent="0.25">
      <c r="B1047" s="1"/>
      <c r="C1047" s="46"/>
      <c r="D1047" s="46"/>
      <c r="E1047" s="45"/>
      <c r="BF1047" s="48"/>
      <c r="BG1047" s="49"/>
    </row>
    <row r="1048" spans="2:59" x14ac:dyDescent="0.25">
      <c r="B1048" s="1"/>
      <c r="C1048" s="46"/>
      <c r="D1048" s="46"/>
      <c r="E1048" s="50"/>
      <c r="F1048" s="51" t="s">
        <v>61</v>
      </c>
      <c r="G1048" s="52">
        <v>-163.40504000000001</v>
      </c>
      <c r="H1048" s="52">
        <v>-23.094049999999999</v>
      </c>
      <c r="I1048" s="52">
        <v>-152.94451000000001</v>
      </c>
      <c r="J1048" s="52">
        <v>-153.77439999999999</v>
      </c>
      <c r="K1048" s="52">
        <v>-21.084029999999998</v>
      </c>
      <c r="L1048" s="52">
        <v>-151.15026</v>
      </c>
      <c r="M1048" s="52">
        <v>-151.82651999999999</v>
      </c>
      <c r="N1048" s="52">
        <v>-124.21153</v>
      </c>
      <c r="O1048" s="52">
        <v>-149.20417</v>
      </c>
      <c r="P1048" s="52">
        <v>-469.00596000000002</v>
      </c>
      <c r="Q1048" s="52">
        <v>-168.38960999999998</v>
      </c>
      <c r="R1048" s="52">
        <v>-453.29894000000002</v>
      </c>
      <c r="S1048" s="52">
        <v>-169.95257999999998</v>
      </c>
      <c r="T1048" s="52">
        <v>-150.90926999999999</v>
      </c>
      <c r="U1048" s="52">
        <v>-147.64807999999999</v>
      </c>
      <c r="V1048" s="52">
        <v>-168.13871</v>
      </c>
      <c r="W1048" s="52">
        <v>-148.04635000000002</v>
      </c>
      <c r="X1048" s="52">
        <v>-146.07964000000001</v>
      </c>
      <c r="Y1048" s="52">
        <v>-156.58865</v>
      </c>
      <c r="Z1048" s="52">
        <v>-96.66901</v>
      </c>
      <c r="AA1048" s="52">
        <v>-144.47286</v>
      </c>
      <c r="AB1048" s="52">
        <v>-494.67993999999999</v>
      </c>
      <c r="AC1048" s="52">
        <v>-395.62463000000002</v>
      </c>
      <c r="AD1048" s="52">
        <v>-438.20058</v>
      </c>
      <c r="AE1048" s="52">
        <v>-174.93011999999999</v>
      </c>
      <c r="AF1048" s="52">
        <v>-149.53718000000001</v>
      </c>
      <c r="AG1048" s="52">
        <v>-143.06895</v>
      </c>
      <c r="AH1048" s="52">
        <v>-178.01420000000002</v>
      </c>
      <c r="AI1048" s="52">
        <v>-148.06819000000002</v>
      </c>
      <c r="AJ1048" s="52">
        <v>-141.65360999999999</v>
      </c>
      <c r="AK1048" s="52">
        <v>-176.17347000000001</v>
      </c>
      <c r="AL1048" s="52">
        <v>-256.95335999999998</v>
      </c>
      <c r="AM1048" s="52">
        <v>-140.22336999999999</v>
      </c>
      <c r="AN1048" s="52">
        <v>-529.11779000000001</v>
      </c>
      <c r="AO1048" s="52">
        <v>-554.55872999999997</v>
      </c>
      <c r="AP1048" s="52">
        <v>-424.94592999999998</v>
      </c>
      <c r="AQ1048" s="52">
        <v>-191.24876999999998</v>
      </c>
      <c r="AR1048" s="52">
        <v>-168.77787000000001</v>
      </c>
      <c r="AS1048" s="52">
        <v>-145.48141000000001</v>
      </c>
      <c r="AT1048" s="52">
        <v>-191.41346999999999</v>
      </c>
      <c r="AU1048" s="52">
        <v>-156.45529999999999</v>
      </c>
      <c r="AV1048" s="52">
        <v>-144.00686999999999</v>
      </c>
      <c r="AW1048" s="52">
        <v>-191.50534999999999</v>
      </c>
      <c r="AX1048" s="52">
        <v>-154.71302</v>
      </c>
      <c r="AY1048" s="52">
        <v>-142.58798999999999</v>
      </c>
      <c r="AZ1048" s="52">
        <v>-574.16759000000002</v>
      </c>
      <c r="BA1048" s="52">
        <v>-479.94619</v>
      </c>
      <c r="BB1048" s="52">
        <v>-432.07627000000002</v>
      </c>
      <c r="BC1048" s="52">
        <v>-2066.9712800000002</v>
      </c>
      <c r="BD1048" s="52">
        <v>-1598.5191599999998</v>
      </c>
      <c r="BE1048" s="52">
        <v>-1748.52172</v>
      </c>
      <c r="BF1048" s="53">
        <v>0.18212502387445337</v>
      </c>
      <c r="BG1048" s="54">
        <v>0.29305380362159716</v>
      </c>
    </row>
    <row r="1049" spans="2:59" x14ac:dyDescent="0.25">
      <c r="B1049" s="1"/>
      <c r="C1049" s="46"/>
      <c r="D1049" s="46"/>
      <c r="E1049" s="50"/>
      <c r="F1049" s="55"/>
      <c r="BF1049" s="48"/>
      <c r="BG1049" s="49"/>
    </row>
    <row r="1050" spans="2:59" s="7" customFormat="1" x14ac:dyDescent="0.25">
      <c r="B1050" s="64"/>
      <c r="C1050" s="64"/>
      <c r="D1050" s="64"/>
      <c r="E1050" s="63"/>
      <c r="F1050" s="60" t="s">
        <v>62</v>
      </c>
      <c r="G1050" s="52">
        <v>5804.1312099999977</v>
      </c>
      <c r="H1050" s="52">
        <v>22753.696629999991</v>
      </c>
      <c r="I1050" s="52">
        <v>5135.1146300000046</v>
      </c>
      <c r="J1050" s="52">
        <v>6292.7795799999949</v>
      </c>
      <c r="K1050" s="52">
        <v>2581.1737400000038</v>
      </c>
      <c r="L1050" s="52">
        <v>4882.2017700000033</v>
      </c>
      <c r="M1050" s="52">
        <v>-2713.931030000002</v>
      </c>
      <c r="N1050" s="52">
        <v>6655.7625299999982</v>
      </c>
      <c r="O1050" s="52">
        <v>3709.735840000003</v>
      </c>
      <c r="P1050" s="52">
        <v>9382.9797599999911</v>
      </c>
      <c r="Q1050" s="52">
        <v>31990.632900000041</v>
      </c>
      <c r="R1050" s="52">
        <v>13727.052240000001</v>
      </c>
      <c r="S1050" s="52">
        <v>11110.4866</v>
      </c>
      <c r="T1050" s="52">
        <v>11659.377920000001</v>
      </c>
      <c r="U1050" s="52">
        <v>4562.4437800000023</v>
      </c>
      <c r="V1050" s="52">
        <v>12576.940979999992</v>
      </c>
      <c r="W1050" s="52">
        <v>11514.075780000003</v>
      </c>
      <c r="X1050" s="52">
        <v>5157.8397100000038</v>
      </c>
      <c r="Y1050" s="52">
        <v>-2693.8517099999995</v>
      </c>
      <c r="Z1050" s="52">
        <v>-5931.0159800000001</v>
      </c>
      <c r="AA1050" s="52">
        <v>4877.631210000005</v>
      </c>
      <c r="AB1050" s="52">
        <v>20993.575869999971</v>
      </c>
      <c r="AC1050" s="52">
        <v>17242.437720000005</v>
      </c>
      <c r="AD1050" s="52">
        <v>14597.914700000008</v>
      </c>
      <c r="AE1050" s="52">
        <v>3085.9289899999835</v>
      </c>
      <c r="AF1050" s="52">
        <v>-4843.7679299999954</v>
      </c>
      <c r="AG1050" s="52">
        <v>4800.282830000001</v>
      </c>
      <c r="AH1050" s="52">
        <v>6261.2338500000023</v>
      </c>
      <c r="AI1050" s="52">
        <v>7762.7934900000018</v>
      </c>
      <c r="AJ1050" s="52">
        <v>5248.663870000003</v>
      </c>
      <c r="AK1050" s="52">
        <v>-9055.2389600000079</v>
      </c>
      <c r="AL1050" s="52">
        <v>6906.7200099999955</v>
      </c>
      <c r="AM1050" s="52">
        <v>4697.4326300000039</v>
      </c>
      <c r="AN1050" s="52">
        <v>291.92388000003598</v>
      </c>
      <c r="AO1050" s="52">
        <v>9825.7455699999882</v>
      </c>
      <c r="AP1050" s="52">
        <v>14746.379330000005</v>
      </c>
      <c r="AQ1050" s="52">
        <v>5173.7458700000034</v>
      </c>
      <c r="AR1050" s="52">
        <v>7754.7407499999927</v>
      </c>
      <c r="AS1050" s="52">
        <v>4910.0410000000011</v>
      </c>
      <c r="AT1050" s="52">
        <v>8712.3763700000054</v>
      </c>
      <c r="AU1050" s="52">
        <v>19063.550779999998</v>
      </c>
      <c r="AV1050" s="52">
        <v>4840.3053400000026</v>
      </c>
      <c r="AW1050" s="52">
        <v>7173.6191600000029</v>
      </c>
      <c r="AX1050" s="52">
        <v>37035.925200000005</v>
      </c>
      <c r="AY1050" s="52">
        <v>5067.4588000000058</v>
      </c>
      <c r="AZ1050" s="52">
        <v>21059.741399999992</v>
      </c>
      <c r="BA1050" s="52">
        <v>63854.216730000007</v>
      </c>
      <c r="BB1050" s="52">
        <v>14817.805140000002</v>
      </c>
      <c r="BC1050" s="52">
        <v>51728.220910000004</v>
      </c>
      <c r="BD1050" s="52">
        <v>122913.03292000001</v>
      </c>
      <c r="BE1050" s="52">
        <v>57889.151410000028</v>
      </c>
      <c r="BF1050" s="53">
        <v>-0.10642633982255538</v>
      </c>
      <c r="BG1050" s="54">
        <v>-0.57914779514335002</v>
      </c>
    </row>
    <row r="1051" spans="2:59" s="7" customFormat="1" x14ac:dyDescent="0.25">
      <c r="B1051" s="64"/>
      <c r="C1051" s="64"/>
      <c r="D1051" s="64"/>
      <c r="E1051" s="63"/>
      <c r="F1051" s="56"/>
      <c r="G1051" s="57"/>
      <c r="H1051" s="57"/>
      <c r="I1051" s="57"/>
      <c r="J1051" s="57"/>
      <c r="K1051" s="57"/>
      <c r="L1051" s="57"/>
      <c r="M1051" s="57"/>
      <c r="N1051" s="57"/>
      <c r="O1051" s="57"/>
      <c r="P1051" s="57"/>
      <c r="Q1051" s="57"/>
      <c r="R1051" s="57"/>
      <c r="S1051" s="57"/>
      <c r="T1051" s="57"/>
      <c r="U1051" s="57"/>
      <c r="V1051" s="57"/>
      <c r="W1051" s="57"/>
      <c r="X1051" s="57"/>
      <c r="Y1051" s="57"/>
      <c r="Z1051" s="57"/>
      <c r="AA1051" s="57"/>
      <c r="AB1051" s="57"/>
      <c r="AC1051" s="57"/>
      <c r="AD1051" s="57"/>
      <c r="AE1051" s="57"/>
      <c r="AF1051" s="57"/>
      <c r="AG1051" s="57"/>
      <c r="AH1051" s="57"/>
      <c r="AI1051" s="57"/>
      <c r="AJ1051" s="57"/>
      <c r="AK1051" s="57"/>
      <c r="AL1051" s="57"/>
      <c r="AM1051" s="57"/>
      <c r="AN1051" s="57"/>
      <c r="AO1051" s="57"/>
      <c r="AP1051" s="57"/>
      <c r="AQ1051" s="57"/>
      <c r="AR1051" s="57"/>
      <c r="AS1051" s="57"/>
      <c r="AT1051" s="57"/>
      <c r="AU1051" s="57"/>
      <c r="AV1051" s="57"/>
      <c r="AW1051" s="57"/>
      <c r="AX1051" s="57"/>
      <c r="AY1051" s="57"/>
      <c r="AZ1051" s="57"/>
      <c r="BA1051" s="57"/>
      <c r="BB1051" s="57"/>
      <c r="BC1051" s="57"/>
      <c r="BD1051" s="57"/>
      <c r="BE1051" s="57"/>
      <c r="BF1051" s="58"/>
      <c r="BG1051" s="59"/>
    </row>
    <row r="1052" spans="2:59" x14ac:dyDescent="0.25">
      <c r="B1052" s="1"/>
      <c r="C1052" s="46"/>
      <c r="D1052" s="46"/>
      <c r="E1052" s="45" t="s">
        <v>738</v>
      </c>
      <c r="F1052" s="46" t="s">
        <v>739</v>
      </c>
      <c r="G1052" s="47">
        <v>-972.58731</v>
      </c>
      <c r="H1052" s="47">
        <v>-4640.76</v>
      </c>
      <c r="I1052" s="47">
        <v>-741.84061999999994</v>
      </c>
      <c r="J1052" s="47">
        <v>-1117.37113</v>
      </c>
      <c r="K1052" s="47">
        <v>80.501329999999996</v>
      </c>
      <c r="L1052" s="47">
        <v>-717.43984</v>
      </c>
      <c r="M1052" s="47">
        <v>69.26849</v>
      </c>
      <c r="N1052" s="47">
        <v>-1904.3163</v>
      </c>
      <c r="O1052" s="47">
        <v>-560.74887999999999</v>
      </c>
      <c r="P1052" s="47">
        <v>-2020.68995</v>
      </c>
      <c r="Q1052" s="47">
        <v>-6464.5749699999997</v>
      </c>
      <c r="R1052" s="47">
        <v>-2020.02934</v>
      </c>
      <c r="S1052" s="47">
        <v>-1668.13399</v>
      </c>
      <c r="T1052" s="47">
        <v>-2065.7379999999998</v>
      </c>
      <c r="U1052" s="47">
        <v>-685.68507</v>
      </c>
      <c r="V1052" s="47">
        <v>-2263.8493800000001</v>
      </c>
      <c r="W1052" s="47">
        <v>-2561.7736500000001</v>
      </c>
      <c r="X1052" s="47">
        <v>-774.99444999999992</v>
      </c>
      <c r="Y1052" s="47">
        <v>326.70783</v>
      </c>
      <c r="Z1052" s="47">
        <v>1067.4163799999999</v>
      </c>
      <c r="AA1052" s="47">
        <v>-732.96318000000008</v>
      </c>
      <c r="AB1052" s="47">
        <v>-3605.2755400000001</v>
      </c>
      <c r="AC1052" s="47">
        <v>-3560.0952699999998</v>
      </c>
      <c r="AD1052" s="47">
        <v>-2193.6427000000003</v>
      </c>
      <c r="AE1052" s="47">
        <v>-446.34699000000001</v>
      </c>
      <c r="AF1052" s="47">
        <v>834.15531999999996</v>
      </c>
      <c r="AG1052" s="47">
        <v>-721.36092000000008</v>
      </c>
      <c r="AH1052" s="47">
        <v>-1063.1188400000001</v>
      </c>
      <c r="AI1052" s="47">
        <v>-1158.6322700000001</v>
      </c>
      <c r="AJ1052" s="47">
        <v>-788.61807999999996</v>
      </c>
      <c r="AK1052" s="47">
        <v>3580.6782499999999</v>
      </c>
      <c r="AL1052" s="47">
        <v>-3344.68669</v>
      </c>
      <c r="AM1052" s="47">
        <v>-705.93339000000003</v>
      </c>
      <c r="AN1052" s="47">
        <v>2071.2124199999998</v>
      </c>
      <c r="AO1052" s="47">
        <v>-3669.1636400000002</v>
      </c>
      <c r="AP1052" s="47">
        <v>-2215.91239</v>
      </c>
      <c r="AQ1052" s="47">
        <v>-2892.4743100000001</v>
      </c>
      <c r="AR1052" s="47">
        <v>793.22142000000008</v>
      </c>
      <c r="AS1052" s="47">
        <v>-737.82465000000002</v>
      </c>
      <c r="AT1052" s="47">
        <v>-1572.6009299999998</v>
      </c>
      <c r="AU1052" s="47">
        <v>-3789.52</v>
      </c>
      <c r="AV1052" s="47">
        <v>-746.84469999999999</v>
      </c>
      <c r="AW1052" s="47">
        <v>1598.4316899999999</v>
      </c>
      <c r="AX1052" s="47">
        <v>3116.9371099999998</v>
      </c>
      <c r="AY1052" s="47">
        <v>-769.11881999999991</v>
      </c>
      <c r="AZ1052" s="47">
        <v>-2866.6435499999998</v>
      </c>
      <c r="BA1052" s="47">
        <v>120.63853</v>
      </c>
      <c r="BB1052" s="47">
        <v>-2253.7881699999998</v>
      </c>
      <c r="BC1052" s="47">
        <v>-6421.3966200000004</v>
      </c>
      <c r="BD1052" s="47">
        <v>-13573.19535</v>
      </c>
      <c r="BE1052" s="47">
        <v>-8683.3725999999988</v>
      </c>
      <c r="BF1052" s="48">
        <v>-0.26049509611046728</v>
      </c>
      <c r="BG1052" s="49">
        <v>-0.52690604869250623</v>
      </c>
    </row>
    <row r="1053" spans="2:59" x14ac:dyDescent="0.25">
      <c r="B1053" s="1"/>
      <c r="C1053" s="46"/>
      <c r="D1053" s="46"/>
      <c r="E1053" s="45" t="s">
        <v>740</v>
      </c>
      <c r="F1053" s="46" t="s">
        <v>741</v>
      </c>
      <c r="G1053" s="47">
        <v>0</v>
      </c>
      <c r="H1053" s="47">
        <v>0</v>
      </c>
      <c r="I1053" s="47">
        <v>0</v>
      </c>
      <c r="J1053" s="47">
        <v>0</v>
      </c>
      <c r="K1053" s="47">
        <v>0</v>
      </c>
      <c r="L1053" s="47">
        <v>0</v>
      </c>
      <c r="M1053" s="47">
        <v>-55.969830000000002</v>
      </c>
      <c r="N1053" s="47">
        <v>0</v>
      </c>
      <c r="O1053" s="47">
        <v>0</v>
      </c>
      <c r="P1053" s="47">
        <v>-55.969830000000002</v>
      </c>
      <c r="Q1053" s="47">
        <v>0</v>
      </c>
      <c r="R1053" s="47">
        <v>0</v>
      </c>
      <c r="S1053" s="47">
        <v>0</v>
      </c>
      <c r="T1053" s="47">
        <v>-1174.89149</v>
      </c>
      <c r="U1053" s="47">
        <v>0</v>
      </c>
      <c r="V1053" s="47">
        <v>0</v>
      </c>
      <c r="W1053" s="47">
        <v>2349.78298</v>
      </c>
      <c r="X1053" s="47">
        <v>0</v>
      </c>
      <c r="Y1053" s="47">
        <v>152.59023999999999</v>
      </c>
      <c r="Z1053" s="47">
        <v>0</v>
      </c>
      <c r="AA1053" s="47">
        <v>0</v>
      </c>
      <c r="AB1053" s="47">
        <v>152.59023999999999</v>
      </c>
      <c r="AC1053" s="47">
        <v>1174.89149</v>
      </c>
      <c r="AD1053" s="47">
        <v>0</v>
      </c>
      <c r="AE1053" s="47">
        <v>0</v>
      </c>
      <c r="AF1053" s="47">
        <v>0</v>
      </c>
      <c r="AG1053" s="47">
        <v>0</v>
      </c>
      <c r="AH1053" s="47">
        <v>0</v>
      </c>
      <c r="AI1053" s="47">
        <v>-300.71928000000003</v>
      </c>
      <c r="AJ1053" s="47">
        <v>0</v>
      </c>
      <c r="AK1053" s="47">
        <v>1138.12166</v>
      </c>
      <c r="AL1053" s="47">
        <v>0</v>
      </c>
      <c r="AM1053" s="47">
        <v>0</v>
      </c>
      <c r="AN1053" s="47">
        <v>1138.12166</v>
      </c>
      <c r="AO1053" s="47">
        <v>-300.71928000000003</v>
      </c>
      <c r="AP1053" s="47">
        <v>0</v>
      </c>
      <c r="AQ1053" s="47">
        <v>0</v>
      </c>
      <c r="AR1053" s="47">
        <v>0</v>
      </c>
      <c r="AS1053" s="47">
        <v>0</v>
      </c>
      <c r="AT1053" s="47">
        <v>0</v>
      </c>
      <c r="AU1053" s="47">
        <v>0</v>
      </c>
      <c r="AV1053" s="47">
        <v>0</v>
      </c>
      <c r="AW1053" s="47">
        <v>-126.943</v>
      </c>
      <c r="AX1053" s="47">
        <v>121.64503000000001</v>
      </c>
      <c r="AY1053" s="47">
        <v>0</v>
      </c>
      <c r="AZ1053" s="47">
        <v>-126.943</v>
      </c>
      <c r="BA1053" s="47">
        <v>121.64503000000001</v>
      </c>
      <c r="BB1053" s="47">
        <v>0</v>
      </c>
      <c r="BC1053" s="47">
        <v>1107.79907</v>
      </c>
      <c r="BD1053" s="47">
        <v>995.81723999999997</v>
      </c>
      <c r="BE1053" s="47">
        <v>0</v>
      </c>
      <c r="BF1053" s="48">
        <v>0</v>
      </c>
      <c r="BG1053" s="49">
        <v>0.112452190524438</v>
      </c>
    </row>
    <row r="1054" spans="2:59" x14ac:dyDescent="0.25">
      <c r="B1054" s="1"/>
      <c r="C1054" s="46"/>
      <c r="D1054" s="46"/>
      <c r="E1054" s="45"/>
      <c r="BF1054" s="48"/>
      <c r="BG1054" s="49"/>
    </row>
    <row r="1055" spans="2:59" x14ac:dyDescent="0.25">
      <c r="B1055" s="1"/>
      <c r="C1055" s="46"/>
      <c r="D1055" s="46"/>
      <c r="E1055" s="50"/>
      <c r="F1055" s="51" t="s">
        <v>63</v>
      </c>
      <c r="G1055" s="52">
        <v>-972.58731</v>
      </c>
      <c r="H1055" s="52">
        <v>-4640.76</v>
      </c>
      <c r="I1055" s="52">
        <v>-741.84061999999994</v>
      </c>
      <c r="J1055" s="52">
        <v>-1117.37113</v>
      </c>
      <c r="K1055" s="52">
        <v>80.501329999999996</v>
      </c>
      <c r="L1055" s="52">
        <v>-717.43984</v>
      </c>
      <c r="M1055" s="52">
        <v>13.298659999999998</v>
      </c>
      <c r="N1055" s="52">
        <v>-1904.3163</v>
      </c>
      <c r="O1055" s="52">
        <v>-560.74887999999999</v>
      </c>
      <c r="P1055" s="52">
        <v>-2076.65978</v>
      </c>
      <c r="Q1055" s="52">
        <v>-6464.5749699999997</v>
      </c>
      <c r="R1055" s="52">
        <v>-2020.02934</v>
      </c>
      <c r="S1055" s="52">
        <v>-1668.13399</v>
      </c>
      <c r="T1055" s="52">
        <v>-3240.6294899999998</v>
      </c>
      <c r="U1055" s="52">
        <v>-685.68507</v>
      </c>
      <c r="V1055" s="52">
        <v>-2263.8493800000001</v>
      </c>
      <c r="W1055" s="52">
        <v>-211.99067000000014</v>
      </c>
      <c r="X1055" s="52">
        <v>-774.99444999999992</v>
      </c>
      <c r="Y1055" s="52">
        <v>479.29807</v>
      </c>
      <c r="Z1055" s="52">
        <v>1067.4163799999999</v>
      </c>
      <c r="AA1055" s="52">
        <v>-732.96318000000008</v>
      </c>
      <c r="AB1055" s="52">
        <v>-3452.6853000000001</v>
      </c>
      <c r="AC1055" s="52">
        <v>-2385.2037799999998</v>
      </c>
      <c r="AD1055" s="52">
        <v>-2193.6427000000003</v>
      </c>
      <c r="AE1055" s="52">
        <v>-446.34699000000001</v>
      </c>
      <c r="AF1055" s="52">
        <v>834.15531999999996</v>
      </c>
      <c r="AG1055" s="52">
        <v>-721.36092000000008</v>
      </c>
      <c r="AH1055" s="52">
        <v>-1063.1188400000001</v>
      </c>
      <c r="AI1055" s="52">
        <v>-1459.3515500000001</v>
      </c>
      <c r="AJ1055" s="52">
        <v>-788.61807999999996</v>
      </c>
      <c r="AK1055" s="52">
        <v>4718.7999099999997</v>
      </c>
      <c r="AL1055" s="52">
        <v>-3344.68669</v>
      </c>
      <c r="AM1055" s="52">
        <v>-705.93339000000003</v>
      </c>
      <c r="AN1055" s="52">
        <v>3209.3340799999996</v>
      </c>
      <c r="AO1055" s="52">
        <v>-3969.88292</v>
      </c>
      <c r="AP1055" s="52">
        <v>-2215.91239</v>
      </c>
      <c r="AQ1055" s="52">
        <v>-2892.4743100000001</v>
      </c>
      <c r="AR1055" s="52">
        <v>793.22142000000008</v>
      </c>
      <c r="AS1055" s="52">
        <v>-737.82465000000002</v>
      </c>
      <c r="AT1055" s="52">
        <v>-1572.6009299999998</v>
      </c>
      <c r="AU1055" s="52">
        <v>-3789.52</v>
      </c>
      <c r="AV1055" s="52">
        <v>-746.84469999999999</v>
      </c>
      <c r="AW1055" s="52">
        <v>1471.4886899999999</v>
      </c>
      <c r="AX1055" s="52">
        <v>3238.58214</v>
      </c>
      <c r="AY1055" s="52">
        <v>-769.11881999999991</v>
      </c>
      <c r="AZ1055" s="52">
        <v>-2993.58655</v>
      </c>
      <c r="BA1055" s="52">
        <v>242.28356000000002</v>
      </c>
      <c r="BB1055" s="52">
        <v>-2253.7881699999998</v>
      </c>
      <c r="BC1055" s="52">
        <v>-5313.5975500000004</v>
      </c>
      <c r="BD1055" s="52">
        <v>-12577.37811</v>
      </c>
      <c r="BE1055" s="52">
        <v>-8683.3725999999988</v>
      </c>
      <c r="BF1055" s="53">
        <v>-0.38807214722076983</v>
      </c>
      <c r="BG1055" s="54">
        <v>-0.57752740646516187</v>
      </c>
    </row>
    <row r="1056" spans="2:59" x14ac:dyDescent="0.25">
      <c r="B1056" s="1"/>
      <c r="C1056" s="46"/>
      <c r="D1056" s="46"/>
      <c r="E1056" s="50"/>
      <c r="F1056" s="55"/>
      <c r="BF1056" s="48"/>
      <c r="BG1056" s="49"/>
    </row>
    <row r="1057" spans="5:59" s="7" customFormat="1" x14ac:dyDescent="0.25">
      <c r="E1057" s="63"/>
      <c r="F1057" s="60" t="s">
        <v>64</v>
      </c>
      <c r="G1057" s="52">
        <v>4831.5438999999978</v>
      </c>
      <c r="H1057" s="52">
        <v>18112.936629999989</v>
      </c>
      <c r="I1057" s="52">
        <v>4393.2740100000046</v>
      </c>
      <c r="J1057" s="52">
        <v>5175.4084499999954</v>
      </c>
      <c r="K1057" s="52">
        <v>2661.6750700000039</v>
      </c>
      <c r="L1057" s="52">
        <v>4164.7619300000033</v>
      </c>
      <c r="M1057" s="52">
        <v>-2700.6323700000021</v>
      </c>
      <c r="N1057" s="52">
        <v>4751.4462299999977</v>
      </c>
      <c r="O1057" s="52">
        <v>3148.9869600000029</v>
      </c>
      <c r="P1057" s="52">
        <v>7306.3199799999911</v>
      </c>
      <c r="Q1057" s="52">
        <v>25526.057930000039</v>
      </c>
      <c r="R1057" s="52">
        <v>11707.0229</v>
      </c>
      <c r="S1057" s="52">
        <v>9442.3526099999999</v>
      </c>
      <c r="T1057" s="52">
        <v>8418.7484300000015</v>
      </c>
      <c r="U1057" s="52">
        <v>3876.7587100000023</v>
      </c>
      <c r="V1057" s="52">
        <v>10313.091599999992</v>
      </c>
      <c r="W1057" s="52">
        <v>11302.085110000004</v>
      </c>
      <c r="X1057" s="52">
        <v>4382.8452600000037</v>
      </c>
      <c r="Y1057" s="52">
        <v>-2214.5536399999996</v>
      </c>
      <c r="Z1057" s="52">
        <v>-4863.5996000000005</v>
      </c>
      <c r="AA1057" s="52">
        <v>4144.6680300000053</v>
      </c>
      <c r="AB1057" s="52">
        <v>17540.89056999997</v>
      </c>
      <c r="AC1057" s="52">
        <v>14857.233940000006</v>
      </c>
      <c r="AD1057" s="52">
        <v>12404.272000000008</v>
      </c>
      <c r="AE1057" s="52">
        <v>2639.5819999999835</v>
      </c>
      <c r="AF1057" s="52">
        <v>-4009.6126099999956</v>
      </c>
      <c r="AG1057" s="52">
        <v>4078.9219100000009</v>
      </c>
      <c r="AH1057" s="52">
        <v>5198.1150100000023</v>
      </c>
      <c r="AI1057" s="52">
        <v>6303.4419400000015</v>
      </c>
      <c r="AJ1057" s="52">
        <v>4460.0457900000029</v>
      </c>
      <c r="AK1057" s="52">
        <v>-4336.4390500000081</v>
      </c>
      <c r="AL1057" s="52">
        <v>3562.0333199999955</v>
      </c>
      <c r="AM1057" s="52">
        <v>3991.4992400000037</v>
      </c>
      <c r="AN1057" s="52">
        <v>3501.2579600000354</v>
      </c>
      <c r="AO1057" s="52">
        <v>5855.8626499999882</v>
      </c>
      <c r="AP1057" s="52">
        <v>12530.466940000006</v>
      </c>
      <c r="AQ1057" s="52">
        <v>2281.2715600000033</v>
      </c>
      <c r="AR1057" s="52">
        <v>8547.9621699999934</v>
      </c>
      <c r="AS1057" s="52">
        <v>4172.2163500000006</v>
      </c>
      <c r="AT1057" s="52">
        <v>7139.7754400000058</v>
      </c>
      <c r="AU1057" s="52">
        <v>15274.030779999997</v>
      </c>
      <c r="AV1057" s="52">
        <v>4093.4606400000025</v>
      </c>
      <c r="AW1057" s="52">
        <v>8645.1078500000021</v>
      </c>
      <c r="AX1057" s="52">
        <v>40274.507340000004</v>
      </c>
      <c r="AY1057" s="52">
        <v>4298.3399800000061</v>
      </c>
      <c r="AZ1057" s="52">
        <v>18066.154849999992</v>
      </c>
      <c r="BA1057" s="52">
        <v>64096.500290000011</v>
      </c>
      <c r="BB1057" s="52">
        <v>12564.016970000002</v>
      </c>
      <c r="BC1057" s="52">
        <v>46414.623360000005</v>
      </c>
      <c r="BD1057" s="52">
        <v>110335.65481000001</v>
      </c>
      <c r="BE1057" s="52">
        <v>49205.778810000033</v>
      </c>
      <c r="BF1057" s="53">
        <v>-5.67241392678208E-2</v>
      </c>
      <c r="BG1057" s="54">
        <v>-0.57933250643296741</v>
      </c>
    </row>
    <row r="1058" spans="5:59" ht="12.6" thickBot="1" x14ac:dyDescent="0.3">
      <c r="E1058" s="67"/>
      <c r="F1058" s="68"/>
      <c r="G1058" s="69"/>
      <c r="H1058" s="69"/>
      <c r="I1058" s="69"/>
      <c r="J1058" s="69"/>
      <c r="K1058" s="69"/>
      <c r="L1058" s="69"/>
      <c r="M1058" s="69"/>
      <c r="N1058" s="69"/>
      <c r="O1058" s="69"/>
      <c r="P1058" s="69"/>
      <c r="Q1058" s="69"/>
      <c r="R1058" s="69"/>
      <c r="S1058" s="69"/>
      <c r="T1058" s="69"/>
      <c r="U1058" s="69"/>
      <c r="V1058" s="69"/>
      <c r="W1058" s="69"/>
      <c r="X1058" s="69"/>
      <c r="Y1058" s="69"/>
      <c r="Z1058" s="69"/>
      <c r="AA1058" s="69"/>
      <c r="AB1058" s="69"/>
      <c r="AC1058" s="69"/>
      <c r="AD1058" s="69"/>
      <c r="AE1058" s="69"/>
      <c r="AF1058" s="69"/>
      <c r="AG1058" s="69"/>
      <c r="AH1058" s="69"/>
      <c r="AI1058" s="69"/>
      <c r="AJ1058" s="69"/>
      <c r="AK1058" s="69"/>
      <c r="AL1058" s="69"/>
      <c r="AM1058" s="69"/>
      <c r="AN1058" s="69"/>
      <c r="AO1058" s="69"/>
      <c r="AP1058" s="69"/>
      <c r="AQ1058" s="69"/>
      <c r="AR1058" s="69"/>
      <c r="AS1058" s="69"/>
      <c r="AT1058" s="69"/>
      <c r="AU1058" s="69"/>
      <c r="AV1058" s="69"/>
      <c r="AW1058" s="69"/>
      <c r="AX1058" s="69"/>
      <c r="AY1058" s="69"/>
      <c r="AZ1058" s="69"/>
      <c r="BA1058" s="69"/>
      <c r="BB1058" s="69"/>
      <c r="BC1058" s="69"/>
      <c r="BD1058" s="69"/>
      <c r="BE1058" s="69"/>
      <c r="BF1058" s="70"/>
      <c r="BG1058" s="71"/>
    </row>
  </sheetData>
  <hyperlinks>
    <hyperlink ref="A9" display="\\T" xr:uid="{00918739-6CCF-4D99-BB7B-49B44776BF14}"/>
    <hyperlink ref="A10" display="\\T" xr:uid="{C450F816-D4F5-4389-A839-5295889E2F6F}"/>
    <hyperlink ref="A11" display="\\T" xr:uid="{99617FE0-B104-4284-9AA8-49CFF40B2E70}"/>
    <hyperlink ref="A18" display="\\ACCTID" xr:uid="{0B710A62-37F2-4AEE-81C8-4A4846E26A4F}"/>
  </hyperlinks>
  <pageMargins left="0.7" right="0.7" top="0.75" bottom="0.75" header="0.3" footer="0.3"/>
  <pageSetup paperSize="9" scale="59" orientation="portrait" r:id="rId1"/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Data</vt:lpstr>
      <vt:lpstr>Data!PeriodsInYear</vt:lpstr>
      <vt:lpstr>Data!Print_Area</vt:lpstr>
      <vt:lpstr>Data!Print_Titles</vt:lpstr>
      <vt:lpstr>Data!PrintArea</vt:lpstr>
      <vt:lpstr>Data!Report</vt:lpstr>
      <vt:lpstr>Data!Spec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Tsepiso Motloung</dc:creator>
  <cp:lastModifiedBy>Tsepiso Motloung</cp:lastModifiedBy>
  <dcterms:created xsi:type="dcterms:W3CDTF">2025-03-16T13:52:29Z</dcterms:created>
  <dcterms:modified xsi:type="dcterms:W3CDTF">2025-03-16T13:55:14Z</dcterms:modified>
</cp:coreProperties>
</file>