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HistoricalFS"/>
    <sheet r:id="rId2" sheetId="2" name="Profit &amp;amp; Loss"/>
    <sheet r:id="rId3" sheetId="3" name="Quarters"/>
    <sheet r:id="rId4" sheetId="4" name="Balance Sheet"/>
    <sheet r:id="rId5" sheetId="5" name="Cash Flow"/>
    <sheet r:id="rId6" sheetId="6" name="Customization"/>
    <sheet r:id="rId7" sheetId="7" name="Data Sheet"/>
  </sheets>
  <definedNames>
    <definedName name="UPDATE">'Data Sheet'!$E$1</definedName>
  </definedNames>
  <calcPr fullCalcOnLoad="1"/>
</workbook>
</file>

<file path=xl/sharedStrings.xml><?xml version="1.0" encoding="utf-8"?>
<sst xmlns="http://schemas.openxmlformats.org/spreadsheetml/2006/main" count="148" uniqueCount="95">
  <si>
    <t>COMPANY NAME</t>
  </si>
  <si>
    <t>TATA MOTORS LTD</t>
  </si>
  <si>
    <t>LATEST VERSION</t>
  </si>
  <si>
    <t>PLEASE DO NOT MAKE ANY CHANGES TO THIS SHEET</t>
  </si>
  <si>
    <t>CURRENT VERSION</t>
  </si>
  <si>
    <t/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</si>
  <si>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</si>
  <si>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</si>
  <si>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</si>
  <si>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</si>
  <si>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</si>
  <si>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</si>
  <si>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</si>
  <si>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</si>
  <si>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</si>
  <si>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</si>
  <si>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</si>
  <si>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</si>
  <si>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</si>
  <si>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</si>
  <si>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</si>
  <si>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</si>
  <si>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</si>
  <si>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</si>
  <si>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</si>
  <si>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</si>
  <si>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</si>
  <si>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</si>
  <si>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</si>
  <si>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</si>
  <si>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</si>
  <si>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</si>
  <si>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</si>
  <si>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</si>
  <si>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</si>
  <si>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</si>
  <si>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</si>
  <si>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</si>
  <si>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</si>
  <si>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</si>
  <si>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</si>
  <si>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</si>
  <si>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</si>
  <si>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</si>
  <si>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</si>
  <si>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</si>
  <si>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</si>
  <si>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</si>
  <si>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</si>
  <si>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</si>
  <si>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</si>
  <si>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</si>
  <si>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</si>
  <si>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</si>
  <si>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</si>
  <si>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</si>
  <si>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</si>
  <si>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</si>
  <si>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</si>
  <si>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</si>
  <si>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</si>
  <si>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</si>
  <si>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</si>
  <si>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</si>
  <si>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</si>
  <si>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</si>
  <si>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 support@screener.in</t>
  </si>
  <si>
    <t>SCREENER.IN</t>
  </si>
  <si>
    <t>Narration</t>
  </si>
  <si>
    <t>Working Capital</t>
  </si>
  <si>
    <t>Debtors</t>
  </si>
  <si>
    <t>Debtor Days</t>
  </si>
  <si>
    <t>Inventory Turnover</t>
  </si>
  <si>
    <t>Return on Equity</t>
  </si>
  <si>
    <t>Return on Capital Emp</t>
  </si>
  <si>
    <t>OPM</t>
  </si>
  <si>
    <t>Trailing</t>
  </si>
  <si>
    <t>Best Case</t>
  </si>
  <si>
    <t>Worst Case</t>
  </si>
  <si>
    <t>EPS</t>
  </si>
  <si>
    <t>Price to earning</t>
  </si>
  <si>
    <t>Price</t>
  </si>
  <si>
    <t>RATIOS:</t>
  </si>
  <si>
    <t>Dividend Payout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</si>
  <si>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</si>
  <si>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</si>
  <si>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</si>
  <si>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</si>
  <si>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</si>
  <si>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</si>
  <si>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</si>
  <si>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</si>
  <si>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</si>
  <si>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</si>
  <si>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Historical Financial Statements - 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</si>
</sst>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6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d3c4a"/>
      </patternFill>
    </fill>
    <fill>
      <patternFill patternType="solid">
        <fgColor rgb="FF0275d8"/>
      </patternFill>
    </fill>
    <fill>
      <patternFill patternType="solid">
        <fgColor rgb="FF7acbe0"/>
      </patternFill>
    </fill>
    <fill>
      <patternFill patternType="solid">
        <fgColor rgb="FFf3a27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3" applyFont="1" fillId="0" applyAlignment="1">
      <alignment horizontal="right"/>
    </xf>
    <xf xfId="0" numFmtId="4" applyNumberFormat="1" borderId="2" applyBorder="1" fontId="4" applyFont="1" fillId="2" applyFill="1" applyAlignment="1">
      <alignment horizontal="center"/>
    </xf>
    <xf xfId="0" numFmtId="4" applyNumberFormat="1" borderId="0" fontId="0" fillId="0" quotePrefix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4" applyFont="1" fillId="3" applyFill="1" applyAlignment="1">
      <alignment horizontal="left"/>
    </xf>
    <xf xfId="0" numFmtId="17" applyNumberFormat="1" borderId="2" applyBorder="1" fontId="4" applyFont="1" fillId="3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3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2" applyBorder="1" fontId="4" applyFont="1" fillId="3" applyFill="1" applyAlignment="1">
      <alignment horizontal="center"/>
    </xf>
    <xf xfId="0" numFmtId="4" applyNumberFormat="1" borderId="2" applyBorder="1" fontId="4" applyFont="1" fillId="3" applyFill="1" applyAlignment="1">
      <alignment horizontal="center"/>
    </xf>
    <xf xfId="0" numFmtId="4" applyNumberFormat="1" borderId="2" applyBorder="1" fontId="4" applyFont="1" fillId="4" applyFill="1" applyAlignment="1">
      <alignment horizontal="right"/>
    </xf>
    <xf xfId="0" numFmtId="4" applyNumberFormat="1" borderId="2" applyBorder="1" fontId="4" applyFont="1" fillId="5" applyFill="1" applyAlignment="1">
      <alignment horizontal="right"/>
    </xf>
    <xf xfId="0" numFmtId="165" applyNumberFormat="1" borderId="1" applyBorder="1" fontId="3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quotePrefix="1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A3:K14" displayName="Quarters" name="Quarters" id="1" headerRowCount="0" totalsRowShown="0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ableStyleLight1" showColumnStripes="0" showRowStripes="0" showLastColumn="0" showFirstColumn="0"/>
</table>
</file>

<file path=xl/tables/table2.xml><?xml version="1.0" encoding="utf-8"?>
<table xmlns="http://schemas.openxmlformats.org/spreadsheetml/2006/main" ref="A3:N19" displayName="Annual" name="Annual" id="2" headerRowCount="0" totalsRowShown="0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TableStyleLight1" showColumnStripes="0" showRowStripes="0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4" width="13.576428571428572" customWidth="1" bestFit="1"/>
    <col min="2" max="2" style="14" width="81.29071428571429" customWidth="1" bestFit="1"/>
  </cols>
  <sheetData>
    <row x14ac:dyDescent="0.25" r="1" customHeight="1" ht="18.75">
      <c r="A1" s="11"/>
      <c r="B1" s="11"/>
    </row>
    <row x14ac:dyDescent="0.25" r="2" customHeight="1" ht="18.75">
      <c r="A2" s="11"/>
      <c r="B2" s="11" t="s">
        <v>94</v>
      </c>
    </row>
    <row x14ac:dyDescent="0.25" r="3" customHeight="1" ht="18.75">
      <c r="A3" s="11"/>
      <c r="B3" s="11"/>
    </row>
    <row x14ac:dyDescent="0.25" r="4" customHeight="1" ht="18.75">
      <c r="A4" s="11"/>
      <c r="B4" s="32" t="s">
        <v>5</v>
      </c>
    </row>
    <row x14ac:dyDescent="0.25" r="5" customHeight="1" ht="18.75">
      <c r="A5" s="11"/>
      <c r="B5" s="11"/>
    </row>
    <row x14ac:dyDescent="0.25" r="6" customHeight="1" ht="18.75">
      <c r="A6" s="11"/>
      <c r="B6" s="11"/>
    </row>
    <row x14ac:dyDescent="0.25" r="7" customHeight="1" ht="18.75">
      <c r="A7" s="11"/>
      <c r="B7" s="11"/>
    </row>
    <row x14ac:dyDescent="0.25" r="8" customHeight="1" ht="18.75">
      <c r="A8" s="11"/>
      <c r="B8" s="11"/>
    </row>
    <row x14ac:dyDescent="0.25" r="9" customHeight="1" ht="18.75">
      <c r="A9" s="11"/>
      <c r="B9" s="11"/>
    </row>
    <row x14ac:dyDescent="0.25" r="10" customHeight="1" ht="18.75">
      <c r="A10" s="11"/>
      <c r="B10" s="11"/>
    </row>
    <row x14ac:dyDescent="0.25" r="11" customHeight="1" ht="18.75">
      <c r="A11" s="11"/>
      <c r="B11" s="11"/>
    </row>
    <row x14ac:dyDescent="0.25" r="12" customHeight="1" ht="18.75">
      <c r="A12" s="11"/>
      <c r="B12" s="11"/>
    </row>
    <row x14ac:dyDescent="0.25" r="13" customHeight="1" ht="18.75">
      <c r="A13" s="11"/>
      <c r="B13" s="11"/>
    </row>
    <row x14ac:dyDescent="0.25" r="14" customHeight="1" ht="18.75">
      <c r="A14" s="11"/>
      <c r="B14" s="11"/>
    </row>
    <row x14ac:dyDescent="0.25" r="15" customHeight="1" ht="18.75">
      <c r="A15" s="11"/>
      <c r="B15" s="11"/>
    </row>
    <row x14ac:dyDescent="0.25" r="16" customHeight="1" ht="18.75">
      <c r="A16" s="11"/>
      <c r="B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5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4" width="20.719285714285714" customWidth="1" bestFit="1"/>
    <col min="2" max="2" style="14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4.862142857142858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14" width="13.290714285714287" customWidth="1" bestFit="1"/>
    <col min="13" max="13" style="31" width="12.147857142857141" customWidth="1" bestFit="1"/>
    <col min="14" max="14" style="31" width="12.147857142857141" customWidth="1" bestFit="1"/>
  </cols>
  <sheetData>
    <row x14ac:dyDescent="0.25" r="1" customHeight="1" ht="18.75">
      <c r="A1" s="18">
        <f>'Data Sheet'!B1</f>
      </c>
      <c r="B1" s="11"/>
      <c r="C1" s="11"/>
      <c r="D1" s="11"/>
      <c r="E1" s="11"/>
      <c r="F1" s="11"/>
      <c r="G1" s="11"/>
      <c r="H1" s="19">
        <f>UPDATE</f>
      </c>
      <c r="I1" s="11"/>
      <c r="J1" s="23"/>
      <c r="K1" s="23"/>
      <c r="L1" s="11"/>
      <c r="M1" s="2" t="s">
        <v>67</v>
      </c>
      <c r="N1" s="24"/>
    </row>
    <row x14ac:dyDescent="0.25" r="2" customHeight="1" ht="18.7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24"/>
      <c r="N2" s="24"/>
    </row>
    <row x14ac:dyDescent="0.25" r="3" customHeight="1" ht="18.75">
      <c r="A3" s="12" t="s">
        <v>68</v>
      </c>
      <c r="B3" s="13">
        <f>'Data Sheet'!B16</f>
        <v>25569.229166666668</v>
      </c>
      <c r="C3" s="13">
        <f>'Data Sheet'!C16</f>
        <v>25569.229166666668</v>
      </c>
      <c r="D3" s="13">
        <f>'Data Sheet'!D16</f>
        <v>25569.229166666668</v>
      </c>
      <c r="E3" s="13">
        <f>'Data Sheet'!E16</f>
        <v>25569.229166666668</v>
      </c>
      <c r="F3" s="13">
        <f>'Data Sheet'!F16</f>
        <v>25569.229166666668</v>
      </c>
      <c r="G3" s="13">
        <f>'Data Sheet'!G16</f>
        <v>25569.229166666668</v>
      </c>
      <c r="H3" s="13">
        <f>'Data Sheet'!H16</f>
        <v>25569.229166666668</v>
      </c>
      <c r="I3" s="13">
        <f>'Data Sheet'!I16</f>
        <v>25569.229166666668</v>
      </c>
      <c r="J3" s="13">
        <f>'Data Sheet'!J16</f>
        <v>25569.229166666668</v>
      </c>
      <c r="K3" s="13">
        <f>'Data Sheet'!K16</f>
        <v>25569.229166666668</v>
      </c>
      <c r="L3" s="25" t="s">
        <v>76</v>
      </c>
      <c r="M3" s="26" t="s">
        <v>77</v>
      </c>
      <c r="N3" s="26" t="s">
        <v>78</v>
      </c>
    </row>
    <row x14ac:dyDescent="0.25" r="4" customHeight="1" ht="18.75">
      <c r="A4" s="1" t="s">
        <v>13</v>
      </c>
      <c r="B4" s="8">
        <f>'Data Sheet'!B17</f>
      </c>
      <c r="C4" s="8">
        <f>'Data Sheet'!C17</f>
      </c>
      <c r="D4" s="8">
        <f>'Data Sheet'!D17</f>
      </c>
      <c r="E4" s="8">
        <f>'Data Sheet'!E17</f>
      </c>
      <c r="F4" s="8">
        <f>'Data Sheet'!F17</f>
      </c>
      <c r="G4" s="8">
        <f>'Data Sheet'!G17</f>
      </c>
      <c r="H4" s="8">
        <f>'Data Sheet'!H17</f>
      </c>
      <c r="I4" s="8">
        <f>'Data Sheet'!I17</f>
      </c>
      <c r="J4" s="8">
        <f>'Data Sheet'!J17</f>
      </c>
      <c r="K4" s="8">
        <f>'Data Sheet'!K17</f>
      </c>
      <c r="L4" s="8">
        <f>SUM(Quarters!H4:K4)</f>
      </c>
      <c r="M4" s="8">
        <f>$K4+M23*K4</f>
      </c>
      <c r="N4" s="8">
        <f>$K4+N23*L4</f>
      </c>
    </row>
    <row x14ac:dyDescent="0.25" r="5" customHeight="1" ht="18.75">
      <c r="A5" s="11" t="s">
        <v>29</v>
      </c>
      <c r="B5" s="8">
        <f>SUM('Data Sheet'!B18,'Data Sheet'!B20:B24, -1*'Data Sheet'!B19)</f>
      </c>
      <c r="C5" s="8">
        <f>SUM('Data Sheet'!C18,'Data Sheet'!C20:C24, -1*'Data Sheet'!C19)</f>
      </c>
      <c r="D5" s="8">
        <f>SUM('Data Sheet'!D18,'Data Sheet'!D20:D24, -1*'Data Sheet'!D19)</f>
      </c>
      <c r="E5" s="8">
        <f>SUM('Data Sheet'!E18,'Data Sheet'!E20:E24, -1*'Data Sheet'!E19)</f>
      </c>
      <c r="F5" s="8">
        <f>SUM('Data Sheet'!F18,'Data Sheet'!F20:F24, -1*'Data Sheet'!F19)</f>
      </c>
      <c r="G5" s="8">
        <f>SUM('Data Sheet'!G18,'Data Sheet'!G20:G24, -1*'Data Sheet'!G19)</f>
      </c>
      <c r="H5" s="8">
        <f>SUM('Data Sheet'!H18,'Data Sheet'!H20:H24, -1*'Data Sheet'!H19)</f>
      </c>
      <c r="I5" s="8">
        <f>SUM('Data Sheet'!I18,'Data Sheet'!I20:I24, -1*'Data Sheet'!I19)</f>
      </c>
      <c r="J5" s="8">
        <f>SUM('Data Sheet'!J18,'Data Sheet'!J20:J24, -1*'Data Sheet'!J19)</f>
      </c>
      <c r="K5" s="8">
        <f>SUM('Data Sheet'!K18,'Data Sheet'!K20:K24, -1*'Data Sheet'!K19)</f>
      </c>
      <c r="L5" s="8">
        <f>SUM(Quarters!H5:K5)</f>
      </c>
      <c r="M5" s="8">
        <f>M4-M6</f>
      </c>
      <c r="N5" s="8">
        <f>N4-N6</f>
      </c>
    </row>
    <row x14ac:dyDescent="0.25" r="6" customHeight="1" ht="18.75">
      <c r="A6" s="1" t="s">
        <v>30</v>
      </c>
      <c r="B6" s="8">
        <f>B4-B5</f>
      </c>
      <c r="C6" s="8">
        <f>C4-C5</f>
      </c>
      <c r="D6" s="8">
        <f>D4-D5</f>
      </c>
      <c r="E6" s="8">
        <f>E4-E5</f>
      </c>
      <c r="F6" s="8">
        <f>F4-F5</f>
      </c>
      <c r="G6" s="8">
        <f>G4-G5</f>
      </c>
      <c r="H6" s="8">
        <f>H4-H5</f>
      </c>
      <c r="I6" s="8">
        <f>I4-I5</f>
      </c>
      <c r="J6" s="8">
        <f>J4-J5</f>
      </c>
      <c r="K6" s="8">
        <f>K4-K5</f>
      </c>
      <c r="L6" s="8">
        <f>SUM(Quarters!H6:K6)</f>
      </c>
      <c r="M6" s="8">
        <f>M4*M24</f>
      </c>
      <c r="N6" s="8">
        <f>N4*N24</f>
      </c>
    </row>
    <row x14ac:dyDescent="0.25" r="7" customHeight="1" ht="18.75">
      <c r="A7" s="11" t="s">
        <v>21</v>
      </c>
      <c r="B7" s="8">
        <f>'Data Sheet'!B25</f>
      </c>
      <c r="C7" s="8">
        <f>'Data Sheet'!C25</f>
      </c>
      <c r="D7" s="8">
        <f>'Data Sheet'!D25</f>
      </c>
      <c r="E7" s="8">
        <f>'Data Sheet'!E25</f>
      </c>
      <c r="F7" s="8">
        <f>'Data Sheet'!F25</f>
      </c>
      <c r="G7" s="8">
        <f>'Data Sheet'!G25</f>
      </c>
      <c r="H7" s="8">
        <f>'Data Sheet'!H25</f>
      </c>
      <c r="I7" s="8">
        <f>'Data Sheet'!I25</f>
      </c>
      <c r="J7" s="8">
        <f>'Data Sheet'!J25</f>
      </c>
      <c r="K7" s="8">
        <f>'Data Sheet'!K25</f>
      </c>
      <c r="L7" s="8">
        <f>SUM(Quarters!H7:K7)</f>
      </c>
      <c r="M7" s="8">
        <v>0</v>
      </c>
      <c r="N7" s="8">
        <v>0</v>
      </c>
    </row>
    <row x14ac:dyDescent="0.25" r="8" customHeight="1" ht="18.75">
      <c r="A8" s="11" t="s">
        <v>22</v>
      </c>
      <c r="B8" s="8">
        <f>'Data Sheet'!B26</f>
      </c>
      <c r="C8" s="8">
        <f>'Data Sheet'!C26</f>
      </c>
      <c r="D8" s="8">
        <f>'Data Sheet'!D26</f>
      </c>
      <c r="E8" s="8">
        <f>'Data Sheet'!E26</f>
      </c>
      <c r="F8" s="8">
        <f>'Data Sheet'!F26</f>
      </c>
      <c r="G8" s="8">
        <f>'Data Sheet'!G26</f>
      </c>
      <c r="H8" s="8">
        <f>'Data Sheet'!H26</f>
      </c>
      <c r="I8" s="8">
        <f>'Data Sheet'!I26</f>
      </c>
      <c r="J8" s="8">
        <f>'Data Sheet'!J26</f>
      </c>
      <c r="K8" s="8">
        <f>'Data Sheet'!K26</f>
      </c>
      <c r="L8" s="8">
        <f>SUM(Quarters!H8:K8)</f>
      </c>
      <c r="M8" s="8">
        <f>+$L8</f>
      </c>
      <c r="N8" s="8">
        <f>+$L8</f>
      </c>
    </row>
    <row x14ac:dyDescent="0.25" r="9" customHeight="1" ht="18.75">
      <c r="A9" s="11" t="s">
        <v>23</v>
      </c>
      <c r="B9" s="8">
        <f>'Data Sheet'!B27</f>
      </c>
      <c r="C9" s="8">
        <f>'Data Sheet'!C27</f>
      </c>
      <c r="D9" s="8">
        <f>'Data Sheet'!D27</f>
      </c>
      <c r="E9" s="8">
        <f>'Data Sheet'!E27</f>
      </c>
      <c r="F9" s="8">
        <f>'Data Sheet'!F27</f>
      </c>
      <c r="G9" s="8">
        <f>'Data Sheet'!G27</f>
      </c>
      <c r="H9" s="8">
        <f>'Data Sheet'!H27</f>
      </c>
      <c r="I9" s="8">
        <f>'Data Sheet'!I27</f>
      </c>
      <c r="J9" s="8">
        <f>'Data Sheet'!J27</f>
      </c>
      <c r="K9" s="8">
        <f>'Data Sheet'!K27</f>
      </c>
      <c r="L9" s="8">
        <f>SUM(Quarters!H9:K9)</f>
      </c>
      <c r="M9" s="8">
        <f>+$L9</f>
      </c>
      <c r="N9" s="8">
        <f>+$L9</f>
      </c>
    </row>
    <row x14ac:dyDescent="0.25" r="10" customHeight="1" ht="18.75">
      <c r="A10" s="11" t="s">
        <v>24</v>
      </c>
      <c r="B10" s="8">
        <f>'Data Sheet'!B28</f>
      </c>
      <c r="C10" s="8">
        <f>'Data Sheet'!C28</f>
      </c>
      <c r="D10" s="8">
        <f>'Data Sheet'!D28</f>
      </c>
      <c r="E10" s="8">
        <f>'Data Sheet'!E28</f>
      </c>
      <c r="F10" s="8">
        <f>'Data Sheet'!F28</f>
      </c>
      <c r="G10" s="8">
        <f>'Data Sheet'!G28</f>
      </c>
      <c r="H10" s="8">
        <f>'Data Sheet'!H28</f>
      </c>
      <c r="I10" s="8">
        <f>'Data Sheet'!I28</f>
      </c>
      <c r="J10" s="8">
        <f>'Data Sheet'!J28</f>
      </c>
      <c r="K10" s="8">
        <f>'Data Sheet'!K28</f>
      </c>
      <c r="L10" s="8">
        <f>SUM(Quarters!H10:K10)</f>
      </c>
      <c r="M10" s="8">
        <f>M6+M7-SUM(M8:M9)</f>
      </c>
      <c r="N10" s="8">
        <f>N6+N7-SUM(N8:N9)</f>
      </c>
    </row>
    <row x14ac:dyDescent="0.25" r="11" customHeight="1" ht="18.75">
      <c r="A11" s="11" t="s">
        <v>25</v>
      </c>
      <c r="B11" s="8">
        <f>'Data Sheet'!B29</f>
      </c>
      <c r="C11" s="8">
        <f>'Data Sheet'!C29</f>
      </c>
      <c r="D11" s="8">
        <f>'Data Sheet'!D29</f>
      </c>
      <c r="E11" s="8">
        <f>'Data Sheet'!E29</f>
      </c>
      <c r="F11" s="8">
        <f>'Data Sheet'!F29</f>
      </c>
      <c r="G11" s="8">
        <f>'Data Sheet'!G29</f>
      </c>
      <c r="H11" s="8">
        <f>'Data Sheet'!H29</f>
      </c>
      <c r="I11" s="8">
        <f>'Data Sheet'!I29</f>
      </c>
      <c r="J11" s="8">
        <f>'Data Sheet'!J29</f>
      </c>
      <c r="K11" s="8">
        <f>'Data Sheet'!K29</f>
      </c>
      <c r="L11" s="8">
        <f>SUM(Quarters!H11:K11)</f>
      </c>
      <c r="M11" s="22">
        <f>IF($L10&gt;0,$L11/$L10,0)</f>
      </c>
      <c r="N11" s="22">
        <f>IF($L10&gt;0,$L11/$L10,0)</f>
      </c>
    </row>
    <row x14ac:dyDescent="0.25" r="12" customHeight="1" ht="18.75">
      <c r="A12" s="1" t="s">
        <v>26</v>
      </c>
      <c r="B12" s="8">
        <f>'Data Sheet'!B30</f>
      </c>
      <c r="C12" s="8">
        <f>'Data Sheet'!C30</f>
      </c>
      <c r="D12" s="8">
        <f>'Data Sheet'!D30</f>
      </c>
      <c r="E12" s="8">
        <f>'Data Sheet'!E30</f>
      </c>
      <c r="F12" s="8">
        <f>'Data Sheet'!F30</f>
      </c>
      <c r="G12" s="8">
        <f>'Data Sheet'!G30</f>
      </c>
      <c r="H12" s="8">
        <f>'Data Sheet'!H30</f>
      </c>
      <c r="I12" s="8">
        <f>'Data Sheet'!I30</f>
      </c>
      <c r="J12" s="8">
        <f>'Data Sheet'!J30</f>
      </c>
      <c r="K12" s="8">
        <f>'Data Sheet'!K30</f>
      </c>
      <c r="L12" s="8">
        <f>SUM(Quarters!H12:K12)</f>
      </c>
      <c r="M12" s="8">
        <f>M10-M11*M10</f>
      </c>
      <c r="N12" s="8">
        <f>N10-N11*N10</f>
      </c>
    </row>
    <row x14ac:dyDescent="0.25" r="13" customHeight="1" ht="18.75">
      <c r="A13" s="11" t="s">
        <v>79</v>
      </c>
      <c r="B13" s="8">
        <f>IF('Data Sheet'!B93&gt;0,B12/'Data Sheet'!B93,0)</f>
      </c>
      <c r="C13" s="8">
        <f>IF('Data Sheet'!C93&gt;0,C12/'Data Sheet'!C93,0)</f>
      </c>
      <c r="D13" s="8">
        <f>IF('Data Sheet'!D93&gt;0,D12/'Data Sheet'!D93,0)</f>
      </c>
      <c r="E13" s="8">
        <f>IF('Data Sheet'!E93&gt;0,E12/'Data Sheet'!E93,0)</f>
      </c>
      <c r="F13" s="8">
        <f>IF('Data Sheet'!F93&gt;0,F12/'Data Sheet'!F93,0)</f>
      </c>
      <c r="G13" s="8">
        <f>IF('Data Sheet'!G93&gt;0,G12/'Data Sheet'!G93,0)</f>
      </c>
      <c r="H13" s="8">
        <f>IF('Data Sheet'!H93&gt;0,H12/'Data Sheet'!H93,0)</f>
      </c>
      <c r="I13" s="8">
        <f>IF('Data Sheet'!I93&gt;0,I12/'Data Sheet'!I93,0)</f>
      </c>
      <c r="J13" s="8">
        <f>IF('Data Sheet'!J93&gt;0,J12/'Data Sheet'!J93,0)</f>
      </c>
      <c r="K13" s="8">
        <f>IF('Data Sheet'!K93&gt;0,K12/'Data Sheet'!K93,0)</f>
      </c>
      <c r="L13" s="8">
        <f>IF('Data Sheet'!$B6&gt;0,'Profit &amp; Loss'!L12/'Data Sheet'!$B6,0)</f>
      </c>
      <c r="M13" s="8">
        <f>IF('Data Sheet'!$B6&gt;0,'Profit &amp; Loss'!M12/'Data Sheet'!$B6,0)</f>
      </c>
      <c r="N13" s="8">
        <f>IF('Data Sheet'!$B6&gt;0,'Profit &amp; Loss'!N12/'Data Sheet'!$B6,0)</f>
      </c>
    </row>
    <row x14ac:dyDescent="0.25" r="14" customHeight="1" ht="18.75">
      <c r="A14" s="11" t="s">
        <v>80</v>
      </c>
      <c r="B14" s="8">
        <f>IF(B15&gt;0,B15/B13,"")</f>
      </c>
      <c r="C14" s="8">
        <f>IF(C15&gt;0,C15/C13,"")</f>
      </c>
      <c r="D14" s="8">
        <f>IF(D15&gt;0,D15/D13,"")</f>
      </c>
      <c r="E14" s="8">
        <f>IF(E15&gt;0,E15/E13,"")</f>
      </c>
      <c r="F14" s="8">
        <f>IF(F15&gt;0,F15/F13,"")</f>
      </c>
      <c r="G14" s="8">
        <f>IF(G15&gt;0,G15/G13,"")</f>
      </c>
      <c r="H14" s="8">
        <f>IF(H15&gt;0,H15/H13,"")</f>
      </c>
      <c r="I14" s="8">
        <f>IF(I15&gt;0,I15/I13,"")</f>
      </c>
      <c r="J14" s="8">
        <f>IF(J15&gt;0,J15/J13,"")</f>
      </c>
      <c r="K14" s="8">
        <f>IF(K15&gt;0,K15/K13,"")</f>
      </c>
      <c r="L14" s="8">
        <f>IF(L13&gt;0,L15/L13,0)</f>
      </c>
      <c r="M14" s="8">
        <f>M25</f>
      </c>
      <c r="N14" s="8">
        <f>N25</f>
      </c>
    </row>
    <row x14ac:dyDescent="0.25" r="15" customHeight="1" ht="18.75">
      <c r="A15" s="1" t="s">
        <v>81</v>
      </c>
      <c r="B15" s="8">
        <f>'Data Sheet'!B90</f>
      </c>
      <c r="C15" s="8">
        <f>'Data Sheet'!C90</f>
      </c>
      <c r="D15" s="8">
        <f>'Data Sheet'!D90</f>
      </c>
      <c r="E15" s="8">
        <f>'Data Sheet'!E90</f>
      </c>
      <c r="F15" s="8">
        <f>'Data Sheet'!F90</f>
      </c>
      <c r="G15" s="8">
        <f>'Data Sheet'!G90</f>
      </c>
      <c r="H15" s="8">
        <f>'Data Sheet'!H90</f>
      </c>
      <c r="I15" s="8">
        <f>'Data Sheet'!I90</f>
      </c>
      <c r="J15" s="8">
        <f>'Data Sheet'!J90</f>
      </c>
      <c r="K15" s="8">
        <f>'Data Sheet'!K90</f>
      </c>
      <c r="L15" s="8">
        <f>'Data Sheet'!B8</f>
      </c>
      <c r="M15" s="27">
        <f>M13*M14</f>
      </c>
      <c r="N15" s="28">
        <f>N13*N14</f>
      </c>
    </row>
    <row x14ac:dyDescent="0.25" r="16" customHeight="1" ht="18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24"/>
      <c r="N16" s="24"/>
    </row>
    <row x14ac:dyDescent="0.25" r="17" customHeight="1" ht="18.75">
      <c r="A17" s="1" t="s">
        <v>82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24"/>
      <c r="N17" s="24"/>
    </row>
    <row x14ac:dyDescent="0.25" r="18" customHeight="1" ht="18.75">
      <c r="A18" s="11" t="s">
        <v>83</v>
      </c>
      <c r="B18" s="29">
        <f>IF('Data Sheet'!B30&gt;0, 'Data Sheet'!B31/'Data Sheet'!B30, 0)</f>
      </c>
      <c r="C18" s="29">
        <f>IF('Data Sheet'!C30&gt;0, 'Data Sheet'!C31/'Data Sheet'!C30, 0)</f>
      </c>
      <c r="D18" s="29">
        <f>IF('Data Sheet'!D30&gt;0, 'Data Sheet'!D31/'Data Sheet'!D30, 0)</f>
      </c>
      <c r="E18" s="29">
        <f>IF('Data Sheet'!E30&gt;0, 'Data Sheet'!E31/'Data Sheet'!E30, 0)</f>
      </c>
      <c r="F18" s="29">
        <f>IF('Data Sheet'!F30&gt;0, 'Data Sheet'!F31/'Data Sheet'!F30, 0)</f>
      </c>
      <c r="G18" s="29">
        <f>IF('Data Sheet'!G30&gt;0, 'Data Sheet'!G31/'Data Sheet'!G30, 0)</f>
      </c>
      <c r="H18" s="29">
        <f>IF('Data Sheet'!H30&gt;0, 'Data Sheet'!H31/'Data Sheet'!H30, 0)</f>
      </c>
      <c r="I18" s="29">
        <f>IF('Data Sheet'!I30&gt;0, 'Data Sheet'!I31/'Data Sheet'!I30, 0)</f>
      </c>
      <c r="J18" s="29">
        <f>IF('Data Sheet'!J30&gt;0, 'Data Sheet'!J31/'Data Sheet'!J30, 0)</f>
      </c>
      <c r="K18" s="29">
        <f>IF('Data Sheet'!K30&gt;0, 'Data Sheet'!K31/'Data Sheet'!K30, 0)</f>
      </c>
      <c r="L18" s="11"/>
      <c r="M18" s="24"/>
      <c r="N18" s="24"/>
    </row>
    <row x14ac:dyDescent="0.25" r="19" customHeight="1" ht="18.75">
      <c r="A19" s="11" t="s">
        <v>75</v>
      </c>
      <c r="B19" s="29">
        <f>IF(B6&gt;0,B6/B4,0)</f>
      </c>
      <c r="C19" s="29">
        <f>IF(C6&gt;0,C6/C4,0)</f>
      </c>
      <c r="D19" s="29">
        <f>IF(D6&gt;0,D6/D4,0)</f>
      </c>
      <c r="E19" s="29">
        <f>IF(E6&gt;0,E6/E4,0)</f>
      </c>
      <c r="F19" s="29">
        <f>IF(F6&gt;0,F6/F4,0)</f>
      </c>
      <c r="G19" s="29">
        <f>IF(G6&gt;0,G6/G4,0)</f>
      </c>
      <c r="H19" s="29">
        <f>IF(H6&gt;0,H6/H4,0)</f>
      </c>
      <c r="I19" s="29">
        <f>IF(I6&gt;0,I6/I4,0)</f>
      </c>
      <c r="J19" s="29">
        <f>IF(J6&gt;0,J6/J4,0)</f>
      </c>
      <c r="K19" s="29">
        <f>IF(K6&gt;0,K6/K4,0)</f>
      </c>
      <c r="L19" s="29">
        <f>IF(L6&gt;0,L6/L4,0)</f>
      </c>
      <c r="M19" s="24"/>
      <c r="N19" s="24"/>
    </row>
    <row x14ac:dyDescent="0.25" r="20" customHeight="1" ht="18.75">
      <c r="A20" s="1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4"/>
      <c r="N20" s="24"/>
    </row>
    <row x14ac:dyDescent="0.25" r="21" customHeight="1" ht="18.75">
      <c r="A21" s="1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4"/>
      <c r="N21" s="24"/>
    </row>
    <row x14ac:dyDescent="0.25" r="22" customHeight="1" ht="18.75">
      <c r="A22" s="12"/>
      <c r="B22" s="13"/>
      <c r="C22" s="13"/>
      <c r="D22" s="13"/>
      <c r="E22" s="13"/>
      <c r="F22" s="13"/>
      <c r="G22" s="25" t="s">
        <v>84</v>
      </c>
      <c r="H22" s="25" t="s">
        <v>85</v>
      </c>
      <c r="I22" s="25" t="s">
        <v>86</v>
      </c>
      <c r="J22" s="25" t="s">
        <v>87</v>
      </c>
      <c r="K22" s="25" t="s">
        <v>88</v>
      </c>
      <c r="L22" s="25" t="s">
        <v>89</v>
      </c>
      <c r="M22" s="26" t="s">
        <v>90</v>
      </c>
      <c r="N22" s="26" t="s">
        <v>91</v>
      </c>
    </row>
    <row x14ac:dyDescent="0.25" r="23" customHeight="1" ht="18.75">
      <c r="A23" s="11"/>
      <c r="B23" s="11"/>
      <c r="C23" s="11"/>
      <c r="D23" s="11"/>
      <c r="E23" s="11"/>
      <c r="F23" s="11"/>
      <c r="G23" s="11" t="s">
        <v>92</v>
      </c>
      <c r="H23" s="29">
        <f>IF(B4=0,"",POWER($K4/B4,1/9)-1)</f>
      </c>
      <c r="I23" s="29">
        <f>IF(D4=0,"",POWER($K4/D4,1/7)-1)</f>
      </c>
      <c r="J23" s="29">
        <f>IF(F4=0,"",POWER($K4/F4,1/5)-1)</f>
      </c>
      <c r="K23" s="29">
        <f>IF(H4=0,"",POWER($K4/H4, 1/3)-1)</f>
      </c>
      <c r="L23" s="29">
        <f>IF(ISERROR(MAX(IF(J4=0,"",(K4-J4)/J4),IF(K4=0,"",(L4-K4)/K4))),"",MAX(IF(J4=0,"",(K4-J4)/J4),IF(K4=0,"",(L4-K4)/K4)))</f>
      </c>
      <c r="M23" s="30">
        <f>MAX(K23:L23)</f>
      </c>
      <c r="N23" s="30">
        <f>MIN(H23:L23)</f>
      </c>
    </row>
    <row x14ac:dyDescent="0.25" r="24" customHeight="1" ht="18.75">
      <c r="A24" s="11"/>
      <c r="B24" s="11"/>
      <c r="C24" s="11"/>
      <c r="D24" s="11"/>
      <c r="E24" s="11"/>
      <c r="F24" s="11"/>
      <c r="G24" s="11" t="s">
        <v>75</v>
      </c>
      <c r="H24" s="29">
        <f>IF(SUM(B4:$K$4)=0,"",SUMPRODUCT(B19:$K$19,B4:$K$4)/SUM(B4:$K$4))</f>
      </c>
      <c r="I24" s="29">
        <f>IF(SUM(E4:$K$4)=0,"",SUMPRODUCT(E19:$K$19,E4:$K$4)/SUM(E4:$K$4))</f>
      </c>
      <c r="J24" s="29">
        <f>IF(SUM(G4:$K$4)=0,"",SUMPRODUCT(G19:$K$19,G4:$K$4)/SUM(G4:$K$4))</f>
      </c>
      <c r="K24" s="29">
        <f>IF(SUM(I4:$K$4)=0, "", SUMPRODUCT(I19:$K$19,I4:$K$4)/SUM(I4:$K$4))</f>
      </c>
      <c r="L24" s="29">
        <f>L19</f>
      </c>
      <c r="M24" s="30">
        <f>MAX(K24:L24)</f>
      </c>
      <c r="N24" s="30">
        <f>MIN(H24:L24)</f>
      </c>
    </row>
    <row x14ac:dyDescent="0.25" r="25" customHeight="1" ht="18.75">
      <c r="A25" s="11"/>
      <c r="B25" s="11"/>
      <c r="C25" s="11"/>
      <c r="D25" s="11"/>
      <c r="E25" s="11"/>
      <c r="F25" s="11"/>
      <c r="G25" s="11" t="s">
        <v>93</v>
      </c>
      <c r="H25" s="8">
        <f>IF(ISERROR(AVERAGEIF(B14:$L14,"&gt;0")),"",AVERAGEIF(B14:$L14,"&gt;0"))</f>
      </c>
      <c r="I25" s="8">
        <f>IF(ISERROR(AVERAGEIF(E14:$L14,"&gt;0")),"",AVERAGEIF(E14:$L14,"&gt;0"))</f>
      </c>
      <c r="J25" s="8">
        <f>IF(ISERROR(AVERAGEIF(G14:$L14,"&gt;0")),"",AVERAGEIF(G14:$L14,"&gt;0"))</f>
      </c>
      <c r="K25" s="8">
        <f>IF(ISERROR(AVERAGEIF(I14:$L14,"&gt;0")),"",AVERAGEIF(I14:$L14,"&gt;0"))</f>
      </c>
      <c r="L25" s="8">
        <f>L14</f>
      </c>
      <c r="M25" s="8">
        <f>MAX(K25:L25)</f>
      </c>
      <c r="N25" s="8">
        <f>MIN(H25:L25)</f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4" width="20.719285714285714" customWidth="1" bestFit="1"/>
    <col min="2" max="2" style="14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</cols>
  <sheetData>
    <row x14ac:dyDescent="0.25" r="1" customHeight="1" ht="18.75">
      <c r="A1" s="18">
        <f>'Profit &amp; Loss'!A1</f>
      </c>
      <c r="B1" s="11"/>
      <c r="C1" s="11"/>
      <c r="D1" s="11"/>
      <c r="E1" s="19">
        <f>UPDATE</f>
      </c>
      <c r="F1" s="11"/>
      <c r="G1" s="11"/>
      <c r="H1" s="11"/>
      <c r="I1" s="11"/>
      <c r="J1" s="1" t="s">
        <v>67</v>
      </c>
      <c r="K1" s="1"/>
    </row>
    <row x14ac:dyDescent="0.25" r="2" customHeight="1" ht="18.7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8.75">
      <c r="A3" s="12" t="s">
        <v>68</v>
      </c>
      <c r="B3" s="13">
        <f>'Data Sheet'!B41</f>
        <v>25569.229166666668</v>
      </c>
      <c r="C3" s="13">
        <f>'Data Sheet'!C41</f>
        <v>25569.229166666668</v>
      </c>
      <c r="D3" s="13">
        <f>'Data Sheet'!D41</f>
        <v>25569.229166666668</v>
      </c>
      <c r="E3" s="13">
        <f>'Data Sheet'!E41</f>
        <v>25569.229166666668</v>
      </c>
      <c r="F3" s="13">
        <f>'Data Sheet'!F41</f>
        <v>25569.229166666668</v>
      </c>
      <c r="G3" s="13">
        <f>'Data Sheet'!G41</f>
        <v>25569.229166666668</v>
      </c>
      <c r="H3" s="13">
        <f>'Data Sheet'!H41</f>
        <v>25569.229166666668</v>
      </c>
      <c r="I3" s="13">
        <f>'Data Sheet'!I41</f>
        <v>25569.229166666668</v>
      </c>
      <c r="J3" s="13">
        <f>'Data Sheet'!J41</f>
        <v>25569.229166666668</v>
      </c>
      <c r="K3" s="13">
        <f>'Data Sheet'!K41</f>
        <v>25569.229166666668</v>
      </c>
    </row>
    <row x14ac:dyDescent="0.25" r="4" customHeight="1" ht="18.75">
      <c r="A4" s="1" t="s">
        <v>13</v>
      </c>
      <c r="B4" s="8">
        <f>'Data Sheet'!B42</f>
      </c>
      <c r="C4" s="8">
        <f>'Data Sheet'!C42</f>
      </c>
      <c r="D4" s="8">
        <f>'Data Sheet'!D42</f>
      </c>
      <c r="E4" s="8">
        <f>'Data Sheet'!E42</f>
      </c>
      <c r="F4" s="8">
        <f>'Data Sheet'!F42</f>
      </c>
      <c r="G4" s="8">
        <f>'Data Sheet'!G42</f>
      </c>
      <c r="H4" s="8">
        <f>'Data Sheet'!H42</f>
      </c>
      <c r="I4" s="8">
        <f>'Data Sheet'!I42</f>
      </c>
      <c r="J4" s="8">
        <f>'Data Sheet'!J42</f>
      </c>
      <c r="K4" s="8">
        <f>'Data Sheet'!K42</f>
      </c>
    </row>
    <row x14ac:dyDescent="0.25" r="5" customHeight="1" ht="18.75">
      <c r="A5" s="11" t="s">
        <v>29</v>
      </c>
      <c r="B5" s="8">
        <f>'Data Sheet'!B43</f>
      </c>
      <c r="C5" s="8">
        <f>'Data Sheet'!C43</f>
      </c>
      <c r="D5" s="8">
        <f>'Data Sheet'!D43</f>
      </c>
      <c r="E5" s="8">
        <f>'Data Sheet'!E43</f>
      </c>
      <c r="F5" s="8">
        <f>'Data Sheet'!F43</f>
      </c>
      <c r="G5" s="8">
        <f>'Data Sheet'!G43</f>
      </c>
      <c r="H5" s="8">
        <f>'Data Sheet'!H43</f>
      </c>
      <c r="I5" s="8">
        <f>'Data Sheet'!I43</f>
      </c>
      <c r="J5" s="8">
        <f>'Data Sheet'!J43</f>
      </c>
      <c r="K5" s="8">
        <f>'Data Sheet'!K43</f>
      </c>
    </row>
    <row x14ac:dyDescent="0.25" r="6" customHeight="1" ht="18.75">
      <c r="A6" s="1" t="s">
        <v>30</v>
      </c>
      <c r="B6" s="8">
        <f>'Data Sheet'!B50</f>
      </c>
      <c r="C6" s="8">
        <f>'Data Sheet'!C50</f>
      </c>
      <c r="D6" s="8">
        <f>'Data Sheet'!D50</f>
      </c>
      <c r="E6" s="8">
        <f>'Data Sheet'!E50</f>
      </c>
      <c r="F6" s="8">
        <f>'Data Sheet'!F50</f>
      </c>
      <c r="G6" s="8">
        <f>'Data Sheet'!G50</f>
      </c>
      <c r="H6" s="8">
        <f>'Data Sheet'!H50</f>
      </c>
      <c r="I6" s="8">
        <f>'Data Sheet'!I50</f>
      </c>
      <c r="J6" s="8">
        <f>'Data Sheet'!J50</f>
      </c>
      <c r="K6" s="8">
        <f>'Data Sheet'!K50</f>
      </c>
    </row>
    <row x14ac:dyDescent="0.25" r="7" customHeight="1" ht="18.75">
      <c r="A7" s="11" t="s">
        <v>21</v>
      </c>
      <c r="B7" s="8">
        <f>'Data Sheet'!B44</f>
      </c>
      <c r="C7" s="8">
        <f>'Data Sheet'!C44</f>
      </c>
      <c r="D7" s="8">
        <f>'Data Sheet'!D44</f>
      </c>
      <c r="E7" s="8">
        <f>'Data Sheet'!E44</f>
      </c>
      <c r="F7" s="8">
        <f>'Data Sheet'!F44</f>
      </c>
      <c r="G7" s="8">
        <f>'Data Sheet'!G44</f>
      </c>
      <c r="H7" s="8">
        <f>'Data Sheet'!H44</f>
      </c>
      <c r="I7" s="8">
        <f>'Data Sheet'!I44</f>
      </c>
      <c r="J7" s="8">
        <f>'Data Sheet'!J44</f>
      </c>
      <c r="K7" s="8">
        <f>'Data Sheet'!K44</f>
      </c>
    </row>
    <row x14ac:dyDescent="0.25" r="8" customHeight="1" ht="18.75">
      <c r="A8" s="11" t="s">
        <v>22</v>
      </c>
      <c r="B8" s="8">
        <f>'Data Sheet'!B45</f>
      </c>
      <c r="C8" s="8">
        <f>'Data Sheet'!C45</f>
      </c>
      <c r="D8" s="8">
        <f>'Data Sheet'!D45</f>
      </c>
      <c r="E8" s="8">
        <f>'Data Sheet'!E45</f>
      </c>
      <c r="F8" s="8">
        <f>'Data Sheet'!F45</f>
      </c>
      <c r="G8" s="8">
        <f>'Data Sheet'!G45</f>
      </c>
      <c r="H8" s="8">
        <f>'Data Sheet'!H45</f>
      </c>
      <c r="I8" s="8">
        <f>'Data Sheet'!I45</f>
      </c>
      <c r="J8" s="8">
        <f>'Data Sheet'!J45</f>
      </c>
      <c r="K8" s="8">
        <f>'Data Sheet'!K45</f>
      </c>
    </row>
    <row x14ac:dyDescent="0.25" r="9" customHeight="1" ht="18.75">
      <c r="A9" s="11" t="s">
        <v>23</v>
      </c>
      <c r="B9" s="8">
        <f>'Data Sheet'!B46</f>
      </c>
      <c r="C9" s="8">
        <f>'Data Sheet'!C46</f>
      </c>
      <c r="D9" s="8">
        <f>'Data Sheet'!D46</f>
      </c>
      <c r="E9" s="8">
        <f>'Data Sheet'!E46</f>
      </c>
      <c r="F9" s="8">
        <f>'Data Sheet'!F46</f>
      </c>
      <c r="G9" s="8">
        <f>'Data Sheet'!G46</f>
      </c>
      <c r="H9" s="8">
        <f>'Data Sheet'!H46</f>
      </c>
      <c r="I9" s="8">
        <f>'Data Sheet'!I46</f>
      </c>
      <c r="J9" s="8">
        <f>'Data Sheet'!J46</f>
      </c>
      <c r="K9" s="8">
        <f>'Data Sheet'!K46</f>
      </c>
    </row>
    <row x14ac:dyDescent="0.25" r="10" customHeight="1" ht="18.75">
      <c r="A10" s="11" t="s">
        <v>24</v>
      </c>
      <c r="B10" s="8">
        <f>'Data Sheet'!B47</f>
      </c>
      <c r="C10" s="8">
        <f>'Data Sheet'!C47</f>
      </c>
      <c r="D10" s="8">
        <f>'Data Sheet'!D47</f>
      </c>
      <c r="E10" s="8">
        <f>'Data Sheet'!E47</f>
      </c>
      <c r="F10" s="8">
        <f>'Data Sheet'!F47</f>
      </c>
      <c r="G10" s="8">
        <f>'Data Sheet'!G47</f>
      </c>
      <c r="H10" s="8">
        <f>'Data Sheet'!H47</f>
      </c>
      <c r="I10" s="8">
        <f>'Data Sheet'!I47</f>
      </c>
      <c r="J10" s="8">
        <f>'Data Sheet'!J47</f>
      </c>
      <c r="K10" s="8">
        <f>'Data Sheet'!K47</f>
      </c>
    </row>
    <row x14ac:dyDescent="0.25" r="11" customHeight="1" ht="18.75">
      <c r="A11" s="11" t="s">
        <v>25</v>
      </c>
      <c r="B11" s="8">
        <f>'Data Sheet'!B48</f>
      </c>
      <c r="C11" s="8">
        <f>'Data Sheet'!C48</f>
      </c>
      <c r="D11" s="8">
        <f>'Data Sheet'!D48</f>
      </c>
      <c r="E11" s="8">
        <f>'Data Sheet'!E48</f>
      </c>
      <c r="F11" s="8">
        <f>'Data Sheet'!F48</f>
      </c>
      <c r="G11" s="8">
        <f>'Data Sheet'!G48</f>
      </c>
      <c r="H11" s="8">
        <f>'Data Sheet'!H48</f>
      </c>
      <c r="I11" s="8">
        <f>'Data Sheet'!I48</f>
      </c>
      <c r="J11" s="8">
        <f>'Data Sheet'!J48</f>
      </c>
      <c r="K11" s="8">
        <f>'Data Sheet'!K48</f>
      </c>
    </row>
    <row x14ac:dyDescent="0.25" r="12" customHeight="1" ht="18.75">
      <c r="A12" s="1" t="s">
        <v>26</v>
      </c>
      <c r="B12" s="8">
        <f>'Data Sheet'!B49</f>
      </c>
      <c r="C12" s="8">
        <f>'Data Sheet'!C49</f>
      </c>
      <c r="D12" s="8">
        <f>'Data Sheet'!D49</f>
      </c>
      <c r="E12" s="8">
        <f>'Data Sheet'!E49</f>
      </c>
      <c r="F12" s="8">
        <f>'Data Sheet'!F49</f>
      </c>
      <c r="G12" s="8">
        <f>'Data Sheet'!G49</f>
      </c>
      <c r="H12" s="8">
        <f>'Data Sheet'!H49</f>
      </c>
      <c r="I12" s="8">
        <f>'Data Sheet'!I49</f>
      </c>
      <c r="J12" s="8">
        <f>'Data Sheet'!J49</f>
      </c>
      <c r="K12" s="8">
        <f>'Data Sheet'!K49</f>
      </c>
    </row>
    <row x14ac:dyDescent="0.25" r="13" customHeight="1" ht="18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x14ac:dyDescent="0.25" r="14" customHeight="1" ht="18.75">
      <c r="A14" s="1" t="s">
        <v>75</v>
      </c>
      <c r="B14" s="22">
        <f>IF(B4&gt;0,B6/B4,"")</f>
      </c>
      <c r="C14" s="22">
        <f>IF(C4&gt;0,C6/C4,"")</f>
      </c>
      <c r="D14" s="22">
        <f>IF(D4&gt;0,D6/D4,"")</f>
      </c>
      <c r="E14" s="22">
        <f>IF(E4&gt;0,E6/E4,"")</f>
      </c>
      <c r="F14" s="22">
        <f>IF(F4&gt;0,F6/F4,"")</f>
      </c>
      <c r="G14" s="22">
        <f>IF(G4&gt;0,G6/G4,"")</f>
      </c>
      <c r="H14" s="22">
        <f>IF(H4&gt;0,H6/H4,"")</f>
      </c>
      <c r="I14" s="22">
        <f>IF(I4&gt;0,I6/I4,"")</f>
      </c>
      <c r="J14" s="22">
        <f>IF(J4&gt;0,J6/J4,"")</f>
      </c>
      <c r="K14" s="22">
        <f>IF(K4&gt;0,K6/K4,"")</f>
      </c>
    </row>
    <row x14ac:dyDescent="0.25" r="15" customHeight="1" ht="18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x14ac:dyDescent="0.25" r="16" customHeight="1" ht="18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x14ac:dyDescent="0.25" r="17" customHeight="1" ht="18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x14ac:dyDescent="0.25" r="18" customHeight="1" ht="18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x14ac:dyDescent="0.25" r="19" customHeight="1" ht="18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x14ac:dyDescent="0.25" r="20" customHeight="1" ht="18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x14ac:dyDescent="0.25" r="21" customHeight="1" ht="18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x14ac:dyDescent="0.25" r="22" customHeight="1" ht="18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4" width="22.862142857142857" customWidth="1" bestFit="1"/>
    <col min="2" max="2" style="14" width="13.576428571428572" customWidth="1" bestFit="1"/>
    <col min="3" max="3" style="14" width="15.576428571428572" customWidth="1" bestFit="1"/>
    <col min="4" max="4" style="14" width="15.576428571428572" customWidth="1" bestFit="1"/>
    <col min="5" max="5" style="14" width="15.576428571428572" customWidth="1" bestFit="1"/>
    <col min="6" max="6" style="14" width="15.576428571428572" customWidth="1" bestFit="1"/>
    <col min="7" max="7" style="14" width="15.576428571428572" customWidth="1" bestFit="1"/>
    <col min="8" max="8" style="14" width="15.576428571428572" customWidth="1" bestFit="1"/>
    <col min="9" max="9" style="14" width="15.576428571428572" customWidth="1" bestFit="1"/>
    <col min="10" max="10" style="14" width="15.576428571428572" customWidth="1" bestFit="1"/>
    <col min="11" max="11" style="14" width="15.576428571428572" customWidth="1" bestFit="1"/>
  </cols>
  <sheetData>
    <row x14ac:dyDescent="0.25" r="1" customHeight="1" ht="18.75">
      <c r="A1" s="18">
        <f>'Profit &amp; Loss'!A1</f>
      </c>
      <c r="B1" s="11"/>
      <c r="C1" s="11"/>
      <c r="D1" s="11"/>
      <c r="E1" s="19">
        <f>UPDATE</f>
      </c>
      <c r="F1" s="11"/>
      <c r="G1" s="11"/>
      <c r="H1" s="11"/>
      <c r="I1" s="11"/>
      <c r="J1" s="1" t="s">
        <v>67</v>
      </c>
      <c r="K1" s="1"/>
    </row>
    <row x14ac:dyDescent="0.25" r="2" customHeight="1" ht="18.75">
      <c r="A2" s="11"/>
      <c r="B2" s="11"/>
      <c r="C2" s="11"/>
      <c r="D2" s="11"/>
      <c r="E2" s="11"/>
      <c r="F2" s="11"/>
      <c r="G2" s="1"/>
      <c r="H2" s="1"/>
      <c r="I2" s="11"/>
      <c r="J2" s="11"/>
      <c r="K2" s="11"/>
    </row>
    <row x14ac:dyDescent="0.25" r="3" customHeight="1" ht="18.75">
      <c r="A3" s="12" t="s">
        <v>68</v>
      </c>
      <c r="B3" s="13">
        <f>'Data Sheet'!B56</f>
        <v>25569.229166666668</v>
      </c>
      <c r="C3" s="13">
        <f>'Data Sheet'!C56</f>
        <v>25569.229166666668</v>
      </c>
      <c r="D3" s="13">
        <f>'Data Sheet'!D56</f>
        <v>25569.229166666668</v>
      </c>
      <c r="E3" s="13">
        <f>'Data Sheet'!E56</f>
        <v>25569.229166666668</v>
      </c>
      <c r="F3" s="13">
        <f>'Data Sheet'!F56</f>
        <v>25569.229166666668</v>
      </c>
      <c r="G3" s="13">
        <f>'Data Sheet'!G56</f>
        <v>25569.229166666668</v>
      </c>
      <c r="H3" s="13">
        <f>'Data Sheet'!H56</f>
        <v>25569.229166666668</v>
      </c>
      <c r="I3" s="13">
        <f>'Data Sheet'!I56</f>
        <v>25569.229166666668</v>
      </c>
      <c r="J3" s="13">
        <f>'Data Sheet'!J56</f>
        <v>25569.229166666668</v>
      </c>
      <c r="K3" s="13">
        <f>'Data Sheet'!K56</f>
        <v>25569.229166666668</v>
      </c>
    </row>
    <row x14ac:dyDescent="0.25" r="4" customHeight="1" ht="18.75">
      <c r="A4" s="11" t="s">
        <v>32</v>
      </c>
      <c r="B4" s="20">
        <f>'Data Sheet'!B57</f>
      </c>
      <c r="C4" s="20">
        <f>'Data Sheet'!C57</f>
      </c>
      <c r="D4" s="20">
        <f>'Data Sheet'!D57</f>
      </c>
      <c r="E4" s="20">
        <f>'Data Sheet'!E57</f>
      </c>
      <c r="F4" s="20">
        <f>'Data Sheet'!F57</f>
      </c>
      <c r="G4" s="20">
        <f>'Data Sheet'!G57</f>
      </c>
      <c r="H4" s="20">
        <f>'Data Sheet'!H57</f>
      </c>
      <c r="I4" s="20">
        <f>'Data Sheet'!I57</f>
      </c>
      <c r="J4" s="20">
        <f>'Data Sheet'!J57</f>
      </c>
      <c r="K4" s="20">
        <f>'Data Sheet'!K57</f>
      </c>
    </row>
    <row x14ac:dyDescent="0.25" r="5" customHeight="1" ht="18.75">
      <c r="A5" s="11" t="s">
        <v>33</v>
      </c>
      <c r="B5" s="20">
        <f>'Data Sheet'!B58</f>
      </c>
      <c r="C5" s="20">
        <f>'Data Sheet'!C58</f>
      </c>
      <c r="D5" s="20">
        <f>'Data Sheet'!D58</f>
      </c>
      <c r="E5" s="20">
        <f>'Data Sheet'!E58</f>
      </c>
      <c r="F5" s="20">
        <f>'Data Sheet'!F58</f>
      </c>
      <c r="G5" s="20">
        <f>'Data Sheet'!G58</f>
      </c>
      <c r="H5" s="20">
        <f>'Data Sheet'!H58</f>
      </c>
      <c r="I5" s="20">
        <f>'Data Sheet'!I58</f>
      </c>
      <c r="J5" s="20">
        <f>'Data Sheet'!J58</f>
      </c>
      <c r="K5" s="20">
        <f>'Data Sheet'!K58</f>
      </c>
    </row>
    <row x14ac:dyDescent="0.25" r="6" customHeight="1" ht="18.75">
      <c r="A6" s="11" t="s">
        <v>34</v>
      </c>
      <c r="B6" s="20">
        <f>'Data Sheet'!B59</f>
      </c>
      <c r="C6" s="20">
        <f>'Data Sheet'!C59</f>
      </c>
      <c r="D6" s="20">
        <f>'Data Sheet'!D59</f>
      </c>
      <c r="E6" s="20">
        <f>'Data Sheet'!E59</f>
      </c>
      <c r="F6" s="20">
        <f>'Data Sheet'!F59</f>
      </c>
      <c r="G6" s="20">
        <f>'Data Sheet'!G59</f>
      </c>
      <c r="H6" s="20">
        <f>'Data Sheet'!H59</f>
      </c>
      <c r="I6" s="20">
        <f>'Data Sheet'!I59</f>
      </c>
      <c r="J6" s="20">
        <f>'Data Sheet'!J59</f>
      </c>
      <c r="K6" s="20">
        <f>'Data Sheet'!K59</f>
      </c>
    </row>
    <row x14ac:dyDescent="0.25" r="7" customHeight="1" ht="18.75">
      <c r="A7" s="11" t="s">
        <v>35</v>
      </c>
      <c r="B7" s="20">
        <f>'Data Sheet'!B60</f>
      </c>
      <c r="C7" s="20">
        <f>'Data Sheet'!C60</f>
      </c>
      <c r="D7" s="20">
        <f>'Data Sheet'!D60</f>
      </c>
      <c r="E7" s="20">
        <f>'Data Sheet'!E60</f>
      </c>
      <c r="F7" s="20">
        <f>'Data Sheet'!F60</f>
      </c>
      <c r="G7" s="20">
        <f>'Data Sheet'!G60</f>
      </c>
      <c r="H7" s="20">
        <f>'Data Sheet'!H60</f>
      </c>
      <c r="I7" s="20">
        <f>'Data Sheet'!I60</f>
      </c>
      <c r="J7" s="20">
        <f>'Data Sheet'!J60</f>
      </c>
      <c r="K7" s="20">
        <f>'Data Sheet'!K60</f>
      </c>
    </row>
    <row x14ac:dyDescent="0.25" r="8" customHeight="1" ht="18.75">
      <c r="A8" s="1" t="s">
        <v>36</v>
      </c>
      <c r="B8" s="21">
        <f>'Data Sheet'!B61</f>
      </c>
      <c r="C8" s="21">
        <f>'Data Sheet'!C61</f>
      </c>
      <c r="D8" s="21">
        <f>'Data Sheet'!D61</f>
      </c>
      <c r="E8" s="21">
        <f>'Data Sheet'!E61</f>
      </c>
      <c r="F8" s="21">
        <f>'Data Sheet'!F61</f>
      </c>
      <c r="G8" s="21">
        <f>'Data Sheet'!G61</f>
      </c>
      <c r="H8" s="21">
        <f>'Data Sheet'!H61</f>
      </c>
      <c r="I8" s="21">
        <f>'Data Sheet'!I61</f>
      </c>
      <c r="J8" s="21">
        <f>'Data Sheet'!J61</f>
      </c>
      <c r="K8" s="21">
        <f>'Data Sheet'!K61</f>
      </c>
    </row>
    <row x14ac:dyDescent="0.25" r="9" customHeight="1" ht="18.75">
      <c r="A9" s="11"/>
      <c r="B9" s="21"/>
      <c r="C9" s="21"/>
      <c r="D9" s="21"/>
      <c r="E9" s="21"/>
      <c r="F9" s="21"/>
      <c r="G9" s="21"/>
      <c r="H9" s="21"/>
      <c r="I9" s="21"/>
      <c r="J9" s="21"/>
      <c r="K9" s="21"/>
    </row>
    <row x14ac:dyDescent="0.25" r="10" customHeight="1" ht="18.75">
      <c r="A10" s="11" t="s">
        <v>37</v>
      </c>
      <c r="B10" s="20">
        <f>'Data Sheet'!B62</f>
      </c>
      <c r="C10" s="20">
        <f>'Data Sheet'!C62</f>
      </c>
      <c r="D10" s="20">
        <f>'Data Sheet'!D62</f>
      </c>
      <c r="E10" s="20">
        <f>'Data Sheet'!E62</f>
      </c>
      <c r="F10" s="20">
        <f>'Data Sheet'!F62</f>
      </c>
      <c r="G10" s="20">
        <f>'Data Sheet'!G62</f>
      </c>
      <c r="H10" s="20">
        <f>'Data Sheet'!H62</f>
      </c>
      <c r="I10" s="20">
        <f>'Data Sheet'!I62</f>
      </c>
      <c r="J10" s="20">
        <f>'Data Sheet'!J62</f>
      </c>
      <c r="K10" s="20">
        <f>'Data Sheet'!K62</f>
      </c>
    </row>
    <row x14ac:dyDescent="0.25" r="11" customHeight="1" ht="18.75">
      <c r="A11" s="11" t="s">
        <v>38</v>
      </c>
      <c r="B11" s="20">
        <f>'Data Sheet'!B63</f>
      </c>
      <c r="C11" s="20">
        <f>'Data Sheet'!C63</f>
      </c>
      <c r="D11" s="20">
        <f>'Data Sheet'!D63</f>
      </c>
      <c r="E11" s="20">
        <f>'Data Sheet'!E63</f>
      </c>
      <c r="F11" s="20">
        <f>'Data Sheet'!F63</f>
      </c>
      <c r="G11" s="20">
        <f>'Data Sheet'!G63</f>
      </c>
      <c r="H11" s="20">
        <f>'Data Sheet'!H63</f>
      </c>
      <c r="I11" s="20">
        <f>'Data Sheet'!I63</f>
      </c>
      <c r="J11" s="20">
        <f>'Data Sheet'!J63</f>
      </c>
      <c r="K11" s="20">
        <f>'Data Sheet'!K63</f>
      </c>
    </row>
    <row x14ac:dyDescent="0.25" r="12" customHeight="1" ht="18.75">
      <c r="A12" s="11" t="s">
        <v>39</v>
      </c>
      <c r="B12" s="20">
        <f>'Data Sheet'!B64</f>
      </c>
      <c r="C12" s="20">
        <f>'Data Sheet'!C64</f>
      </c>
      <c r="D12" s="20">
        <f>'Data Sheet'!D64</f>
      </c>
      <c r="E12" s="20">
        <f>'Data Sheet'!E64</f>
      </c>
      <c r="F12" s="20">
        <f>'Data Sheet'!F64</f>
      </c>
      <c r="G12" s="20">
        <f>'Data Sheet'!G64</f>
      </c>
      <c r="H12" s="20">
        <f>'Data Sheet'!H64</f>
      </c>
      <c r="I12" s="20">
        <f>'Data Sheet'!I64</f>
      </c>
      <c r="J12" s="20">
        <f>'Data Sheet'!J64</f>
      </c>
      <c r="K12" s="20">
        <f>'Data Sheet'!K64</f>
      </c>
    </row>
    <row x14ac:dyDescent="0.25" r="13" customHeight="1" ht="18.75">
      <c r="A13" s="11" t="s">
        <v>40</v>
      </c>
      <c r="B13" s="20">
        <f>'Data Sheet'!B65</f>
      </c>
      <c r="C13" s="20">
        <f>'Data Sheet'!C65</f>
      </c>
      <c r="D13" s="20">
        <f>'Data Sheet'!D65</f>
      </c>
      <c r="E13" s="20">
        <f>'Data Sheet'!E65</f>
      </c>
      <c r="F13" s="20">
        <f>'Data Sheet'!F65</f>
      </c>
      <c r="G13" s="20">
        <f>'Data Sheet'!G65</f>
      </c>
      <c r="H13" s="20">
        <f>'Data Sheet'!H65</f>
      </c>
      <c r="I13" s="20">
        <f>'Data Sheet'!I65</f>
      </c>
      <c r="J13" s="20">
        <f>'Data Sheet'!J65</f>
      </c>
      <c r="K13" s="20">
        <f>'Data Sheet'!K65</f>
      </c>
    </row>
    <row x14ac:dyDescent="0.25" r="14" customHeight="1" ht="18.75">
      <c r="A14" s="1" t="s">
        <v>36</v>
      </c>
      <c r="B14" s="20">
        <f>'Data Sheet'!B66</f>
      </c>
      <c r="C14" s="20">
        <f>'Data Sheet'!C66</f>
      </c>
      <c r="D14" s="20">
        <f>'Data Sheet'!D66</f>
      </c>
      <c r="E14" s="20">
        <f>'Data Sheet'!E66</f>
      </c>
      <c r="F14" s="20">
        <f>'Data Sheet'!F66</f>
      </c>
      <c r="G14" s="20">
        <f>'Data Sheet'!G66</f>
      </c>
      <c r="H14" s="20">
        <f>'Data Sheet'!H66</f>
      </c>
      <c r="I14" s="20">
        <f>'Data Sheet'!I66</f>
      </c>
      <c r="J14" s="20">
        <f>'Data Sheet'!J66</f>
      </c>
      <c r="K14" s="20">
        <f>'Data Sheet'!K66</f>
      </c>
    </row>
    <row x14ac:dyDescent="0.25" r="15" customHeight="1" ht="18.75">
      <c r="A15" s="11"/>
      <c r="B15" s="5"/>
      <c r="C15" s="5"/>
      <c r="D15" s="5"/>
      <c r="E15" s="5"/>
      <c r="F15" s="5"/>
      <c r="G15" s="5"/>
      <c r="H15" s="5"/>
      <c r="I15" s="5"/>
      <c r="J15" s="5"/>
      <c r="K15" s="5"/>
    </row>
    <row x14ac:dyDescent="0.25" r="16" customHeight="1" ht="18.75">
      <c r="A16" s="11" t="s">
        <v>69</v>
      </c>
      <c r="B16" s="5">
        <f>B13-B7</f>
      </c>
      <c r="C16" s="5">
        <f>C13-C7</f>
      </c>
      <c r="D16" s="5">
        <f>D13-D7</f>
      </c>
      <c r="E16" s="5">
        <f>E13-E7</f>
      </c>
      <c r="F16" s="5">
        <f>F13-F7</f>
      </c>
      <c r="G16" s="5">
        <f>G13-G7</f>
      </c>
      <c r="H16" s="5">
        <f>H13-H7</f>
      </c>
      <c r="I16" s="5">
        <f>I13-I7</f>
      </c>
      <c r="J16" s="5">
        <f>J13-J7</f>
      </c>
      <c r="K16" s="5">
        <f>K13-K7</f>
      </c>
    </row>
    <row x14ac:dyDescent="0.25" r="17" customHeight="1" ht="18.75">
      <c r="A17" s="11" t="s">
        <v>70</v>
      </c>
      <c r="B17" s="5">
        <f>'Data Sheet'!B67</f>
      </c>
      <c r="C17" s="5">
        <f>'Data Sheet'!C67</f>
      </c>
      <c r="D17" s="5">
        <f>'Data Sheet'!D67</f>
      </c>
      <c r="E17" s="5">
        <f>'Data Sheet'!E67</f>
      </c>
      <c r="F17" s="5">
        <f>'Data Sheet'!F67</f>
      </c>
      <c r="G17" s="5">
        <f>'Data Sheet'!G67</f>
      </c>
      <c r="H17" s="5">
        <f>'Data Sheet'!H67</f>
      </c>
      <c r="I17" s="5">
        <f>'Data Sheet'!I67</f>
      </c>
      <c r="J17" s="5">
        <f>'Data Sheet'!J67</f>
      </c>
      <c r="K17" s="5">
        <f>'Data Sheet'!K67</f>
      </c>
    </row>
    <row x14ac:dyDescent="0.25" r="18" customHeight="1" ht="18.75">
      <c r="A18" s="11" t="s">
        <v>42</v>
      </c>
      <c r="B18" s="5">
        <f>'Data Sheet'!B68</f>
      </c>
      <c r="C18" s="5">
        <f>'Data Sheet'!C68</f>
      </c>
      <c r="D18" s="5">
        <f>'Data Sheet'!D68</f>
      </c>
      <c r="E18" s="5">
        <f>'Data Sheet'!E68</f>
      </c>
      <c r="F18" s="5">
        <f>'Data Sheet'!F68</f>
      </c>
      <c r="G18" s="5">
        <f>'Data Sheet'!G68</f>
      </c>
      <c r="H18" s="5">
        <f>'Data Sheet'!H68</f>
      </c>
      <c r="I18" s="5">
        <f>'Data Sheet'!I68</f>
      </c>
      <c r="J18" s="5">
        <f>'Data Sheet'!J68</f>
      </c>
      <c r="K18" s="5">
        <f>'Data Sheet'!K68</f>
      </c>
    </row>
    <row x14ac:dyDescent="0.25" r="19" customHeight="1" ht="18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x14ac:dyDescent="0.25" r="20" customHeight="1" ht="18.75">
      <c r="A20" s="11" t="s">
        <v>71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x14ac:dyDescent="0.25" r="21" customHeight="1" ht="18.75">
      <c r="A21" s="11" t="s">
        <v>72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x14ac:dyDescent="0.25" r="22" customHeight="1" ht="18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x14ac:dyDescent="0.25" r="23" customHeight="1" ht="18.75">
      <c r="A23" s="1" t="s">
        <v>73</v>
      </c>
      <c r="B23" s="22">
        <f>IF(SUM('Balance Sheet'!B4:B5)&gt;0,'Profit &amp; Loss'!B12/SUM('Balance Sheet'!B4:B5),"")</f>
      </c>
      <c r="C23" s="22">
        <f>IF(SUM('Balance Sheet'!C4:C5)&gt;0,'Profit &amp; Loss'!C12/SUM('Balance Sheet'!C4:C5),"")</f>
      </c>
      <c r="D23" s="22">
        <f>IF(SUM('Balance Sheet'!D4:D5)&gt;0,'Profit &amp; Loss'!D12/SUM('Balance Sheet'!D4:D5),"")</f>
      </c>
      <c r="E23" s="22">
        <f>IF(SUM('Balance Sheet'!E4:E5)&gt;0,'Profit &amp; Loss'!E12/SUM('Balance Sheet'!E4:E5),"")</f>
      </c>
      <c r="F23" s="22">
        <f>IF(SUM('Balance Sheet'!F4:F5)&gt;0,'Profit &amp; Loss'!F12/SUM('Balance Sheet'!F4:F5),"")</f>
      </c>
      <c r="G23" s="22">
        <f>IF(SUM('Balance Sheet'!G4:G5)&gt;0,'Profit &amp; Loss'!G12/SUM('Balance Sheet'!G4:G5),"")</f>
      </c>
      <c r="H23" s="22">
        <f>IF(SUM('Balance Sheet'!H4:H5)&gt;0,'Profit &amp; Loss'!H12/SUM('Balance Sheet'!H4:H5),"")</f>
      </c>
      <c r="I23" s="22">
        <f>IF(SUM('Balance Sheet'!I4:I5)&gt;0,'Profit &amp; Loss'!I12/SUM('Balance Sheet'!I4:I5),"")</f>
      </c>
      <c r="J23" s="22">
        <f>IF(SUM('Balance Sheet'!J4:J5)&gt;0,'Profit &amp; Loss'!J12/SUM('Balance Sheet'!J4:J5),"")</f>
      </c>
      <c r="K23" s="22">
        <f>IF(SUM('Balance Sheet'!K4:K5)&gt;0,'Profit &amp; Loss'!K12/SUM('Balance Sheet'!K4:K5),"")</f>
      </c>
    </row>
    <row x14ac:dyDescent="0.25" r="24" customHeight="1" ht="18.75">
      <c r="A24" s="1" t="s">
        <v>74</v>
      </c>
      <c r="B24" s="22"/>
      <c r="C24" s="22">
        <f>IF((B4+B5+B6+C4+C5+C6)&gt;0,('Profit &amp; Loss'!C10+'Profit &amp; Loss'!C9)*2/(B4+B5+B6+C4+C5+C6),"")</f>
      </c>
      <c r="D24" s="22">
        <f>IF((C4+C5+C6+D4+D5+D6)&gt;0,('Profit &amp; Loss'!D10+'Profit &amp; Loss'!D9)*2/(C4+C5+C6+D4+D5+D6),"")</f>
      </c>
      <c r="E24" s="22">
        <f>IF((D4+D5+D6+E4+E5+E6)&gt;0,('Profit &amp; Loss'!E10+'Profit &amp; Loss'!E9)*2/(D4+D5+D6+E4+E5+E6),"")</f>
      </c>
      <c r="F24" s="22">
        <f>IF((E4+E5+E6+F4+F5+F6)&gt;0,('Profit &amp; Loss'!F10+'Profit &amp; Loss'!F9)*2/(E4+E5+E6+F4+F5+F6),"")</f>
      </c>
      <c r="G24" s="22">
        <f>IF((F4+F5+F6+G4+G5+G6)&gt;0,('Profit &amp; Loss'!G10+'Profit &amp; Loss'!G9)*2/(F4+F5+F6+G4+G5+G6),"")</f>
      </c>
      <c r="H24" s="22">
        <f>IF((G4+G5+G6+H4+H5+H6)&gt;0,('Profit &amp; Loss'!H10+'Profit &amp; Loss'!H9)*2/(G4+G5+G6+H4+H5+H6),"")</f>
      </c>
      <c r="I24" s="22">
        <f>IF((H4+H5+H6+I4+I5+I6)&gt;0,('Profit &amp; Loss'!I10+'Profit &amp; Loss'!I9)*2/(H4+H5+H6+I4+I5+I6),"")</f>
      </c>
      <c r="J24" s="22">
        <f>IF((I4+I5+I6+J4+J5+J6)&gt;0,('Profit &amp; Loss'!J10+'Profit &amp; Loss'!J9)*2/(I4+I5+I6+J4+J5+J6),"")</f>
      </c>
      <c r="K24" s="22">
        <f>IF((J4+J5+J6+K4+K5+K6)&gt;0,('Profit &amp; Loss'!K10+'Profit &amp; Loss'!K9)*2/(J4+J5+J6+K4+K5+K6),"")</f>
      </c>
    </row>
    <row x14ac:dyDescent="0.25" r="25" customHeight="1" ht="18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4" width="26.862142857142857" customWidth="1" bestFit="1"/>
    <col min="2" max="2" style="14" width="13.576428571428572" customWidth="1" bestFit="1"/>
    <col min="3" max="3" style="14" width="13.576428571428572" customWidth="1" bestFit="1"/>
    <col min="4" max="4" style="14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</cols>
  <sheetData>
    <row x14ac:dyDescent="0.25" r="1" customHeight="1" ht="18.75">
      <c r="A1" s="18">
        <f>'Balance Sheet'!A1</f>
      </c>
      <c r="B1" s="11"/>
      <c r="C1" s="11"/>
      <c r="D1" s="11"/>
      <c r="E1" s="19">
        <f>UPDATE</f>
      </c>
      <c r="F1" s="11"/>
      <c r="G1" s="11"/>
      <c r="H1" s="11"/>
      <c r="I1" s="11"/>
      <c r="J1" s="1" t="s">
        <v>67</v>
      </c>
      <c r="K1" s="1"/>
    </row>
    <row x14ac:dyDescent="0.25" r="2" customHeight="1" ht="18.7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x14ac:dyDescent="0.25" r="3" customHeight="1" ht="18.75">
      <c r="A3" s="12" t="s">
        <v>68</v>
      </c>
      <c r="B3" s="13">
        <f>'Data Sheet'!B81</f>
        <v>25569.229166666668</v>
      </c>
      <c r="C3" s="13">
        <f>'Data Sheet'!C81</f>
        <v>25569.229166666668</v>
      </c>
      <c r="D3" s="13">
        <f>'Data Sheet'!D81</f>
        <v>25569.229166666668</v>
      </c>
      <c r="E3" s="13">
        <f>'Data Sheet'!E81</f>
        <v>25569.229166666668</v>
      </c>
      <c r="F3" s="13">
        <f>'Data Sheet'!F81</f>
        <v>25569.229166666668</v>
      </c>
      <c r="G3" s="13">
        <f>'Data Sheet'!G81</f>
        <v>25569.229166666668</v>
      </c>
      <c r="H3" s="13">
        <f>'Data Sheet'!H81</f>
        <v>25569.229166666668</v>
      </c>
      <c r="I3" s="13">
        <f>'Data Sheet'!I81</f>
        <v>25569.229166666668</v>
      </c>
      <c r="J3" s="13">
        <f>'Data Sheet'!J81</f>
        <v>25569.229166666668</v>
      </c>
      <c r="K3" s="13">
        <f>'Data Sheet'!K81</f>
        <v>25569.229166666668</v>
      </c>
    </row>
    <row x14ac:dyDescent="0.25" r="4" customHeight="1" ht="18.75">
      <c r="A4" s="1" t="s">
        <v>48</v>
      </c>
      <c r="B4" s="8">
        <f>'Data Sheet'!B82</f>
      </c>
      <c r="C4" s="8">
        <f>'Data Sheet'!C82</f>
      </c>
      <c r="D4" s="8">
        <f>'Data Sheet'!D82</f>
      </c>
      <c r="E4" s="8">
        <f>'Data Sheet'!E82</f>
      </c>
      <c r="F4" s="8">
        <f>'Data Sheet'!F82</f>
      </c>
      <c r="G4" s="8">
        <f>'Data Sheet'!G82</f>
      </c>
      <c r="H4" s="8">
        <f>'Data Sheet'!H82</f>
      </c>
      <c r="I4" s="8">
        <f>'Data Sheet'!I82</f>
      </c>
      <c r="J4" s="8">
        <f>'Data Sheet'!J82</f>
      </c>
      <c r="K4" s="8">
        <f>'Data Sheet'!K82</f>
      </c>
    </row>
    <row x14ac:dyDescent="0.25" r="5" customHeight="1" ht="18.75">
      <c r="A5" s="11" t="s">
        <v>49</v>
      </c>
      <c r="B5" s="8">
        <f>'Data Sheet'!B83</f>
      </c>
      <c r="C5" s="8">
        <f>'Data Sheet'!C83</f>
      </c>
      <c r="D5" s="8">
        <f>'Data Sheet'!D83</f>
      </c>
      <c r="E5" s="8">
        <f>'Data Sheet'!E83</f>
      </c>
      <c r="F5" s="8">
        <f>'Data Sheet'!F83</f>
      </c>
      <c r="G5" s="8">
        <f>'Data Sheet'!G83</f>
      </c>
      <c r="H5" s="8">
        <f>'Data Sheet'!H83</f>
      </c>
      <c r="I5" s="8">
        <f>'Data Sheet'!I83</f>
      </c>
      <c r="J5" s="8">
        <f>'Data Sheet'!J83</f>
      </c>
      <c r="K5" s="8">
        <f>'Data Sheet'!K83</f>
      </c>
    </row>
    <row x14ac:dyDescent="0.25" r="6" customHeight="1" ht="18.75">
      <c r="A6" s="11" t="s">
        <v>50</v>
      </c>
      <c r="B6" s="8">
        <f>'Data Sheet'!B84</f>
      </c>
      <c r="C6" s="8">
        <f>'Data Sheet'!C84</f>
      </c>
      <c r="D6" s="8">
        <f>'Data Sheet'!D84</f>
      </c>
      <c r="E6" s="8">
        <f>'Data Sheet'!E84</f>
      </c>
      <c r="F6" s="8">
        <f>'Data Sheet'!F84</f>
      </c>
      <c r="G6" s="8">
        <f>'Data Sheet'!G84</f>
      </c>
      <c r="H6" s="8">
        <f>'Data Sheet'!H84</f>
      </c>
      <c r="I6" s="8">
        <f>'Data Sheet'!I84</f>
      </c>
      <c r="J6" s="8">
        <f>'Data Sheet'!J84</f>
      </c>
      <c r="K6" s="8">
        <f>'Data Sheet'!K84</f>
      </c>
    </row>
    <row x14ac:dyDescent="0.25" r="7" customHeight="1" ht="18.75">
      <c r="A7" s="1" t="s">
        <v>51</v>
      </c>
      <c r="B7" s="8">
        <f>'Data Sheet'!B85</f>
      </c>
      <c r="C7" s="8">
        <f>'Data Sheet'!C85</f>
      </c>
      <c r="D7" s="8">
        <f>'Data Sheet'!D85</f>
      </c>
      <c r="E7" s="8">
        <f>'Data Sheet'!E85</f>
      </c>
      <c r="F7" s="8">
        <f>'Data Sheet'!F85</f>
      </c>
      <c r="G7" s="8">
        <f>'Data Sheet'!G85</f>
      </c>
      <c r="H7" s="8">
        <f>'Data Sheet'!H85</f>
      </c>
      <c r="I7" s="8">
        <f>'Data Sheet'!I85</f>
      </c>
      <c r="J7" s="8">
        <f>'Data Sheet'!J85</f>
      </c>
      <c r="K7" s="8">
        <f>'Data Sheet'!K85</f>
      </c>
    </row>
    <row x14ac:dyDescent="0.25" r="8" customHeight="1" ht="18.75">
      <c r="A8" s="11"/>
      <c r="B8" s="8"/>
      <c r="C8" s="8"/>
      <c r="D8" s="8"/>
      <c r="E8" s="8"/>
      <c r="F8" s="8"/>
      <c r="G8" s="8"/>
      <c r="H8" s="8"/>
      <c r="I8" s="8"/>
      <c r="J8" s="8"/>
      <c r="K8" s="8"/>
    </row>
    <row x14ac:dyDescent="0.25" r="9" customHeight="1" ht="18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x14ac:dyDescent="0.25" r="10" customHeight="1" ht="18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x14ac:dyDescent="0.25" r="11" customHeight="1" ht="18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x14ac:dyDescent="0.25" r="12" customHeight="1" ht="18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x14ac:dyDescent="0.25" r="13" customHeight="1" ht="18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x14ac:dyDescent="0.25" r="14" customHeight="1" ht="18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x14ac:dyDescent="0.25" r="15" customHeight="1" ht="18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x14ac:dyDescent="0.25" r="16" customHeight="1" ht="18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x14ac:dyDescent="0.25" r="17" customHeight="1" ht="18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x14ac:dyDescent="0.25" r="18" customHeight="1" ht="18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x14ac:dyDescent="0.25" r="19" customHeight="1" ht="18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x14ac:dyDescent="0.25" r="20" customHeight="1" ht="18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x14ac:dyDescent="0.25" r="21" customHeight="1" ht="18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x14ac:dyDescent="0.25" r="22" customHeight="1" ht="18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x14ac:dyDescent="0.25" r="23" customHeight="1" ht="18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x14ac:dyDescent="0.25" r="24" customHeight="1" ht="18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workbookViewId="0"/>
  </sheetViews>
  <sheetFormatPr defaultRowHeight="15" x14ac:dyDescent="0.25"/>
  <cols>
    <col min="1" max="1" style="14" width="8.862142857142858" customWidth="1" bestFit="1"/>
    <col min="2" max="2" style="14" width="10.576428571428572" customWidth="1" bestFit="1"/>
    <col min="3" max="3" style="14" width="13.290714285714287" customWidth="1" bestFit="1"/>
    <col min="4" max="4" style="14" width="8.862142857142858" customWidth="1" bestFit="1"/>
    <col min="5" max="5" style="14" width="8.862142857142858" customWidth="1" bestFit="1"/>
    <col min="6" max="6" style="14" width="6.862142857142857" customWidth="1" bestFit="1"/>
    <col min="7" max="7" style="14" width="13.576428571428572" customWidth="1" bestFit="1"/>
  </cols>
  <sheetData>
    <row x14ac:dyDescent="0.25" r="1" customHeight="1" ht="21">
      <c r="A1" s="16" t="s">
        <v>55</v>
      </c>
      <c r="B1" s="11"/>
      <c r="C1" s="11"/>
      <c r="D1" s="11"/>
      <c r="E1" s="11"/>
      <c r="F1" s="11"/>
      <c r="G1" s="11"/>
    </row>
    <row x14ac:dyDescent="0.25" r="2" customHeight="1" ht="18.75">
      <c r="A2" s="11"/>
      <c r="B2" s="11"/>
      <c r="C2" s="11"/>
      <c r="D2" s="11"/>
      <c r="E2" s="11"/>
      <c r="F2" s="11"/>
      <c r="G2" s="11"/>
    </row>
    <row x14ac:dyDescent="0.25" r="3" customHeight="1" ht="18.75">
      <c r="A3" s="1" t="s">
        <v>56</v>
      </c>
      <c r="B3" s="11"/>
      <c r="C3" s="11"/>
      <c r="D3" s="11"/>
      <c r="E3" s="11"/>
      <c r="F3" s="11"/>
      <c r="G3" s="11"/>
    </row>
    <row x14ac:dyDescent="0.25" r="4" customHeight="1" ht="18.75">
      <c r="A4" s="11"/>
      <c r="B4" s="11" t="s">
        <v>57</v>
      </c>
      <c r="C4" s="11"/>
      <c r="D4" s="11"/>
      <c r="E4" s="11"/>
      <c r="F4" s="11"/>
      <c r="G4" s="11"/>
    </row>
    <row x14ac:dyDescent="0.25" r="5" customHeight="1" ht="18.75">
      <c r="A5" s="11"/>
      <c r="B5" s="11" t="s">
        <v>58</v>
      </c>
      <c r="C5" s="11"/>
      <c r="D5" s="11"/>
      <c r="E5" s="11"/>
      <c r="F5" s="11"/>
      <c r="G5" s="11"/>
    </row>
    <row x14ac:dyDescent="0.25" r="6" customHeight="1" ht="18.75">
      <c r="A6" s="11"/>
      <c r="B6" s="11"/>
      <c r="C6" s="11"/>
      <c r="D6" s="11"/>
      <c r="E6" s="11"/>
      <c r="F6" s="11"/>
      <c r="G6" s="11"/>
    </row>
    <row x14ac:dyDescent="0.25" r="7" customHeight="1" ht="18.75">
      <c r="A7" s="1" t="s">
        <v>59</v>
      </c>
      <c r="B7" s="11"/>
      <c r="C7" s="11"/>
      <c r="D7" s="11"/>
      <c r="E7" s="11"/>
      <c r="F7" s="11"/>
      <c r="G7" s="11"/>
    </row>
    <row x14ac:dyDescent="0.25" r="8" customHeight="1" ht="18.75">
      <c r="A8" s="11"/>
      <c r="B8" s="11" t="s">
        <v>60</v>
      </c>
      <c r="C8" s="17" t="s">
        <v>61</v>
      </c>
      <c r="D8" s="11"/>
      <c r="E8" s="11"/>
      <c r="F8" s="11"/>
      <c r="G8" s="11"/>
    </row>
    <row x14ac:dyDescent="0.25" r="9" customHeight="1" ht="18.75">
      <c r="A9" s="11"/>
      <c r="B9" s="11"/>
      <c r="C9" s="11"/>
      <c r="D9" s="11"/>
      <c r="E9" s="11"/>
      <c r="F9" s="11"/>
      <c r="G9" s="11"/>
    </row>
    <row x14ac:dyDescent="0.25" r="10" customHeight="1" ht="18.75">
      <c r="A10" s="1" t="s">
        <v>62</v>
      </c>
      <c r="B10" s="11"/>
      <c r="C10" s="11"/>
      <c r="D10" s="11"/>
      <c r="E10" s="11"/>
      <c r="F10" s="11"/>
      <c r="G10" s="11"/>
    </row>
    <row x14ac:dyDescent="0.25" r="11" customHeight="1" ht="18.75">
      <c r="A11" s="11"/>
      <c r="B11" s="11" t="s">
        <v>63</v>
      </c>
      <c r="C11" s="11"/>
      <c r="D11" s="11"/>
      <c r="E11" s="11"/>
      <c r="F11" s="11"/>
      <c r="G11" s="11"/>
    </row>
    <row x14ac:dyDescent="0.25" r="12" customHeight="1" ht="18.75">
      <c r="A12" s="11"/>
      <c r="B12" s="11"/>
      <c r="C12" s="11"/>
      <c r="D12" s="11"/>
      <c r="E12" s="11"/>
      <c r="F12" s="11"/>
      <c r="G12" s="11"/>
    </row>
    <row x14ac:dyDescent="0.25" r="13" customHeight="1" ht="18.75">
      <c r="A13" s="11"/>
      <c r="B13" s="11"/>
      <c r="C13" s="11"/>
      <c r="D13" s="11"/>
      <c r="E13" s="11"/>
      <c r="F13" s="11"/>
      <c r="G13" s="11"/>
    </row>
    <row x14ac:dyDescent="0.25" r="14" customHeight="1" ht="18.75">
      <c r="A14" s="1" t="s">
        <v>64</v>
      </c>
      <c r="B14" s="11"/>
      <c r="C14" s="11"/>
      <c r="D14" s="11"/>
      <c r="E14" s="11"/>
      <c r="F14" s="11"/>
      <c r="G14" s="11"/>
    </row>
    <row x14ac:dyDescent="0.25" r="15" customHeight="1" ht="18.75">
      <c r="A15" s="11"/>
      <c r="B15" s="11" t="s">
        <v>65</v>
      </c>
      <c r="C15" s="11"/>
      <c r="D15" s="11"/>
      <c r="E15" s="11"/>
      <c r="F15" s="11"/>
      <c r="G15" s="11"/>
    </row>
    <row x14ac:dyDescent="0.25" r="16" customHeight="1" ht="18.75">
      <c r="A16" s="11"/>
      <c r="B16" s="11" t="s">
        <v>66</v>
      </c>
      <c r="C16" s="11"/>
      <c r="D16" s="11"/>
      <c r="E16" s="11"/>
      <c r="F16" s="11"/>
      <c r="G16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4" width="27.719285714285714" customWidth="1" bestFit="1"/>
    <col min="2" max="2" style="15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3"/>
      <c r="E1" s="4">
        <f>IF(B2&lt;&gt;B3, "A NEW VERSION OF THE WORKSHEET IS AVAILABLE", "")</f>
      </c>
      <c r="F1" s="3"/>
      <c r="G1" s="3"/>
      <c r="H1" s="3"/>
      <c r="I1" s="3"/>
      <c r="J1" s="3"/>
      <c r="K1" s="3"/>
    </row>
    <row x14ac:dyDescent="0.25" r="2" customHeight="1" ht="18.75">
      <c r="A2" s="1" t="s">
        <v>2</v>
      </c>
      <c r="B2" s="5">
        <v>2.1</v>
      </c>
      <c r="C2" s="3"/>
      <c r="D2" s="3"/>
      <c r="E2" s="6" t="s">
        <v>3</v>
      </c>
      <c r="F2" s="3"/>
      <c r="G2" s="3"/>
      <c r="H2" s="3"/>
      <c r="I2" s="3"/>
      <c r="J2" s="3"/>
      <c r="K2" s="3"/>
    </row>
    <row x14ac:dyDescent="0.25" r="3" customHeight="1" ht="18.75">
      <c r="A3" s="1" t="s">
        <v>4</v>
      </c>
      <c r="B3" s="5">
        <v>2.1</v>
      </c>
      <c r="C3" s="3"/>
      <c r="D3" s="7" t="s">
        <v>5</v>
      </c>
      <c r="E3" s="3"/>
      <c r="F3" s="3"/>
      <c r="G3" s="3"/>
      <c r="H3" s="3"/>
      <c r="I3" s="3"/>
      <c r="J3" s="3"/>
      <c r="K3" s="3"/>
    </row>
    <row x14ac:dyDescent="0.25" r="4" customHeight="1" ht="18.75">
      <c r="A4" s="8"/>
      <c r="B4" s="3"/>
      <c r="C4" s="3"/>
      <c r="D4" s="3"/>
      <c r="E4" s="3"/>
      <c r="F4" s="3"/>
      <c r="G4" s="3"/>
      <c r="H4" s="3"/>
      <c r="I4" s="3"/>
      <c r="J4" s="3"/>
      <c r="K4" s="3"/>
    </row>
    <row x14ac:dyDescent="0.25" r="5" customHeight="1" ht="18.75">
      <c r="A5" s="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</row>
    <row x14ac:dyDescent="0.25" r="6" customHeight="1" ht="18.75">
      <c r="A6" s="9" t="s">
        <v>7</v>
      </c>
      <c r="B6" s="5">
        <f>IF(B9&gt;0, B9/B8, 0)</f>
      </c>
      <c r="C6" s="3"/>
      <c r="D6" s="3"/>
      <c r="E6" s="3"/>
      <c r="F6" s="3"/>
      <c r="G6" s="3"/>
      <c r="H6" s="3"/>
      <c r="I6" s="3"/>
      <c r="J6" s="3"/>
      <c r="K6" s="3"/>
    </row>
    <row x14ac:dyDescent="0.25" r="7" customHeight="1" ht="18.75">
      <c r="A7" s="9" t="s">
        <v>8</v>
      </c>
      <c r="B7" s="10">
        <v>2</v>
      </c>
      <c r="C7" s="3"/>
      <c r="D7" s="3"/>
      <c r="E7" s="3"/>
      <c r="F7" s="3"/>
      <c r="G7" s="3"/>
      <c r="H7" s="3"/>
      <c r="I7" s="3"/>
      <c r="J7" s="3"/>
      <c r="K7" s="3"/>
    </row>
    <row x14ac:dyDescent="0.25" r="8" customHeight="1" ht="18.75">
      <c r="A8" s="9" t="s">
        <v>9</v>
      </c>
      <c r="B8" s="5">
        <v>999.5</v>
      </c>
      <c r="C8" s="3"/>
      <c r="D8" s="3"/>
      <c r="E8" s="3"/>
      <c r="F8" s="3"/>
      <c r="G8" s="3"/>
      <c r="H8" s="3"/>
      <c r="I8" s="3"/>
      <c r="J8" s="3"/>
      <c r="K8" s="3"/>
    </row>
    <row x14ac:dyDescent="0.25" r="9" customHeight="1" ht="18.75">
      <c r="A9" s="9" t="s">
        <v>10</v>
      </c>
      <c r="B9" s="5">
        <v>366414.7</v>
      </c>
      <c r="C9" s="3"/>
      <c r="D9" s="3"/>
      <c r="E9" s="3"/>
      <c r="F9" s="3"/>
      <c r="G9" s="3"/>
      <c r="H9" s="3"/>
      <c r="I9" s="3"/>
      <c r="J9" s="3"/>
      <c r="K9" s="3"/>
    </row>
    <row x14ac:dyDescent="0.25" r="10" customHeight="1" ht="18.75">
      <c r="A10" s="11"/>
      <c r="B10" s="3"/>
      <c r="C10" s="3"/>
      <c r="D10" s="3"/>
      <c r="E10" s="3"/>
      <c r="F10" s="3"/>
      <c r="G10" s="3"/>
      <c r="H10" s="3"/>
      <c r="I10" s="3"/>
      <c r="J10" s="3"/>
      <c r="K10" s="3"/>
    </row>
    <row x14ac:dyDescent="0.25" r="11" customHeight="1" ht="18.7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</row>
    <row x14ac:dyDescent="0.25" r="12" customHeight="1" ht="18.75">
      <c r="A12" s="11"/>
      <c r="B12" s="3"/>
      <c r="C12" s="3"/>
      <c r="D12" s="3"/>
      <c r="E12" s="3"/>
      <c r="F12" s="3"/>
      <c r="G12" s="3"/>
      <c r="H12" s="3"/>
      <c r="I12" s="3"/>
      <c r="J12" s="3"/>
      <c r="K12" s="3"/>
    </row>
    <row x14ac:dyDescent="0.25" r="13" customHeight="1" ht="18.75">
      <c r="A13" s="11"/>
      <c r="B13" s="3"/>
      <c r="C13" s="3"/>
      <c r="D13" s="3"/>
      <c r="E13" s="3"/>
      <c r="F13" s="3"/>
      <c r="G13" s="3"/>
      <c r="H13" s="3"/>
      <c r="I13" s="3"/>
      <c r="J13" s="3"/>
      <c r="K13" s="3"/>
    </row>
    <row x14ac:dyDescent="0.25" r="14" customHeight="1" ht="18.7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</row>
    <row x14ac:dyDescent="0.25" r="15" customHeight="1" ht="18.75">
      <c r="A15" s="1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x14ac:dyDescent="0.25" r="16" customHeight="1" ht="18.75">
      <c r="A16" s="12" t="s">
        <v>12</v>
      </c>
      <c r="B16" s="13">
        <v>25569.229649641205</v>
      </c>
      <c r="C16" s="13">
        <v>25569.22965386574</v>
      </c>
      <c r="D16" s="13">
        <v>25569.229658101853</v>
      </c>
      <c r="E16" s="13">
        <v>25569.22966232639</v>
      </c>
      <c r="F16" s="13">
        <v>25569.229666550928</v>
      </c>
      <c r="G16" s="13">
        <v>25569.22967077546</v>
      </c>
      <c r="H16" s="13">
        <v>25569.229675011575</v>
      </c>
      <c r="I16" s="13">
        <v>25569.229679236112</v>
      </c>
      <c r="J16" s="13">
        <v>25569.22968346065</v>
      </c>
      <c r="K16" s="13">
        <v>25569.229687685187</v>
      </c>
    </row>
    <row x14ac:dyDescent="0.25" r="17" customHeight="1" ht="18.75">
      <c r="A17" s="1" t="s">
        <v>13</v>
      </c>
      <c r="B17" s="5">
        <v>232833.66</v>
      </c>
      <c r="C17" s="5">
        <v>263158.98</v>
      </c>
      <c r="D17" s="5">
        <v>273045.6</v>
      </c>
      <c r="E17" s="5">
        <v>269692.51</v>
      </c>
      <c r="F17" s="5">
        <v>291550.48</v>
      </c>
      <c r="G17" s="5">
        <v>301938.4</v>
      </c>
      <c r="H17" s="5">
        <v>261067.97</v>
      </c>
      <c r="I17" s="5">
        <v>249794.75</v>
      </c>
      <c r="J17" s="5">
        <v>278453.62</v>
      </c>
      <c r="K17" s="5">
        <v>345966.97</v>
      </c>
    </row>
    <row x14ac:dyDescent="0.25" r="18" customHeight="1" ht="18.75">
      <c r="A18" s="9" t="s">
        <v>14</v>
      </c>
      <c r="B18" s="5">
        <v>146426.99</v>
      </c>
      <c r="C18" s="5">
        <v>163250.36</v>
      </c>
      <c r="D18" s="5">
        <v>166134.01</v>
      </c>
      <c r="E18" s="5">
        <v>173294.08</v>
      </c>
      <c r="F18" s="5">
        <v>187896.58</v>
      </c>
      <c r="G18" s="5">
        <v>194267.91</v>
      </c>
      <c r="H18" s="5">
        <v>164899.82</v>
      </c>
      <c r="I18" s="5">
        <v>153607.36</v>
      </c>
      <c r="J18" s="5">
        <v>179295.33</v>
      </c>
      <c r="K18" s="5">
        <v>231251.26</v>
      </c>
    </row>
    <row x14ac:dyDescent="0.25" r="19" customHeight="1" ht="18.75">
      <c r="A19" s="9" t="s">
        <v>15</v>
      </c>
      <c r="B19" s="5">
        <v>2840.58</v>
      </c>
      <c r="C19" s="5">
        <v>3330.35</v>
      </c>
      <c r="D19" s="5">
        <v>2750.99</v>
      </c>
      <c r="E19" s="5">
        <v>7399.92</v>
      </c>
      <c r="F19" s="5">
        <v>2046.58</v>
      </c>
      <c r="G19" s="5">
        <v>-2053.28</v>
      </c>
      <c r="H19" s="5">
        <v>-2231.19</v>
      </c>
      <c r="I19" s="5">
        <v>-4684.16</v>
      </c>
      <c r="J19" s="5">
        <v>-1590.49</v>
      </c>
      <c r="K19" s="5">
        <v>4781.62</v>
      </c>
    </row>
    <row x14ac:dyDescent="0.25" r="20" customHeight="1" ht="18.75">
      <c r="A20" s="9" t="s">
        <v>16</v>
      </c>
      <c r="B20" s="5">
        <v>1128.69</v>
      </c>
      <c r="C20" s="5">
        <v>1121.75</v>
      </c>
      <c r="D20" s="5">
        <v>1143.63</v>
      </c>
      <c r="E20" s="5">
        <v>1159.82</v>
      </c>
      <c r="F20" s="5">
        <v>1308.08</v>
      </c>
      <c r="G20" s="5">
        <v>1585.93</v>
      </c>
      <c r="H20" s="5">
        <v>1264.95</v>
      </c>
      <c r="I20" s="5">
        <v>1112.87</v>
      </c>
      <c r="J20" s="5">
        <v>2178.29</v>
      </c>
      <c r="K20" s="5">
        <v>2513.33</v>
      </c>
    </row>
    <row x14ac:dyDescent="0.25" r="21" customHeight="1" ht="18.75">
      <c r="A21" s="9" t="s">
        <v>17</v>
      </c>
      <c r="B21" s="5">
        <v>13806.04</v>
      </c>
      <c r="C21" s="5">
        <v>16173.17</v>
      </c>
      <c r="D21" s="5">
        <v>12101.53</v>
      </c>
      <c r="E21" s="5">
        <v>10067.37</v>
      </c>
      <c r="F21" s="5">
        <v>10971.66</v>
      </c>
      <c r="G21" s="5">
        <v>11694.54</v>
      </c>
      <c r="H21" s="5">
        <v>11541.51</v>
      </c>
      <c r="I21" s="5">
        <v>8273.17</v>
      </c>
      <c r="J21" s="5">
        <v>9427.38</v>
      </c>
      <c r="K21" s="5">
        <v>11765.97</v>
      </c>
    </row>
    <row x14ac:dyDescent="0.25" r="22" customHeight="1" ht="18.75">
      <c r="A22" s="9" t="s">
        <v>18</v>
      </c>
      <c r="B22" s="5">
        <v>21609.92</v>
      </c>
      <c r="C22" s="5">
        <v>25641.95</v>
      </c>
      <c r="D22" s="5">
        <v>28880.89</v>
      </c>
      <c r="E22" s="5">
        <v>28332.89</v>
      </c>
      <c r="F22" s="5">
        <v>30300.09</v>
      </c>
      <c r="G22" s="5">
        <v>33243.87</v>
      </c>
      <c r="H22" s="5">
        <v>30438.6</v>
      </c>
      <c r="I22" s="5">
        <v>27648.48</v>
      </c>
      <c r="J22" s="5">
        <v>30808.52</v>
      </c>
      <c r="K22" s="5">
        <v>33654.7</v>
      </c>
    </row>
    <row x14ac:dyDescent="0.25" r="23" customHeight="1" ht="18.75">
      <c r="A23" s="9" t="s">
        <v>19</v>
      </c>
      <c r="B23" s="5">
        <v>22357.79</v>
      </c>
      <c r="C23" s="5">
        <v>23603.01</v>
      </c>
      <c r="D23" s="5">
        <v>21991.9</v>
      </c>
      <c r="E23" s="5">
        <v>30039.38</v>
      </c>
      <c r="F23" s="5">
        <v>31004.58</v>
      </c>
      <c r="G23" s="5">
        <v>32719.8</v>
      </c>
      <c r="H23" s="5">
        <v>29248.32</v>
      </c>
      <c r="I23" s="5">
        <v>23015.79</v>
      </c>
      <c r="J23" s="5">
        <v>29205.4</v>
      </c>
      <c r="K23" s="5">
        <v>34839.19</v>
      </c>
    </row>
    <row x14ac:dyDescent="0.25" r="24" customHeight="1" ht="18.75">
      <c r="A24" s="9" t="s">
        <v>20</v>
      </c>
      <c r="B24" s="5">
        <v>-4508.55</v>
      </c>
      <c r="C24" s="5">
        <v>-2539.56</v>
      </c>
      <c r="D24" s="5">
        <v>7149.38</v>
      </c>
      <c r="E24" s="5">
        <v>4610.2</v>
      </c>
      <c r="F24" s="5">
        <v>658.39</v>
      </c>
      <c r="G24" s="5">
        <v>1708.74</v>
      </c>
      <c r="H24" s="5">
        <v>3456.51</v>
      </c>
      <c r="I24" s="5">
        <v>-834.51</v>
      </c>
      <c r="J24" s="5">
        <v>1228.12</v>
      </c>
      <c r="K24" s="5">
        <v>4908.34</v>
      </c>
    </row>
    <row x14ac:dyDescent="0.25" r="25" customHeight="1" ht="18.75">
      <c r="A25" s="1" t="s">
        <v>21</v>
      </c>
      <c r="B25" s="5">
        <v>-156.79</v>
      </c>
      <c r="C25" s="5">
        <v>714.03</v>
      </c>
      <c r="D25" s="5">
        <v>-2669.62</v>
      </c>
      <c r="E25" s="5">
        <v>1869.1</v>
      </c>
      <c r="F25" s="5">
        <v>5932.73</v>
      </c>
      <c r="G25" s="5">
        <v>-26686.25</v>
      </c>
      <c r="H25" s="5">
        <v>101.71</v>
      </c>
      <c r="I25" s="5">
        <v>-11117.83</v>
      </c>
      <c r="J25" s="5">
        <v>2424.05</v>
      </c>
      <c r="K25" s="5">
        <v>6327.59</v>
      </c>
    </row>
    <row x14ac:dyDescent="0.25" r="26" customHeight="1" ht="18.75">
      <c r="A26" s="1" t="s">
        <v>22</v>
      </c>
      <c r="B26" s="5">
        <v>11078.16</v>
      </c>
      <c r="C26" s="5">
        <v>13388.63</v>
      </c>
      <c r="D26" s="5">
        <v>16710.78</v>
      </c>
      <c r="E26" s="5">
        <v>17904.99</v>
      </c>
      <c r="F26" s="5">
        <v>21553.59</v>
      </c>
      <c r="G26" s="5">
        <v>23590.63</v>
      </c>
      <c r="H26" s="5">
        <v>21425.43</v>
      </c>
      <c r="I26" s="5">
        <v>23546.71</v>
      </c>
      <c r="J26" s="5">
        <v>24835.69</v>
      </c>
      <c r="K26" s="5">
        <v>24860.36</v>
      </c>
    </row>
    <row x14ac:dyDescent="0.25" r="27" customHeight="1" ht="18.75">
      <c r="A27" s="1" t="s">
        <v>23</v>
      </c>
      <c r="B27" s="5">
        <v>4749.44</v>
      </c>
      <c r="C27" s="5">
        <v>4861.49</v>
      </c>
      <c r="D27" s="5">
        <v>4889.08</v>
      </c>
      <c r="E27" s="5">
        <v>4238.01</v>
      </c>
      <c r="F27" s="5">
        <v>4681.79</v>
      </c>
      <c r="G27" s="5">
        <v>5758.6</v>
      </c>
      <c r="H27" s="5">
        <v>7243.33</v>
      </c>
      <c r="I27" s="5">
        <v>8097.17</v>
      </c>
      <c r="J27" s="5">
        <v>9311.86</v>
      </c>
      <c r="K27" s="5">
        <v>10225.48</v>
      </c>
    </row>
    <row x14ac:dyDescent="0.25" r="28" customHeight="1" ht="18.75">
      <c r="A28" s="1" t="s">
        <v>24</v>
      </c>
      <c r="B28" s="5">
        <v>18868.97</v>
      </c>
      <c r="C28" s="5">
        <v>21702.56</v>
      </c>
      <c r="D28" s="5">
        <v>14125.77</v>
      </c>
      <c r="E28" s="5">
        <v>9314.79</v>
      </c>
      <c r="F28" s="5">
        <v>11155.03</v>
      </c>
      <c r="G28" s="5">
        <v>-31371.15</v>
      </c>
      <c r="H28" s="5">
        <v>-10579.98</v>
      </c>
      <c r="I28" s="5">
        <v>-10474.28</v>
      </c>
      <c r="J28" s="5">
        <v>-7003.41</v>
      </c>
      <c r="K28" s="5">
        <v>3057.55</v>
      </c>
    </row>
    <row x14ac:dyDescent="0.25" r="29" customHeight="1" ht="18.75">
      <c r="A29" s="1" t="s">
        <v>25</v>
      </c>
      <c r="B29" s="5">
        <v>4764.79</v>
      </c>
      <c r="C29" s="5">
        <v>7642.91</v>
      </c>
      <c r="D29" s="5">
        <v>3025.05</v>
      </c>
      <c r="E29" s="5">
        <v>3251.23</v>
      </c>
      <c r="F29" s="5">
        <v>4341.93</v>
      </c>
      <c r="G29" s="5">
        <v>-2437.45</v>
      </c>
      <c r="H29" s="5">
        <v>395.25</v>
      </c>
      <c r="I29" s="5">
        <v>2541.86</v>
      </c>
      <c r="J29" s="5">
        <v>4231.29</v>
      </c>
      <c r="K29" s="5">
        <v>704.06</v>
      </c>
    </row>
    <row x14ac:dyDescent="0.25" r="30" customHeight="1" ht="18.75">
      <c r="A30" s="1" t="s">
        <v>26</v>
      </c>
      <c r="B30" s="5">
        <v>13991.02</v>
      </c>
      <c r="C30" s="5">
        <v>13986.29</v>
      </c>
      <c r="D30" s="5">
        <v>11579.31</v>
      </c>
      <c r="E30" s="5">
        <v>7454.36</v>
      </c>
      <c r="F30" s="5">
        <v>8988.91</v>
      </c>
      <c r="G30" s="5">
        <v>-28826.23</v>
      </c>
      <c r="H30" s="5">
        <v>-12070.85</v>
      </c>
      <c r="I30" s="5">
        <v>-13451.39</v>
      </c>
      <c r="J30" s="5">
        <v>-11441.47</v>
      </c>
      <c r="K30" s="5">
        <v>2414.29</v>
      </c>
    </row>
    <row x14ac:dyDescent="0.25" r="31" customHeight="1" ht="18.75">
      <c r="A31" s="1" t="s">
        <v>27</v>
      </c>
      <c r="B31" s="5">
        <v>643.78</v>
      </c>
      <c r="C31" s="3"/>
      <c r="D31" s="5">
        <v>67.92</v>
      </c>
      <c r="E31" s="3"/>
      <c r="F31" s="3"/>
      <c r="G31" s="3"/>
      <c r="H31" s="3"/>
      <c r="I31" s="3"/>
      <c r="J31" s="3"/>
      <c r="K31" s="5">
        <v>766.02</v>
      </c>
    </row>
    <row x14ac:dyDescent="0.25" r="32" customHeight="1" ht="18.75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x14ac:dyDescent="0.25" r="33" customHeight="1" ht="18.75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</row>
    <row x14ac:dyDescent="0.25" r="34" customHeight="1" ht="18.75">
      <c r="A34" s="8"/>
      <c r="B34" s="3"/>
      <c r="C34" s="3"/>
      <c r="D34" s="3"/>
      <c r="E34" s="3"/>
      <c r="F34" s="3"/>
      <c r="G34" s="3"/>
      <c r="H34" s="3"/>
      <c r="I34" s="3"/>
      <c r="J34" s="3"/>
      <c r="K34" s="3"/>
    </row>
    <row x14ac:dyDescent="0.25" r="35" customHeight="1" ht="18.75">
      <c r="A35" s="8"/>
      <c r="B35" s="3"/>
      <c r="C35" s="3"/>
      <c r="D35" s="3"/>
      <c r="E35" s="3"/>
      <c r="F35" s="3"/>
      <c r="G35" s="3"/>
      <c r="H35" s="3"/>
      <c r="I35" s="3"/>
      <c r="J35" s="3"/>
      <c r="K35" s="3"/>
    </row>
    <row x14ac:dyDescent="0.25" r="36" customHeight="1" ht="18.75">
      <c r="A36" s="8"/>
      <c r="B36" s="3"/>
      <c r="C36" s="3"/>
      <c r="D36" s="3"/>
      <c r="E36" s="3"/>
      <c r="F36" s="3"/>
      <c r="G36" s="3"/>
      <c r="H36" s="3"/>
      <c r="I36" s="3"/>
      <c r="J36" s="3"/>
      <c r="K36" s="3"/>
    </row>
    <row x14ac:dyDescent="0.25" r="37" customHeight="1" ht="18.75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</row>
    <row x14ac:dyDescent="0.25" r="38" customHeight="1" ht="18.75">
      <c r="A38" s="8"/>
      <c r="B38" s="3"/>
      <c r="C38" s="3"/>
      <c r="D38" s="3"/>
      <c r="E38" s="3"/>
      <c r="F38" s="3"/>
      <c r="G38" s="3"/>
      <c r="H38" s="3"/>
      <c r="I38" s="3"/>
      <c r="J38" s="3"/>
      <c r="K38" s="3"/>
    </row>
    <row x14ac:dyDescent="0.25" r="39" customHeight="1" ht="18.75">
      <c r="A39" s="8"/>
      <c r="B39" s="3"/>
      <c r="C39" s="3"/>
      <c r="D39" s="3"/>
      <c r="E39" s="3"/>
      <c r="F39" s="3"/>
      <c r="G39" s="3"/>
      <c r="H39" s="3"/>
      <c r="I39" s="3"/>
      <c r="J39" s="3"/>
      <c r="K39" s="3"/>
    </row>
    <row x14ac:dyDescent="0.25" r="40" customHeight="1" ht="18.75">
      <c r="A40" s="1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x14ac:dyDescent="0.25" r="41" customHeight="1" ht="18.75">
      <c r="A41" s="12" t="s">
        <v>12</v>
      </c>
      <c r="B41" s="13">
        <v>25569.229681354165</v>
      </c>
      <c r="C41" s="13">
        <v>25569.22968241898</v>
      </c>
      <c r="D41" s="13">
        <v>25569.22968346065</v>
      </c>
      <c r="E41" s="13">
        <v>25569.229684513888</v>
      </c>
      <c r="F41" s="13">
        <v>25569.229685578703</v>
      </c>
      <c r="G41" s="13">
        <v>25569.229686643517</v>
      </c>
      <c r="H41" s="13">
        <v>25569.229687685187</v>
      </c>
      <c r="I41" s="13">
        <v>25569.229688738425</v>
      </c>
      <c r="J41" s="13">
        <v>25569.22968980324</v>
      </c>
      <c r="K41" s="13">
        <v>25569.229690868055</v>
      </c>
    </row>
    <row x14ac:dyDescent="0.25" r="42" customHeight="1" ht="18.75">
      <c r="A42" s="1" t="s">
        <v>13</v>
      </c>
      <c r="B42" s="5">
        <v>61378.82</v>
      </c>
      <c r="C42" s="5">
        <v>72229.29</v>
      </c>
      <c r="D42" s="5">
        <v>78439.06</v>
      </c>
      <c r="E42" s="5">
        <v>71934.66</v>
      </c>
      <c r="F42" s="5">
        <v>79611.37</v>
      </c>
      <c r="G42" s="5">
        <v>88488.59</v>
      </c>
      <c r="H42" s="5">
        <v>105932.35</v>
      </c>
      <c r="I42" s="5">
        <v>102236.08</v>
      </c>
      <c r="J42" s="5">
        <v>105128.24</v>
      </c>
      <c r="K42" s="5">
        <v>110577.14</v>
      </c>
    </row>
    <row x14ac:dyDescent="0.25" r="43" customHeight="1" ht="18.75">
      <c r="A43" s="1" t="s">
        <v>29</v>
      </c>
      <c r="B43" s="5">
        <v>57262.21</v>
      </c>
      <c r="C43" s="5">
        <v>65151.27</v>
      </c>
      <c r="D43" s="5">
        <v>70156.27</v>
      </c>
      <c r="E43" s="5">
        <v>69521.93</v>
      </c>
      <c r="F43" s="5">
        <v>74039.06</v>
      </c>
      <c r="G43" s="5">
        <v>77668.35</v>
      </c>
      <c r="H43" s="5">
        <v>92817.95</v>
      </c>
      <c r="I43" s="5">
        <v>89018.36</v>
      </c>
      <c r="J43" s="5">
        <v>91361.3</v>
      </c>
      <c r="K43" s="5">
        <v>95158.77</v>
      </c>
    </row>
    <row x14ac:dyDescent="0.25" r="44" customHeight="1" ht="18.75">
      <c r="A44" s="1" t="s">
        <v>21</v>
      </c>
      <c r="B44" s="5">
        <v>862.46</v>
      </c>
      <c r="C44" s="5">
        <v>788.73</v>
      </c>
      <c r="D44" s="5">
        <v>188.74</v>
      </c>
      <c r="E44" s="5">
        <v>2380.98</v>
      </c>
      <c r="F44" s="5">
        <v>1351.14</v>
      </c>
      <c r="G44" s="5">
        <v>1129.98</v>
      </c>
      <c r="H44" s="5">
        <v>1361.61</v>
      </c>
      <c r="I44" s="5">
        <v>683.56</v>
      </c>
      <c r="J44" s="5">
        <v>1507.05</v>
      </c>
      <c r="K44" s="5">
        <v>1410.5</v>
      </c>
    </row>
    <row x14ac:dyDescent="0.25" r="45" customHeight="1" ht="18.75">
      <c r="A45" s="1" t="s">
        <v>22</v>
      </c>
      <c r="B45" s="5">
        <v>6123.32</v>
      </c>
      <c r="C45" s="5">
        <v>6078.13</v>
      </c>
      <c r="D45" s="5">
        <v>6432.11</v>
      </c>
      <c r="E45" s="5">
        <v>5841.04</v>
      </c>
      <c r="F45" s="5">
        <v>5897.34</v>
      </c>
      <c r="G45" s="5">
        <v>6071.78</v>
      </c>
      <c r="H45" s="5">
        <v>7050.2</v>
      </c>
      <c r="I45" s="5">
        <v>6633.18</v>
      </c>
      <c r="J45" s="5">
        <v>6636.42</v>
      </c>
      <c r="K45" s="10">
        <v>6850</v>
      </c>
    </row>
    <row x14ac:dyDescent="0.25" r="46" customHeight="1" ht="18.75">
      <c r="A46" s="1" t="s">
        <v>23</v>
      </c>
      <c r="B46" s="5">
        <v>2327.3</v>
      </c>
      <c r="C46" s="5">
        <v>2400.74</v>
      </c>
      <c r="D46" s="5">
        <v>2380.52</v>
      </c>
      <c r="E46" s="5">
        <v>2420.72</v>
      </c>
      <c r="F46" s="5">
        <v>2487.26</v>
      </c>
      <c r="G46" s="5">
        <v>2675.83</v>
      </c>
      <c r="H46" s="5">
        <v>2641.67</v>
      </c>
      <c r="I46" s="5">
        <v>2615.39</v>
      </c>
      <c r="J46" s="5">
        <v>2651.69</v>
      </c>
      <c r="K46" s="5">
        <v>2484.91</v>
      </c>
    </row>
    <row x14ac:dyDescent="0.25" r="47" customHeight="1" ht="18.75">
      <c r="A47" s="1" t="s">
        <v>24</v>
      </c>
      <c r="B47" s="5">
        <v>-3471.55</v>
      </c>
      <c r="C47" s="5">
        <v>-612.12</v>
      </c>
      <c r="D47" s="5">
        <v>-341.1</v>
      </c>
      <c r="E47" s="5">
        <v>-3468.05</v>
      </c>
      <c r="F47" s="5">
        <v>-1461.15</v>
      </c>
      <c r="G47" s="5">
        <v>3202.61</v>
      </c>
      <c r="H47" s="5">
        <v>4784.14</v>
      </c>
      <c r="I47" s="5">
        <v>4652.71</v>
      </c>
      <c r="J47" s="5">
        <v>5985.88</v>
      </c>
      <c r="K47" s="5">
        <v>7493.96</v>
      </c>
    </row>
    <row x14ac:dyDescent="0.25" r="48" customHeight="1" ht="18.75">
      <c r="A48" s="1" t="s">
        <v>25</v>
      </c>
      <c r="B48" s="5">
        <v>1005.06</v>
      </c>
      <c r="C48" s="5">
        <v>726.05</v>
      </c>
      <c r="D48" s="5">
        <v>758.22</v>
      </c>
      <c r="E48" s="5">
        <v>1518.96</v>
      </c>
      <c r="F48" s="5">
        <v>-457.08</v>
      </c>
      <c r="G48" s="5">
        <v>262.83</v>
      </c>
      <c r="H48" s="5">
        <v>-620.65</v>
      </c>
      <c r="I48" s="5">
        <v>1563.01</v>
      </c>
      <c r="J48" s="5">
        <v>2202.84</v>
      </c>
      <c r="K48" s="5">
        <v>541.79</v>
      </c>
    </row>
    <row x14ac:dyDescent="0.25" r="49" customHeight="1" ht="18.75">
      <c r="A49" s="1" t="s">
        <v>26</v>
      </c>
      <c r="B49" s="5">
        <v>-4441.57</v>
      </c>
      <c r="C49" s="5">
        <v>-1516.14</v>
      </c>
      <c r="D49" s="5">
        <v>-1032.84</v>
      </c>
      <c r="E49" s="5">
        <v>-5006.6</v>
      </c>
      <c r="F49" s="5">
        <v>-944.61</v>
      </c>
      <c r="G49" s="5">
        <v>2957.71</v>
      </c>
      <c r="H49" s="5">
        <v>5407.79</v>
      </c>
      <c r="I49" s="5">
        <v>3202.8</v>
      </c>
      <c r="J49" s="10">
        <v>3764</v>
      </c>
      <c r="K49" s="5">
        <v>7025.11</v>
      </c>
    </row>
    <row x14ac:dyDescent="0.25" r="50" customHeight="1" ht="18.75">
      <c r="A50" s="1" t="s">
        <v>30</v>
      </c>
      <c r="B50" s="5">
        <v>4116.61</v>
      </c>
      <c r="C50" s="5">
        <v>7078.02</v>
      </c>
      <c r="D50" s="5">
        <v>8282.79</v>
      </c>
      <c r="E50" s="5">
        <v>2412.73</v>
      </c>
      <c r="F50" s="5">
        <v>5572.31</v>
      </c>
      <c r="G50" s="5">
        <v>10820.24</v>
      </c>
      <c r="H50" s="5">
        <v>13114.4</v>
      </c>
      <c r="I50" s="5">
        <v>13217.72</v>
      </c>
      <c r="J50" s="5">
        <v>13766.94</v>
      </c>
      <c r="K50" s="5">
        <v>15418.37</v>
      </c>
    </row>
    <row x14ac:dyDescent="0.25" r="51" customHeight="1" ht="18.75">
      <c r="A51" s="8"/>
      <c r="B51" s="3"/>
      <c r="C51" s="3"/>
      <c r="D51" s="3"/>
      <c r="E51" s="3"/>
      <c r="F51" s="3"/>
      <c r="G51" s="3"/>
      <c r="H51" s="3"/>
      <c r="I51" s="3"/>
      <c r="J51" s="3"/>
      <c r="K51" s="3"/>
    </row>
    <row x14ac:dyDescent="0.25" r="52" customHeight="1" ht="18.75">
      <c r="A52" s="8"/>
      <c r="B52" s="3"/>
      <c r="C52" s="3"/>
      <c r="D52" s="3"/>
      <c r="E52" s="3"/>
      <c r="F52" s="3"/>
      <c r="G52" s="3"/>
      <c r="H52" s="3"/>
      <c r="I52" s="3"/>
      <c r="J52" s="3"/>
      <c r="K52" s="3"/>
    </row>
    <row x14ac:dyDescent="0.25" r="53" customHeight="1" ht="18.75">
      <c r="A53" s="8"/>
      <c r="B53" s="3"/>
      <c r="C53" s="3"/>
      <c r="D53" s="3"/>
      <c r="E53" s="3"/>
      <c r="F53" s="3"/>
      <c r="G53" s="3"/>
      <c r="H53" s="3"/>
      <c r="I53" s="3"/>
      <c r="J53" s="3"/>
      <c r="K53" s="3"/>
    </row>
    <row x14ac:dyDescent="0.25" r="54" customHeight="1" ht="18.75">
      <c r="A54" s="8"/>
      <c r="B54" s="3"/>
      <c r="C54" s="3"/>
      <c r="D54" s="3"/>
      <c r="E54" s="3"/>
      <c r="F54" s="3"/>
      <c r="G54" s="3"/>
      <c r="H54" s="3"/>
      <c r="I54" s="3"/>
      <c r="J54" s="3"/>
      <c r="K54" s="3"/>
    </row>
    <row x14ac:dyDescent="0.25" r="55" customHeight="1" ht="18.75">
      <c r="A55" s="1" t="s">
        <v>31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x14ac:dyDescent="0.25" r="56" customHeight="1" ht="18.75">
      <c r="A56" s="12" t="s">
        <v>12</v>
      </c>
      <c r="B56" s="13">
        <v>25569.229649641205</v>
      </c>
      <c r="C56" s="13">
        <v>25569.22965386574</v>
      </c>
      <c r="D56" s="13">
        <v>25569.229658101853</v>
      </c>
      <c r="E56" s="13">
        <v>25569.22966232639</v>
      </c>
      <c r="F56" s="13">
        <v>25569.229666550928</v>
      </c>
      <c r="G56" s="13">
        <v>25569.22967077546</v>
      </c>
      <c r="H56" s="13">
        <v>25569.229675011575</v>
      </c>
      <c r="I56" s="13">
        <v>25569.229679236112</v>
      </c>
      <c r="J56" s="13">
        <v>25569.22968346065</v>
      </c>
      <c r="K56" s="13">
        <v>25569.229687685187</v>
      </c>
    </row>
    <row x14ac:dyDescent="0.25" r="57" customHeight="1" ht="18.75">
      <c r="A57" s="1" t="s">
        <v>32</v>
      </c>
      <c r="B57" s="5">
        <v>643.78</v>
      </c>
      <c r="C57" s="5">
        <v>643.78</v>
      </c>
      <c r="D57" s="5">
        <v>679.18</v>
      </c>
      <c r="E57" s="5">
        <v>679.22</v>
      </c>
      <c r="F57" s="5">
        <v>679.22</v>
      </c>
      <c r="G57" s="5">
        <v>679.22</v>
      </c>
      <c r="H57" s="5">
        <v>719.54</v>
      </c>
      <c r="I57" s="5">
        <v>765.81</v>
      </c>
      <c r="J57" s="5">
        <v>765.88</v>
      </c>
      <c r="K57" s="5">
        <v>766.02</v>
      </c>
    </row>
    <row x14ac:dyDescent="0.25" r="58" customHeight="1" ht="18.75">
      <c r="A58" s="1" t="s">
        <v>33</v>
      </c>
      <c r="B58" s="5">
        <v>64959.67</v>
      </c>
      <c r="C58" s="5">
        <v>55618.14</v>
      </c>
      <c r="D58" s="5">
        <v>78273.23</v>
      </c>
      <c r="E58" s="5">
        <v>57382.67</v>
      </c>
      <c r="F58" s="5">
        <v>94748.69</v>
      </c>
      <c r="G58" s="5">
        <v>59500.34</v>
      </c>
      <c r="H58" s="5">
        <v>61491.49</v>
      </c>
      <c r="I58" s="5">
        <v>54480.91</v>
      </c>
      <c r="J58" s="5">
        <v>43795.36</v>
      </c>
      <c r="K58" s="5">
        <v>44555.77</v>
      </c>
    </row>
    <row x14ac:dyDescent="0.25" r="59" customHeight="1" ht="18.75">
      <c r="A59" s="1" t="s">
        <v>34</v>
      </c>
      <c r="B59" s="5">
        <v>60642.28</v>
      </c>
      <c r="C59" s="5">
        <v>73610.39</v>
      </c>
      <c r="D59" s="5">
        <v>69359.96</v>
      </c>
      <c r="E59" s="5">
        <v>78603.98</v>
      </c>
      <c r="F59" s="5">
        <v>88950.47</v>
      </c>
      <c r="G59" s="5">
        <v>106175.34</v>
      </c>
      <c r="H59" s="5">
        <v>124787.64</v>
      </c>
      <c r="I59" s="5">
        <v>142130.57</v>
      </c>
      <c r="J59" s="5">
        <v>146449.03</v>
      </c>
      <c r="K59" s="5">
        <v>134113.44</v>
      </c>
    </row>
    <row x14ac:dyDescent="0.25" r="60" customHeight="1" ht="18.75">
      <c r="A60" s="1" t="s">
        <v>35</v>
      </c>
      <c r="B60" s="5">
        <v>92180.26</v>
      </c>
      <c r="C60" s="5">
        <v>107442.48</v>
      </c>
      <c r="D60" s="5">
        <v>114871.75</v>
      </c>
      <c r="E60" s="5">
        <v>135914.49</v>
      </c>
      <c r="F60" s="5">
        <v>142813.43</v>
      </c>
      <c r="G60" s="5">
        <v>139348.59</v>
      </c>
      <c r="H60" s="5">
        <v>133180.72</v>
      </c>
      <c r="I60" s="5">
        <v>144192.62</v>
      </c>
      <c r="J60" s="5">
        <v>138051.22</v>
      </c>
      <c r="K60" s="5">
        <v>155239.2</v>
      </c>
    </row>
    <row x14ac:dyDescent="0.25" r="61" customHeight="1" ht="18.75">
      <c r="A61" s="1" t="s">
        <v>36</v>
      </c>
      <c r="B61" s="5">
        <v>218425.99</v>
      </c>
      <c r="C61" s="5">
        <v>237314.79</v>
      </c>
      <c r="D61" s="5">
        <v>263184.12</v>
      </c>
      <c r="E61" s="5">
        <v>272580.36</v>
      </c>
      <c r="F61" s="5">
        <v>327191.81</v>
      </c>
      <c r="G61" s="5">
        <v>305703.49</v>
      </c>
      <c r="H61" s="5">
        <v>320179.39</v>
      </c>
      <c r="I61" s="5">
        <v>341569.91</v>
      </c>
      <c r="J61" s="5">
        <v>329061.49</v>
      </c>
      <c r="K61" s="5">
        <v>334674.43</v>
      </c>
    </row>
    <row x14ac:dyDescent="0.25" r="62" customHeight="1" ht="18.75">
      <c r="A62" s="1" t="s">
        <v>37</v>
      </c>
      <c r="B62" s="5">
        <v>69091.67</v>
      </c>
      <c r="C62" s="5">
        <v>88479.49</v>
      </c>
      <c r="D62" s="5">
        <v>107231.76</v>
      </c>
      <c r="E62" s="5">
        <v>95944.08</v>
      </c>
      <c r="F62" s="5">
        <v>121413.86</v>
      </c>
      <c r="G62" s="5">
        <v>111234.47</v>
      </c>
      <c r="H62" s="5">
        <v>127107.14</v>
      </c>
      <c r="I62" s="5">
        <v>138707.61</v>
      </c>
      <c r="J62" s="5">
        <v>138855.45</v>
      </c>
      <c r="K62" s="5">
        <v>132079.76</v>
      </c>
    </row>
    <row x14ac:dyDescent="0.25" r="63" customHeight="1" ht="18.75">
      <c r="A63" s="1" t="s">
        <v>38</v>
      </c>
      <c r="B63" s="5">
        <v>33262.56</v>
      </c>
      <c r="C63" s="5">
        <v>28640.09</v>
      </c>
      <c r="D63" s="5">
        <v>25918.94</v>
      </c>
      <c r="E63" s="5">
        <v>33698.84</v>
      </c>
      <c r="F63" s="5">
        <v>40033.5</v>
      </c>
      <c r="G63" s="5">
        <v>31883.84</v>
      </c>
      <c r="H63" s="5">
        <v>35622.29</v>
      </c>
      <c r="I63" s="5">
        <v>20963.93</v>
      </c>
      <c r="J63" s="5">
        <v>10251.09</v>
      </c>
      <c r="K63" s="5">
        <v>14274.5</v>
      </c>
    </row>
    <row x14ac:dyDescent="0.25" r="64" customHeight="1" ht="18.75">
      <c r="A64" s="1" t="s">
        <v>39</v>
      </c>
      <c r="B64" s="5">
        <v>10686.67</v>
      </c>
      <c r="C64" s="5">
        <v>15336.74</v>
      </c>
      <c r="D64" s="5">
        <v>23767.02</v>
      </c>
      <c r="E64" s="5">
        <v>20337.92</v>
      </c>
      <c r="F64" s="5">
        <v>20812.75</v>
      </c>
      <c r="G64" s="5">
        <v>15770.72</v>
      </c>
      <c r="H64" s="5">
        <v>16308.48</v>
      </c>
      <c r="I64" s="5">
        <v>24620.28</v>
      </c>
      <c r="J64" s="5">
        <v>29379.53</v>
      </c>
      <c r="K64" s="5">
        <v>26379.16</v>
      </c>
    </row>
    <row x14ac:dyDescent="0.25" r="65" customHeight="1" ht="18.75">
      <c r="A65" s="1" t="s">
        <v>40</v>
      </c>
      <c r="B65" s="5">
        <v>105385.09</v>
      </c>
      <c r="C65" s="5">
        <v>104858.47</v>
      </c>
      <c r="D65" s="5">
        <v>106266.4</v>
      </c>
      <c r="E65" s="5">
        <v>122599.52</v>
      </c>
      <c r="F65" s="5">
        <v>144931.7</v>
      </c>
      <c r="G65" s="5">
        <v>146814.46</v>
      </c>
      <c r="H65" s="5">
        <v>141141.48</v>
      </c>
      <c r="I65" s="5">
        <v>157278.09</v>
      </c>
      <c r="J65" s="5">
        <v>150575.42</v>
      </c>
      <c r="K65" s="5">
        <v>161941.01</v>
      </c>
    </row>
    <row x14ac:dyDescent="0.25" r="66" customHeight="1" ht="18.75">
      <c r="A66" s="1" t="s">
        <v>36</v>
      </c>
      <c r="B66" s="5">
        <v>218425.99</v>
      </c>
      <c r="C66" s="5">
        <v>237314.79</v>
      </c>
      <c r="D66" s="5">
        <v>263184.12</v>
      </c>
      <c r="E66" s="5">
        <v>272580.36</v>
      </c>
      <c r="F66" s="5">
        <v>327191.81</v>
      </c>
      <c r="G66" s="5">
        <v>305703.49</v>
      </c>
      <c r="H66" s="5">
        <v>320179.39</v>
      </c>
      <c r="I66" s="5">
        <v>341569.91</v>
      </c>
      <c r="J66" s="5">
        <v>329061.49</v>
      </c>
      <c r="K66" s="5">
        <v>334674.43</v>
      </c>
    </row>
    <row x14ac:dyDescent="0.25" r="67" customHeight="1" ht="18.75">
      <c r="A67" s="1" t="s">
        <v>41</v>
      </c>
      <c r="B67" s="5">
        <v>10574.23</v>
      </c>
      <c r="C67" s="5">
        <v>12579.2</v>
      </c>
      <c r="D67" s="5">
        <v>13570.91</v>
      </c>
      <c r="E67" s="5">
        <v>14075.55</v>
      </c>
      <c r="F67" s="5">
        <v>19893.3</v>
      </c>
      <c r="G67" s="5">
        <v>18996.17</v>
      </c>
      <c r="H67" s="5">
        <v>11172.69</v>
      </c>
      <c r="I67" s="5">
        <v>12679.08</v>
      </c>
      <c r="J67" s="5">
        <v>12442.12</v>
      </c>
      <c r="K67" s="5">
        <v>15737.97</v>
      </c>
    </row>
    <row x14ac:dyDescent="0.25" r="68" customHeight="1" ht="18.75">
      <c r="A68" s="1" t="s">
        <v>42</v>
      </c>
      <c r="B68" s="5">
        <v>27270.89</v>
      </c>
      <c r="C68" s="5">
        <v>29272.34</v>
      </c>
      <c r="D68" s="5">
        <v>32655.73</v>
      </c>
      <c r="E68" s="5">
        <v>35085.31</v>
      </c>
      <c r="F68" s="5">
        <v>42137.63</v>
      </c>
      <c r="G68" s="5">
        <v>39013.73</v>
      </c>
      <c r="H68" s="5">
        <v>37456.88</v>
      </c>
      <c r="I68" s="5">
        <v>36088.59</v>
      </c>
      <c r="J68" s="5">
        <v>35240.34</v>
      </c>
      <c r="K68" s="5">
        <v>40755.39</v>
      </c>
    </row>
    <row x14ac:dyDescent="0.25" r="69" customHeight="1" ht="18.75">
      <c r="A69" s="9" t="s">
        <v>43</v>
      </c>
      <c r="B69" s="5">
        <v>29711.79</v>
      </c>
      <c r="C69" s="5">
        <v>32115.76</v>
      </c>
      <c r="D69" s="5">
        <v>30460.4</v>
      </c>
      <c r="E69" s="5">
        <v>36077.88</v>
      </c>
      <c r="F69" s="5">
        <v>34613.91</v>
      </c>
      <c r="G69" s="5">
        <v>32648.82</v>
      </c>
      <c r="H69" s="5">
        <v>33726.97</v>
      </c>
      <c r="I69" s="5">
        <v>46792.46</v>
      </c>
      <c r="J69" s="5">
        <v>40669.19</v>
      </c>
      <c r="K69" s="5">
        <v>37015.56</v>
      </c>
    </row>
    <row x14ac:dyDescent="0.25" r="70" customHeight="1" ht="18.75">
      <c r="A70" s="9" t="s">
        <v>44</v>
      </c>
      <c r="B70" s="10">
        <v>3218930000</v>
      </c>
      <c r="C70" s="10">
        <v>3218930067</v>
      </c>
      <c r="D70" s="10">
        <v>3395930306</v>
      </c>
      <c r="E70" s="10">
        <v>3396100719</v>
      </c>
      <c r="F70" s="10">
        <v>3396100719</v>
      </c>
      <c r="G70" s="10">
        <v>3396100719</v>
      </c>
      <c r="H70" s="10">
        <v>3597726185</v>
      </c>
      <c r="I70" s="10">
        <v>3829060661</v>
      </c>
      <c r="J70" s="10">
        <v>3829414903</v>
      </c>
      <c r="K70" s="10">
        <v>3830097221</v>
      </c>
    </row>
    <row x14ac:dyDescent="0.25" r="71" customHeight="1" ht="18.75">
      <c r="A71" s="9" t="s">
        <v>45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x14ac:dyDescent="0.25" r="72" customHeight="1" ht="18.75">
      <c r="A72" s="9" t="s">
        <v>46</v>
      </c>
      <c r="B72" s="10">
        <v>2</v>
      </c>
      <c r="C72" s="10">
        <v>2</v>
      </c>
      <c r="D72" s="10">
        <v>2</v>
      </c>
      <c r="E72" s="10">
        <v>2</v>
      </c>
      <c r="F72" s="10">
        <v>2</v>
      </c>
      <c r="G72" s="10">
        <v>2</v>
      </c>
      <c r="H72" s="10">
        <v>2</v>
      </c>
      <c r="I72" s="10">
        <v>2</v>
      </c>
      <c r="J72" s="10">
        <v>2</v>
      </c>
      <c r="K72" s="10">
        <v>2</v>
      </c>
    </row>
    <row x14ac:dyDescent="0.25" r="73" customHeight="1" ht="18.75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</row>
    <row x14ac:dyDescent="0.25" r="74" customHeight="1" ht="18.75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</row>
    <row x14ac:dyDescent="0.25" r="75" customHeight="1" ht="18.75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</row>
    <row x14ac:dyDescent="0.25" r="76" customHeight="1" ht="18.75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</row>
    <row x14ac:dyDescent="0.25" r="77" customHeight="1" ht="18.75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</row>
    <row x14ac:dyDescent="0.25" r="78" customHeight="1" ht="18.75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</row>
    <row x14ac:dyDescent="0.25" r="79" customHeight="1" ht="18.75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</row>
    <row x14ac:dyDescent="0.25" r="80" customHeight="1" ht="18.75">
      <c r="A80" s="1" t="s">
        <v>47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x14ac:dyDescent="0.25" r="81" customHeight="1" ht="18.75">
      <c r="A81" s="12" t="s">
        <v>12</v>
      </c>
      <c r="B81" s="13">
        <v>25569.229649641205</v>
      </c>
      <c r="C81" s="13">
        <v>25569.22965386574</v>
      </c>
      <c r="D81" s="13">
        <v>25569.229658101853</v>
      </c>
      <c r="E81" s="13">
        <v>25569.22966232639</v>
      </c>
      <c r="F81" s="13">
        <v>25569.229666550928</v>
      </c>
      <c r="G81" s="13">
        <v>25569.22967077546</v>
      </c>
      <c r="H81" s="13">
        <v>25569.229675011575</v>
      </c>
      <c r="I81" s="13">
        <v>25569.229679236112</v>
      </c>
      <c r="J81" s="13">
        <v>25569.22968346065</v>
      </c>
      <c r="K81" s="13">
        <v>25569.229687685187</v>
      </c>
    </row>
    <row x14ac:dyDescent="0.25" r="82" customHeight="1" ht="18.75">
      <c r="A82" s="1" t="s">
        <v>48</v>
      </c>
      <c r="B82" s="5">
        <v>36151.16</v>
      </c>
      <c r="C82" s="5">
        <v>35531.26</v>
      </c>
      <c r="D82" s="5">
        <v>37899.54</v>
      </c>
      <c r="E82" s="5">
        <v>30199.25</v>
      </c>
      <c r="F82" s="5">
        <v>23857.42</v>
      </c>
      <c r="G82" s="5">
        <v>18890.75</v>
      </c>
      <c r="H82" s="5">
        <v>26632.94</v>
      </c>
      <c r="I82" s="5">
        <v>29000.51</v>
      </c>
      <c r="J82" s="5">
        <v>14282.83</v>
      </c>
      <c r="K82" s="5">
        <v>35388.01</v>
      </c>
    </row>
    <row x14ac:dyDescent="0.25" r="83" customHeight="1" ht="18.75">
      <c r="A83" s="1" t="s">
        <v>49</v>
      </c>
      <c r="B83" s="5">
        <v>-27990.91</v>
      </c>
      <c r="C83" s="5">
        <v>-36232.35</v>
      </c>
      <c r="D83" s="5">
        <v>-36693.9</v>
      </c>
      <c r="E83" s="5">
        <v>-39571.4</v>
      </c>
      <c r="F83" s="5">
        <v>-25139.14</v>
      </c>
      <c r="G83" s="5">
        <v>-20878.07</v>
      </c>
      <c r="H83" s="5">
        <v>-33114.55</v>
      </c>
      <c r="I83" s="5">
        <v>-25672.5</v>
      </c>
      <c r="J83" s="5">
        <v>-4443.66</v>
      </c>
      <c r="K83" s="5">
        <v>-15417.17</v>
      </c>
    </row>
    <row x14ac:dyDescent="0.25" r="84" customHeight="1" ht="18.75">
      <c r="A84" s="1" t="s">
        <v>50</v>
      </c>
      <c r="B84" s="5">
        <v>-3883.24</v>
      </c>
      <c r="C84" s="5">
        <v>5201.44</v>
      </c>
      <c r="D84" s="5">
        <v>-3795.12</v>
      </c>
      <c r="E84" s="5">
        <v>6205.3</v>
      </c>
      <c r="F84" s="5">
        <v>2011.71</v>
      </c>
      <c r="G84" s="5">
        <v>8830.37</v>
      </c>
      <c r="H84" s="5">
        <v>3389.61</v>
      </c>
      <c r="I84" s="5">
        <v>9904.2</v>
      </c>
      <c r="J84" s="5">
        <v>-3380.17</v>
      </c>
      <c r="K84" s="5">
        <v>-26242.9</v>
      </c>
    </row>
    <row x14ac:dyDescent="0.25" r="85" customHeight="1" ht="18.75">
      <c r="A85" s="1" t="s">
        <v>51</v>
      </c>
      <c r="B85" s="5">
        <v>4277.01</v>
      </c>
      <c r="C85" s="5">
        <v>4500.35</v>
      </c>
      <c r="D85" s="5">
        <v>-2589.48</v>
      </c>
      <c r="E85" s="5">
        <v>-3166.85</v>
      </c>
      <c r="F85" s="5">
        <v>729.99</v>
      </c>
      <c r="G85" s="5">
        <v>6843.05</v>
      </c>
      <c r="H85" s="10">
        <v>-3092</v>
      </c>
      <c r="I85" s="5">
        <v>13232.21</v>
      </c>
      <c r="J85" s="10">
        <v>6459</v>
      </c>
      <c r="K85" s="5">
        <v>-6272.06</v>
      </c>
    </row>
    <row x14ac:dyDescent="0.25" r="86" customHeight="1" ht="18.75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</row>
    <row x14ac:dyDescent="0.25" r="87" customHeight="1" ht="18.75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</row>
    <row x14ac:dyDescent="0.25" r="88" customHeight="1" ht="18.75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</row>
    <row x14ac:dyDescent="0.25" r="89" customHeight="1" ht="18.75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</row>
    <row x14ac:dyDescent="0.25" r="90" customHeight="1" ht="18.75">
      <c r="A90" s="1" t="s">
        <v>52</v>
      </c>
      <c r="B90" s="5">
        <v>394.42</v>
      </c>
      <c r="C90" s="5">
        <v>544.37</v>
      </c>
      <c r="D90" s="5">
        <v>386.6</v>
      </c>
      <c r="E90" s="5">
        <v>465.85</v>
      </c>
      <c r="F90" s="5">
        <v>326.85</v>
      </c>
      <c r="G90" s="5">
        <v>174.25</v>
      </c>
      <c r="H90" s="5">
        <v>71.05</v>
      </c>
      <c r="I90" s="5">
        <v>301.8</v>
      </c>
      <c r="J90" s="5">
        <v>433.75</v>
      </c>
      <c r="K90" s="5">
        <v>420.8</v>
      </c>
    </row>
    <row x14ac:dyDescent="0.25" r="91" customHeight="1" ht="18.75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</row>
    <row x14ac:dyDescent="0.25" r="92" customHeight="1" ht="18.75">
      <c r="A92" s="1" t="s">
        <v>53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x14ac:dyDescent="0.25" r="93" customHeight="1" ht="18.75">
      <c r="A93" s="9" t="s">
        <v>54</v>
      </c>
      <c r="B93" s="5">
        <v>288.74</v>
      </c>
      <c r="C93" s="5">
        <v>288.74</v>
      </c>
      <c r="D93" s="5">
        <v>288.72</v>
      </c>
      <c r="E93" s="5">
        <v>288.73</v>
      </c>
      <c r="F93" s="5">
        <v>288.73</v>
      </c>
      <c r="G93" s="5">
        <v>288.73</v>
      </c>
      <c r="H93" s="5">
        <v>308.9</v>
      </c>
      <c r="I93" s="5">
        <v>332.03</v>
      </c>
      <c r="J93" s="5">
        <v>332.07</v>
      </c>
      <c r="K93" s="5">
        <v>332.13</v>
      </c>
    </row>
  </sheetData>
  <mergeCells count="2">
    <mergeCell ref="E1:K1"/>
    <mergeCell ref="E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HistoricalFS</vt:lpstr>
      <vt:lpstr>Profit &amp;amp; Loss</vt:lpstr>
      <vt:lpstr>Quarters</vt:lpstr>
      <vt:lpstr>Balance Sheet</vt:lpstr>
      <vt:lpstr>Cash Flow</vt:lpstr>
      <vt:lpstr>Customization</vt:lpstr>
      <vt:lpstr>Data 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2024-04-30T09:03:00.608Z</dcterms:created>
  <dcterms:modified xsi:type="dcterms:W3CDTF">2024-04-30T09:03:00.608Z</dcterms:modified>
</cp:coreProperties>
</file>