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Incertidumbres\"/>
    </mc:Choice>
  </mc:AlternateContent>
  <bookViews>
    <workbookView xWindow="-105" yWindow="-105" windowWidth="23250" windowHeight="12570"/>
  </bookViews>
  <sheets>
    <sheet name="Una Medic" sheetId="10" r:id="rId1"/>
    <sheet name="Análisis estadíst" sheetId="6" r:id="rId2"/>
    <sheet name="Análisis gráfico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0" l="1"/>
  <c r="F5" i="10"/>
  <c r="L3" i="10"/>
  <c r="I3" i="10"/>
  <c r="D6" i="6" l="1"/>
  <c r="C6" i="6"/>
  <c r="C7" i="6" s="1"/>
  <c r="D2" i="10"/>
  <c r="A5" i="10"/>
  <c r="K3" i="10" s="1"/>
  <c r="C5" i="10"/>
  <c r="L4" i="10" l="1"/>
  <c r="L5" i="10" s="1"/>
  <c r="H3" i="10"/>
  <c r="D5" i="10"/>
  <c r="I4" i="10" s="1"/>
  <c r="I5" i="10" s="1"/>
  <c r="G18" i="7" l="1"/>
  <c r="D4" i="7" l="1"/>
  <c r="D5" i="7"/>
  <c r="D6" i="7"/>
  <c r="D7" i="7"/>
  <c r="D8" i="7"/>
  <c r="D9" i="7"/>
  <c r="D10" i="7"/>
  <c r="D11" i="7"/>
  <c r="D12" i="7"/>
  <c r="D3" i="7"/>
  <c r="E4" i="7"/>
  <c r="E5" i="7"/>
  <c r="E6" i="7"/>
  <c r="E7" i="7"/>
  <c r="E8" i="7"/>
  <c r="E9" i="7"/>
  <c r="E10" i="7"/>
  <c r="E11" i="7"/>
  <c r="E12" i="7"/>
  <c r="E3" i="7"/>
  <c r="I3" i="6"/>
  <c r="I4" i="6"/>
  <c r="I5" i="6"/>
  <c r="I6" i="6"/>
  <c r="K19" i="7" l="1" a="1"/>
  <c r="I11" i="6"/>
  <c r="I7" i="6"/>
  <c r="I8" i="6"/>
  <c r="I9" i="6"/>
  <c r="I10" i="6"/>
  <c r="I12" i="6"/>
  <c r="K19" i="7" l="1"/>
  <c r="C17" i="7" s="1"/>
  <c r="K21" i="7"/>
  <c r="L21" i="7"/>
  <c r="L20" i="7"/>
  <c r="K20" i="7"/>
  <c r="D17" i="7" s="1"/>
  <c r="E17" i="7" s="1"/>
  <c r="E18" i="7" s="1"/>
  <c r="G16" i="7" s="1"/>
  <c r="L19" i="7"/>
  <c r="I13" i="6"/>
  <c r="I14" i="6" s="1"/>
  <c r="I16" i="6"/>
  <c r="C18" i="6" s="1"/>
  <c r="C19" i="6" s="1"/>
  <c r="F19" i="6" s="1"/>
  <c r="I15" i="6" l="1"/>
  <c r="D18" i="6" s="1"/>
  <c r="D19" i="6" s="1"/>
  <c r="F17" i="6" s="1"/>
</calcChain>
</file>

<file path=xl/sharedStrings.xml><?xml version="1.0" encoding="utf-8"?>
<sst xmlns="http://schemas.openxmlformats.org/spreadsheetml/2006/main" count="45" uniqueCount="34">
  <si>
    <t>Longitud (cm)</t>
  </si>
  <si>
    <t>Periodo (s)</t>
  </si>
  <si>
    <t>Apreciación</t>
  </si>
  <si>
    <t>Definición</t>
  </si>
  <si>
    <t>Mediciones preliminares</t>
  </si>
  <si>
    <t>Periodo (s) 1 oscil.</t>
  </si>
  <si>
    <t>Resultado e Incertidumbre absoluta</t>
  </si>
  <si>
    <t>Estadístico</t>
  </si>
  <si>
    <t>Nominales</t>
  </si>
  <si>
    <t>Incertidumbres</t>
  </si>
  <si>
    <t>Error porc.</t>
  </si>
  <si>
    <t>Val. Ofic.</t>
  </si>
  <si>
    <t>Discrepancia</t>
  </si>
  <si>
    <t>Absoluta</t>
  </si>
  <si>
    <t>NA</t>
  </si>
  <si>
    <t>Medición</t>
  </si>
  <si>
    <t xml:space="preserve">     Nominal </t>
  </si>
  <si>
    <t>Val rep</t>
  </si>
  <si>
    <t>Periodo al cuadrado (     )</t>
  </si>
  <si>
    <t>Medida</t>
  </si>
  <si>
    <t>Tiempo (s)</t>
  </si>
  <si>
    <t>1.219-1.229</t>
  </si>
  <si>
    <t>1.229-1.239</t>
  </si>
  <si>
    <t>1.239-1.249</t>
  </si>
  <si>
    <t>1.249-1.259</t>
  </si>
  <si>
    <t>1.259-1.269</t>
  </si>
  <si>
    <t>1.269-1.279</t>
  </si>
  <si>
    <t>1.279-1.289</t>
  </si>
  <si>
    <t>1.299-1.309</t>
  </si>
  <si>
    <t># Event</t>
  </si>
  <si>
    <t>General</t>
  </si>
  <si>
    <t>Unica</t>
  </si>
  <si>
    <t>Rango t</t>
  </si>
  <si>
    <t>Discrep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</si>
</sst>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thin">
        <color rgb="FFC00000"/>
      </left>
      <right style="thin">
        <color theme="0" tint="-0.499984740745262"/>
      </right>
      <top style="thin">
        <color rgb="FFC00000"/>
      </top>
      <bottom style="thin">
        <color rgb="FFC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C00000"/>
      </top>
      <bottom style="thin">
        <color rgb="FFC00000"/>
      </bottom>
      <diagonal/>
    </border>
    <border>
      <left style="thin">
        <color theme="0" tint="-0.499984740745262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indexed="64"/>
      </left>
      <right style="thin">
        <color indexed="64"/>
      </right>
      <top/>
      <bottom style="thin">
        <color rgb="FF00B0F0"/>
      </bottom>
      <diagonal/>
    </border>
    <border>
      <left style="thin">
        <color indexed="64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1"/>
      </right>
      <top style="thin">
        <color theme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0" tint="-0.499984740745262"/>
      </right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double">
        <color theme="1"/>
      </right>
      <top style="thin">
        <color theme="0" tint="-0.499984740745262"/>
      </top>
      <bottom style="thin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13" borderId="6" xfId="0" applyFill="1" applyBorder="1" applyAlignment="1">
      <alignment horizontal="center"/>
    </xf>
    <xf numFmtId="2" fontId="0" fillId="0" borderId="0" xfId="0" applyNumberFormat="1"/>
    <xf numFmtId="0" fontId="0" fillId="14" borderId="0" xfId="0" applyFill="1"/>
    <xf numFmtId="0" fontId="0" fillId="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1" borderId="1" xfId="0" applyFill="1" applyBorder="1"/>
    <xf numFmtId="165" fontId="0" fillId="13" borderId="1" xfId="0" applyNumberFormat="1" applyFill="1" applyBorder="1"/>
    <xf numFmtId="0" fontId="0" fillId="7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5" borderId="5" xfId="0" applyFill="1" applyBorder="1"/>
    <xf numFmtId="2" fontId="0" fillId="4" borderId="6" xfId="0" applyNumberFormat="1" applyFill="1" applyBorder="1"/>
    <xf numFmtId="0" fontId="0" fillId="15" borderId="7" xfId="0" applyFill="1" applyBorder="1"/>
    <xf numFmtId="0" fontId="0" fillId="11" borderId="8" xfId="0" applyFill="1" applyBorder="1"/>
    <xf numFmtId="165" fontId="0" fillId="13" borderId="8" xfId="0" applyNumberFormat="1" applyFill="1" applyBorder="1"/>
    <xf numFmtId="165" fontId="0" fillId="13" borderId="10" xfId="0" applyNumberFormat="1" applyFill="1" applyBorder="1"/>
    <xf numFmtId="2" fontId="0" fillId="4" borderId="11" xfId="0" applyNumberFormat="1" applyFill="1" applyBorder="1"/>
    <xf numFmtId="0" fontId="0" fillId="14" borderId="2" xfId="0" applyFill="1" applyBorder="1" applyAlignment="1">
      <alignment horizontal="center"/>
    </xf>
    <xf numFmtId="2" fontId="0" fillId="11" borderId="4" xfId="0" applyNumberFormat="1" applyFill="1" applyBorder="1"/>
    <xf numFmtId="0" fontId="0" fillId="14" borderId="5" xfId="0" applyFill="1" applyBorder="1" applyAlignment="1">
      <alignment horizontal="center"/>
    </xf>
    <xf numFmtId="1" fontId="0" fillId="11" borderId="6" xfId="0" applyNumberFormat="1" applyFill="1" applyBorder="1"/>
    <xf numFmtId="2" fontId="0" fillId="11" borderId="6" xfId="0" applyNumberFormat="1" applyFill="1" applyBorder="1"/>
    <xf numFmtId="0" fontId="0" fillId="14" borderId="7" xfId="0" applyFill="1" applyBorder="1" applyAlignment="1">
      <alignment horizontal="center"/>
    </xf>
    <xf numFmtId="2" fontId="0" fillId="11" borderId="9" xfId="0" applyNumberFormat="1" applyFill="1" applyBorder="1"/>
    <xf numFmtId="0" fontId="0" fillId="15" borderId="12" xfId="0" applyFill="1" applyBorder="1"/>
    <xf numFmtId="0" fontId="0" fillId="11" borderId="10" xfId="0" applyFill="1" applyBorder="1"/>
    <xf numFmtId="0" fontId="0" fillId="15" borderId="13" xfId="0" applyFill="1" applyBorder="1"/>
    <xf numFmtId="0" fontId="0" fillId="11" borderId="14" xfId="0" applyFill="1" applyBorder="1"/>
    <xf numFmtId="165" fontId="0" fillId="13" borderId="15" xfId="0" applyNumberFormat="1" applyFill="1" applyBorder="1"/>
    <xf numFmtId="2" fontId="0" fillId="4" borderId="16" xfId="0" applyNumberFormat="1" applyFill="1" applyBorder="1"/>
    <xf numFmtId="0" fontId="0" fillId="15" borderId="17" xfId="0" applyFill="1" applyBorder="1"/>
    <xf numFmtId="0" fontId="0" fillId="11" borderId="18" xfId="0" applyFill="1" applyBorder="1"/>
    <xf numFmtId="165" fontId="0" fillId="13" borderId="18" xfId="0" applyNumberFormat="1" applyFill="1" applyBorder="1"/>
    <xf numFmtId="2" fontId="0" fillId="4" borderId="19" xfId="0" applyNumberFormat="1" applyFill="1" applyBorder="1"/>
    <xf numFmtId="2" fontId="0" fillId="5" borderId="1" xfId="0" applyNumberFormat="1" applyFill="1" applyBorder="1" applyAlignment="1">
      <alignment horizontal="center"/>
    </xf>
    <xf numFmtId="0" fontId="0" fillId="6" borderId="3" xfId="0" applyFill="1" applyBorder="1"/>
    <xf numFmtId="0" fontId="0" fillId="13" borderId="9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/>
    </xf>
    <xf numFmtId="0" fontId="0" fillId="16" borderId="6" xfId="0" applyFill="1" applyBorder="1"/>
    <xf numFmtId="2" fontId="0" fillId="4" borderId="8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2" xfId="0" applyFill="1" applyBorder="1"/>
    <xf numFmtId="0" fontId="0" fillId="20" borderId="4" xfId="0" applyFill="1" applyBorder="1"/>
    <xf numFmtId="0" fontId="0" fillId="6" borderId="5" xfId="0" applyFill="1" applyBorder="1"/>
    <xf numFmtId="0" fontId="0" fillId="20" borderId="6" xfId="0" applyFill="1" applyBorder="1"/>
    <xf numFmtId="0" fontId="0" fillId="20" borderId="7" xfId="0" applyFill="1" applyBorder="1"/>
    <xf numFmtId="0" fontId="0" fillId="2" borderId="9" xfId="0" applyFill="1" applyBorder="1"/>
    <xf numFmtId="165" fontId="0" fillId="5" borderId="1" xfId="0" applyNumberFormat="1" applyFill="1" applyBorder="1" applyAlignment="1">
      <alignment horizontal="center" vertical="center"/>
    </xf>
    <xf numFmtId="0" fontId="0" fillId="6" borderId="4" xfId="0" applyFill="1" applyBorder="1"/>
    <xf numFmtId="0" fontId="0" fillId="0" borderId="0" xfId="0" applyAlignment="1">
      <alignment vertical="center" wrapText="1"/>
    </xf>
    <xf numFmtId="0" fontId="0" fillId="5" borderId="6" xfId="0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" fontId="0" fillId="13" borderId="4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5" fontId="0" fillId="13" borderId="3" xfId="0" applyNumberFormat="1" applyFill="1" applyBorder="1" applyAlignment="1">
      <alignment horizontal="center"/>
    </xf>
    <xf numFmtId="165" fontId="0" fillId="21" borderId="3" xfId="0" applyNumberFormat="1" applyFill="1" applyBorder="1" applyAlignment="1">
      <alignment horizontal="center"/>
    </xf>
    <xf numFmtId="165" fontId="0" fillId="13" borderId="1" xfId="0" applyNumberFormat="1" applyFill="1" applyBorder="1" applyAlignment="1">
      <alignment horizontal="center"/>
    </xf>
    <xf numFmtId="165" fontId="0" fillId="21" borderId="1" xfId="0" applyNumberFormat="1" applyFill="1" applyBorder="1" applyAlignment="1">
      <alignment horizontal="center"/>
    </xf>
    <xf numFmtId="165" fontId="0" fillId="21" borderId="8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14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2" borderId="20" xfId="0" applyFill="1" applyBorder="1"/>
    <xf numFmtId="0" fontId="0" fillId="13" borderId="20" xfId="0" applyFill="1" applyBorder="1" applyAlignment="1">
      <alignment horizontal="center"/>
    </xf>
    <xf numFmtId="0" fontId="0" fillId="12" borderId="22" xfId="0" applyFill="1" applyBorder="1"/>
    <xf numFmtId="0" fontId="0" fillId="13" borderId="22" xfId="0" applyFill="1" applyBorder="1" applyAlignment="1">
      <alignment horizontal="center"/>
    </xf>
    <xf numFmtId="0" fontId="0" fillId="12" borderId="23" xfId="0" applyFill="1" applyBorder="1"/>
    <xf numFmtId="0" fontId="0" fillId="13" borderId="23" xfId="0" applyFill="1" applyBorder="1" applyAlignment="1">
      <alignment horizontal="center"/>
    </xf>
    <xf numFmtId="0" fontId="0" fillId="12" borderId="24" xfId="0" applyFill="1" applyBorder="1"/>
    <xf numFmtId="0" fontId="0" fillId="13" borderId="25" xfId="0" applyFill="1" applyBorder="1" applyAlignment="1">
      <alignment horizontal="center"/>
    </xf>
    <xf numFmtId="0" fontId="0" fillId="0" borderId="21" xfId="0" applyBorder="1"/>
    <xf numFmtId="0" fontId="0" fillId="12" borderId="26" xfId="0" applyFill="1" applyBorder="1"/>
    <xf numFmtId="0" fontId="0" fillId="13" borderId="26" xfId="0" applyFill="1" applyBorder="1" applyAlignment="1">
      <alignment horizontal="center"/>
    </xf>
    <xf numFmtId="0" fontId="0" fillId="0" borderId="27" xfId="0" applyBorder="1"/>
    <xf numFmtId="0" fontId="0" fillId="12" borderId="28" xfId="0" applyFill="1" applyBorder="1"/>
    <xf numFmtId="0" fontId="0" fillId="0" borderId="30" xfId="0" applyBorder="1"/>
    <xf numFmtId="0" fontId="0" fillId="13" borderId="29" xfId="0" applyFill="1" applyBorder="1" applyAlignment="1">
      <alignment horizontal="center"/>
    </xf>
    <xf numFmtId="0" fontId="0" fillId="14" borderId="31" xfId="0" applyFill="1" applyBorder="1" applyAlignment="1">
      <alignment horizontal="left"/>
    </xf>
    <xf numFmtId="0" fontId="0" fillId="12" borderId="32" xfId="0" applyFill="1" applyBorder="1"/>
    <xf numFmtId="0" fontId="0" fillId="13" borderId="3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24" borderId="31" xfId="0" applyFill="1" applyBorder="1" applyAlignment="1">
      <alignment horizontal="center" vertical="center"/>
    </xf>
    <xf numFmtId="0" fontId="1" fillId="24" borderId="31" xfId="0" applyFont="1" applyFill="1" applyBorder="1" applyAlignment="1">
      <alignment horizontal="center" vertical="center"/>
    </xf>
    <xf numFmtId="0" fontId="0" fillId="24" borderId="31" xfId="0" applyFill="1" applyBorder="1"/>
    <xf numFmtId="165" fontId="0" fillId="22" borderId="31" xfId="0" applyNumberFormat="1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165" fontId="0" fillId="22" borderId="31" xfId="0" applyNumberFormat="1" applyFill="1" applyBorder="1" applyAlignment="1">
      <alignment horizontal="center"/>
    </xf>
    <xf numFmtId="0" fontId="1" fillId="14" borderId="32" xfId="0" applyFont="1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14" borderId="31" xfId="0" applyFill="1" applyBorder="1"/>
    <xf numFmtId="164" fontId="0" fillId="11" borderId="31" xfId="0" applyNumberFormat="1" applyFill="1" applyBorder="1" applyAlignment="1">
      <alignment horizontal="center"/>
    </xf>
    <xf numFmtId="0" fontId="0" fillId="15" borderId="31" xfId="0" applyFill="1" applyBorder="1"/>
    <xf numFmtId="165" fontId="0" fillId="11" borderId="31" xfId="0" applyNumberFormat="1" applyFill="1" applyBorder="1" applyAlignment="1">
      <alignment horizontal="center"/>
    </xf>
    <xf numFmtId="0" fontId="0" fillId="25" borderId="31" xfId="0" applyFill="1" applyBorder="1"/>
    <xf numFmtId="2" fontId="0" fillId="9" borderId="31" xfId="0" applyNumberFormat="1" applyFill="1" applyBorder="1" applyAlignment="1">
      <alignment horizontal="center"/>
    </xf>
    <xf numFmtId="0" fontId="0" fillId="23" borderId="22" xfId="0" applyFill="1" applyBorder="1" applyAlignment="1">
      <alignment horizontal="center"/>
    </xf>
    <xf numFmtId="0" fontId="0" fillId="25" borderId="22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7" borderId="31" xfId="0" applyFill="1" applyBorder="1"/>
    <xf numFmtId="2" fontId="0" fillId="15" borderId="31" xfId="0" applyNumberFormat="1" applyFill="1" applyBorder="1" applyAlignment="1">
      <alignment horizontal="center"/>
    </xf>
    <xf numFmtId="0" fontId="0" fillId="11" borderId="31" xfId="0" applyFill="1" applyBorder="1"/>
    <xf numFmtId="164" fontId="0" fillId="15" borderId="31" xfId="0" applyNumberFormat="1" applyFill="1" applyBorder="1" applyAlignment="1">
      <alignment horizontal="center"/>
    </xf>
    <xf numFmtId="0" fontId="2" fillId="9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165" fontId="0" fillId="5" borderId="38" xfId="0" applyNumberFormat="1" applyFill="1" applyBorder="1" applyAlignment="1">
      <alignment horizontal="center"/>
    </xf>
    <xf numFmtId="0" fontId="0" fillId="6" borderId="41" xfId="0" applyFill="1" applyBorder="1"/>
    <xf numFmtId="0" fontId="0" fillId="6" borderId="42" xfId="0" applyFill="1" applyBorder="1"/>
    <xf numFmtId="0" fontId="0" fillId="6" borderId="43" xfId="0" applyFill="1" applyBorder="1" applyAlignment="1">
      <alignment horizontal="right" wrapText="1"/>
    </xf>
    <xf numFmtId="164" fontId="0" fillId="13" borderId="44" xfId="0" applyNumberFormat="1" applyFill="1" applyBorder="1" applyAlignment="1">
      <alignment horizontal="center"/>
    </xf>
    <xf numFmtId="1" fontId="3" fillId="26" borderId="49" xfId="0" applyNumberFormat="1" applyFont="1" applyFill="1" applyBorder="1" applyAlignment="1">
      <alignment horizontal="center"/>
    </xf>
    <xf numFmtId="1" fontId="3" fillId="26" borderId="50" xfId="0" applyNumberFormat="1" applyFont="1" applyFill="1" applyBorder="1" applyAlignment="1">
      <alignment horizontal="center"/>
    </xf>
    <xf numFmtId="0" fontId="0" fillId="13" borderId="4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 wrapText="1"/>
    </xf>
    <xf numFmtId="164" fontId="0" fillId="13" borderId="52" xfId="0" applyNumberFormat="1" applyFill="1" applyBorder="1" applyAlignment="1">
      <alignment horizontal="center" vertical="center"/>
    </xf>
    <xf numFmtId="165" fontId="0" fillId="19" borderId="6" xfId="0" applyNumberFormat="1" applyFill="1" applyBorder="1" applyAlignment="1">
      <alignment horizontal="center"/>
    </xf>
    <xf numFmtId="165" fontId="0" fillId="19" borderId="9" xfId="0" applyNumberFormat="1" applyFill="1" applyBorder="1" applyAlignment="1">
      <alignment horizontal="center"/>
    </xf>
    <xf numFmtId="1" fontId="0" fillId="13" borderId="8" xfId="0" applyNumberFormat="1" applyFill="1" applyBorder="1" applyAlignment="1">
      <alignment horizontal="center"/>
    </xf>
    <xf numFmtId="1" fontId="0" fillId="13" borderId="9" xfId="0" applyNumberFormat="1" applyFill="1" applyBorder="1" applyAlignment="1">
      <alignment horizontal="center"/>
    </xf>
    <xf numFmtId="0" fontId="0" fillId="26" borderId="31" xfId="0" applyFill="1" applyBorder="1" applyAlignment="1">
      <alignment horizontal="center"/>
    </xf>
    <xf numFmtId="0" fontId="0" fillId="27" borderId="31" xfId="0" applyFill="1" applyBorder="1" applyAlignment="1">
      <alignment horizontal="center"/>
    </xf>
    <xf numFmtId="1" fontId="2" fillId="18" borderId="8" xfId="0" applyNumberFormat="1" applyFont="1" applyFill="1" applyBorder="1" applyAlignment="1">
      <alignment horizontal="center"/>
    </xf>
    <xf numFmtId="1" fontId="2" fillId="18" borderId="9" xfId="0" applyNumberFormat="1" applyFont="1" applyFill="1" applyBorder="1" applyAlignment="1">
      <alignment horizontal="center"/>
    </xf>
    <xf numFmtId="0" fontId="0" fillId="7" borderId="33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 vertical="center" wrapText="1"/>
    </xf>
    <xf numFmtId="0" fontId="0" fillId="6" borderId="4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47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left"/>
    </xf>
    <xf numFmtId="0" fontId="0" fillId="17" borderId="8" xfId="0" applyFill="1" applyBorder="1" applyAlignment="1">
      <alignment horizontal="left"/>
    </xf>
    <xf numFmtId="2" fontId="0" fillId="18" borderId="8" xfId="0" applyNumberFormat="1" applyFill="1" applyBorder="1" applyAlignment="1">
      <alignment horizontal="center"/>
    </xf>
    <xf numFmtId="2" fontId="0" fillId="18" borderId="9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6600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'Una Medic'!$E$11:$E$19</c15:sqref>
                  </c15:fullRef>
                </c:ext>
              </c:extLst>
              <c:f>'Una Medic'!$E$12:$E$19</c:f>
              <c:strCache>
                <c:ptCount val="8"/>
                <c:pt idx="0">
                  <c:v>1.219-1.229</c:v>
                </c:pt>
                <c:pt idx="1">
                  <c:v>1.229-1.239</c:v>
                </c:pt>
                <c:pt idx="2">
                  <c:v>1.239-1.249</c:v>
                </c:pt>
                <c:pt idx="3">
                  <c:v>1.249-1.259</c:v>
                </c:pt>
                <c:pt idx="4">
                  <c:v>1.259-1.269</c:v>
                </c:pt>
                <c:pt idx="5">
                  <c:v>1.269-1.279</c:v>
                </c:pt>
                <c:pt idx="6">
                  <c:v>1.279-1.289</c:v>
                </c:pt>
                <c:pt idx="7">
                  <c:v>1.299-1.309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'Una Medic'!$F$11:$F$19</c15:sqref>
                  </c15:fullRef>
                </c:ext>
              </c:extLst>
              <c:f>'Una Medic'!$F$12:$F$19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FE-4A86-A43D-2D8A24A7C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239736784"/>
        <c:axId val="239737344"/>
      </c:barChart>
      <c:catAx>
        <c:axId val="23973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737344"/>
        <c:crosses val="autoZero"/>
        <c:auto val="1"/>
        <c:lblAlgn val="ctr"/>
        <c:lblOffset val="100"/>
        <c:noMultiLvlLbl val="0"/>
      </c:catAx>
      <c:valAx>
        <c:axId val="23973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73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 sz="1100"/>
              <a:t>Constante de gravedad </a:t>
            </a:r>
          </a:p>
          <a:p>
            <a:pPr>
              <a:defRPr sz="1100"/>
            </a:pPr>
            <a:r>
              <a:rPr lang="es-MX" sz="1100"/>
              <a:t>por medio del péndulo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4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17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1"/>
            <c:backward val="3"/>
            <c:dispRSqr val="1"/>
            <c:dispEq val="1"/>
            <c:trendlineLbl>
              <c:layout>
                <c:manualLayout>
                  <c:x val="-0.43309666583494261"/>
                  <c:y val="0.1716076992640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'Análisis gráfico'!$H$4</c:f>
                <c:numCache>
                  <c:formatCode>General</c:formatCode>
                  <c:ptCount val="1"/>
                  <c:pt idx="0">
                    <c:v>0.5</c:v>
                  </c:pt>
                </c:numCache>
              </c:numRef>
            </c:plus>
            <c:minus>
              <c:numRef>
                <c:f>'Análisis gráfico'!$H$4</c:f>
                <c:numCache>
                  <c:formatCode>General</c:formatCode>
                  <c:ptCount val="1"/>
                  <c:pt idx="0">
                    <c:v>0.5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'Análisis gráfico'!$E$3:$E$12</c:f>
                <c:numCache>
                  <c:formatCode>General</c:formatCode>
                  <c:ptCount val="10"/>
                  <c:pt idx="0">
                    <c:v>7.6391999999999996E-3</c:v>
                  </c:pt>
                  <c:pt idx="1">
                    <c:v>8.5728000000000002E-3</c:v>
                  </c:pt>
                  <c:pt idx="2">
                    <c:v>9.3132000000000006E-3</c:v>
                  </c:pt>
                  <c:pt idx="3">
                    <c:v>1.0128E-2</c:v>
                  </c:pt>
                  <c:pt idx="4">
                    <c:v>1.08504E-2</c:v>
                  </c:pt>
                  <c:pt idx="5">
                    <c:v>1.14912E-2</c:v>
                  </c:pt>
                  <c:pt idx="6">
                    <c:v>1.1997599999999999E-2</c:v>
                  </c:pt>
                  <c:pt idx="7">
                    <c:v>1.2625200000000001E-2</c:v>
                  </c:pt>
                  <c:pt idx="8">
                    <c:v>1.32348E-2</c:v>
                  </c:pt>
                  <c:pt idx="9">
                    <c:v>1.3827599999999999E-2</c:v>
                  </c:pt>
                </c:numCache>
              </c:numRef>
            </c:plus>
            <c:minus>
              <c:numRef>
                <c:f>'Análisis gráfico'!$E$3:$E$12</c:f>
                <c:numCache>
                  <c:formatCode>General</c:formatCode>
                  <c:ptCount val="10"/>
                  <c:pt idx="0">
                    <c:v>7.6391999999999996E-3</c:v>
                  </c:pt>
                  <c:pt idx="1">
                    <c:v>8.5728000000000002E-3</c:v>
                  </c:pt>
                  <c:pt idx="2">
                    <c:v>9.3132000000000006E-3</c:v>
                  </c:pt>
                  <c:pt idx="3">
                    <c:v>1.0128E-2</c:v>
                  </c:pt>
                  <c:pt idx="4">
                    <c:v>1.08504E-2</c:v>
                  </c:pt>
                  <c:pt idx="5">
                    <c:v>1.14912E-2</c:v>
                  </c:pt>
                  <c:pt idx="6">
                    <c:v>1.1997599999999999E-2</c:v>
                  </c:pt>
                  <c:pt idx="7">
                    <c:v>1.2625200000000001E-2</c:v>
                  </c:pt>
                  <c:pt idx="8">
                    <c:v>1.32348E-2</c:v>
                  </c:pt>
                  <c:pt idx="9">
                    <c:v>1.3827599999999999E-2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'Análisis gráfico'!$D$3:$D$12</c:f>
              <c:numCache>
                <c:formatCode>0.00</c:formatCode>
                <c:ptCount val="10"/>
                <c:pt idx="0">
                  <c:v>1.6210382399999996</c:v>
                </c:pt>
                <c:pt idx="1">
                  <c:v>2.0414694400000002</c:v>
                </c:pt>
                <c:pt idx="2">
                  <c:v>2.40932484</c:v>
                </c:pt>
                <c:pt idx="3">
                  <c:v>2.8493439999999999</c:v>
                </c:pt>
                <c:pt idx="4">
                  <c:v>3.27031056</c:v>
                </c:pt>
                <c:pt idx="5">
                  <c:v>3.66799104</c:v>
                </c:pt>
                <c:pt idx="6">
                  <c:v>3.9984001599999992</c:v>
                </c:pt>
                <c:pt idx="7">
                  <c:v>4.4276576400000005</c:v>
                </c:pt>
                <c:pt idx="8">
                  <c:v>4.8655536399999999</c:v>
                </c:pt>
                <c:pt idx="9">
                  <c:v>5.3111811599999985</c:v>
                </c:pt>
              </c:numCache>
            </c:numRef>
          </c:xVal>
          <c:yVal>
            <c:numRef>
              <c:f>'Análisis gráfico'!$B$3:$B$12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637-4D9B-BA5A-E76CBE4EC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739584"/>
        <c:axId val="239740144"/>
      </c:scatterChart>
      <c:valAx>
        <c:axId val="239739584"/>
        <c:scaling>
          <c:orientation val="minMax"/>
          <c:max val="6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Periodo cuadrado</a:t>
                </a:r>
                <a:r>
                  <a:rPr lang="es-MX" baseline="0"/>
                  <a:t> (</a:t>
                </a:r>
                <a:r>
                  <a:rPr lang="es-MX" sz="900" cap="none" baseline="0"/>
                  <a:t>s</a:t>
                </a:r>
                <a:r>
                  <a:rPr lang="es-MX" baseline="30000"/>
                  <a:t>2</a:t>
                </a:r>
                <a:r>
                  <a:rPr lang="es-MX" baseline="0"/>
                  <a:t>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740144"/>
        <c:crosses val="autoZero"/>
        <c:crossBetween val="midCat"/>
      </c:valAx>
      <c:valAx>
        <c:axId val="23974014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Longitud</a:t>
                </a:r>
                <a:r>
                  <a:rPr lang="es-MX" baseline="0"/>
                  <a:t> (</a:t>
                </a:r>
                <a:r>
                  <a:rPr lang="es-MX" cap="none" baseline="0"/>
                  <a:t>cm</a:t>
                </a:r>
                <a:r>
                  <a:rPr lang="es-MX" baseline="0"/>
                  <a:t>)</a:t>
                </a:r>
                <a:endParaRPr lang="es-MX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73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485775</xdr:colOff>
      <xdr:row>9</xdr:row>
      <xdr:rowOff>157162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915025" y="18716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1</xdr:col>
      <xdr:colOff>104775</xdr:colOff>
      <xdr:row>0</xdr:row>
      <xdr:rowOff>4762</xdr:rowOff>
    </xdr:from>
    <xdr:ext cx="54367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xmlns="" id="{00000000-0008-0000-0000-000004000000}"/>
                </a:ext>
              </a:extLst>
            </xdr:cNvPr>
            <xdr:cNvSpPr txBox="1"/>
          </xdr:nvSpPr>
          <xdr:spPr>
            <a:xfrm>
              <a:off x="990600" y="4762"/>
              <a:ext cx="5436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𝑎𝑝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990600" y="4762"/>
              <a:ext cx="5436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_𝑎𝑝 (𝑐𝑚)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38100</xdr:colOff>
      <xdr:row>0</xdr:row>
      <xdr:rowOff>0</xdr:rowOff>
    </xdr:from>
    <xdr:ext cx="599459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 txBox="1"/>
          </xdr:nvSpPr>
          <xdr:spPr>
            <a:xfrm>
              <a:off x="1704975" y="0"/>
              <a:ext cx="599459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𝑑𝑒𝑓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1704975" y="0"/>
              <a:ext cx="599459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_𝑑𝑒𝑓 (𝑐𝑚)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133350</xdr:colOff>
      <xdr:row>3</xdr:row>
      <xdr:rowOff>4762</xdr:rowOff>
    </xdr:from>
    <xdr:ext cx="426142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 txBox="1"/>
          </xdr:nvSpPr>
          <xdr:spPr>
            <a:xfrm>
              <a:off x="1009650" y="576262"/>
              <a:ext cx="42614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𝑎𝑝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1009650" y="576262"/>
              <a:ext cx="42614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_𝑎𝑝 (𝑠)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190500</xdr:colOff>
      <xdr:row>3</xdr:row>
      <xdr:rowOff>23812</xdr:rowOff>
    </xdr:from>
    <xdr:ext cx="3548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 txBox="1"/>
          </xdr:nvSpPr>
          <xdr:spPr>
            <a:xfrm>
              <a:off x="1771650" y="595312"/>
              <a:ext cx="3548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1771650" y="595312"/>
              <a:ext cx="3548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𝑆_𝑥 (𝑠)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3</xdr:col>
      <xdr:colOff>57150</xdr:colOff>
      <xdr:row>2</xdr:row>
      <xdr:rowOff>180975</xdr:rowOff>
    </xdr:from>
    <xdr:ext cx="4494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xmlns="" id="{00000000-0008-0000-0000-000009000000}"/>
                </a:ext>
              </a:extLst>
            </xdr:cNvPr>
            <xdr:cNvSpPr txBox="1"/>
          </xdr:nvSpPr>
          <xdr:spPr>
            <a:xfrm>
              <a:off x="2333625" y="561975"/>
              <a:ext cx="4494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𝑒𝑠𝑡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2333625" y="561975"/>
              <a:ext cx="4494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_𝑒𝑠𝑡 (𝑠)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6</xdr:col>
      <xdr:colOff>152400</xdr:colOff>
      <xdr:row>8</xdr:row>
      <xdr:rowOff>123825</xdr:rowOff>
    </xdr:from>
    <xdr:to>
      <xdr:col>10</xdr:col>
      <xdr:colOff>314325</xdr:colOff>
      <xdr:row>20</xdr:row>
      <xdr:rowOff>185737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247650</xdr:colOff>
      <xdr:row>26</xdr:row>
      <xdr:rowOff>4762</xdr:rowOff>
    </xdr:from>
    <xdr:ext cx="1628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="" id="{00000000-0008-0000-0000-000002000000}"/>
                </a:ext>
              </a:extLst>
            </xdr:cNvPr>
            <xdr:cNvSpPr txBox="1"/>
          </xdr:nvSpPr>
          <xdr:spPr>
            <a:xfrm>
              <a:off x="1828800" y="4957762"/>
              <a:ext cx="162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828800" y="4957762"/>
              <a:ext cx="162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𝑇_1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7</xdr:row>
      <xdr:rowOff>23812</xdr:rowOff>
    </xdr:from>
    <xdr:ext cx="16607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 txBox="1"/>
          </xdr:nvSpPr>
          <xdr:spPr>
            <a:xfrm>
              <a:off x="1847850" y="1357312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847850" y="1357312"/>
              <a:ext cx="1660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𝑇_2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47625</xdr:colOff>
      <xdr:row>0</xdr:row>
      <xdr:rowOff>23812</xdr:rowOff>
    </xdr:from>
    <xdr:ext cx="5275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xmlns="" id="{00000000-0008-0000-0000-00000C000000}"/>
                </a:ext>
              </a:extLst>
            </xdr:cNvPr>
            <xdr:cNvSpPr txBox="1"/>
          </xdr:nvSpPr>
          <xdr:spPr>
            <a:xfrm>
              <a:off x="2324100" y="23812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2324100" y="23812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 (𝑐𝑚)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200025</xdr:colOff>
      <xdr:row>3</xdr:row>
      <xdr:rowOff>23812</xdr:rowOff>
    </xdr:from>
    <xdr:ext cx="4190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xmlns="" id="{00000000-0008-0000-0000-00000D000000}"/>
                </a:ext>
              </a:extLst>
            </xdr:cNvPr>
            <xdr:cNvSpPr txBox="1"/>
          </xdr:nvSpPr>
          <xdr:spPr>
            <a:xfrm>
              <a:off x="3057525" y="595312"/>
              <a:ext cx="4190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3057525" y="595312"/>
              <a:ext cx="4190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(𝑠)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85725</xdr:colOff>
      <xdr:row>1</xdr:row>
      <xdr:rowOff>14287</xdr:rowOff>
    </xdr:from>
    <xdr:ext cx="5958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xmlns="" id="{00000000-0008-0000-0000-00000E000000}"/>
                </a:ext>
              </a:extLst>
            </xdr:cNvPr>
            <xdr:cNvSpPr txBox="1"/>
          </xdr:nvSpPr>
          <xdr:spPr>
            <a:xfrm>
              <a:off x="4695825" y="204787"/>
              <a:ext cx="5958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4695825" y="204787"/>
              <a:ext cx="5958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𝑔 (𝑚/𝑠^2)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47625</xdr:colOff>
      <xdr:row>1</xdr:row>
      <xdr:rowOff>9525</xdr:rowOff>
    </xdr:from>
    <xdr:ext cx="67986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xmlns="" id="{00000000-0008-0000-0000-00000F000000}"/>
                </a:ext>
              </a:extLst>
            </xdr:cNvPr>
            <xdr:cNvSpPr txBox="1"/>
          </xdr:nvSpPr>
          <xdr:spPr>
            <a:xfrm>
              <a:off x="5419725" y="200025"/>
              <a:ext cx="6798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5419725" y="200025"/>
              <a:ext cx="6798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</a:rPr>
                <a:t>𝑔 (𝑚/𝑠^2)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1</xdr:row>
      <xdr:rowOff>14287</xdr:rowOff>
    </xdr:from>
    <xdr:ext cx="5958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xmlns="" id="{00000000-0008-0000-0000-000010000000}"/>
                </a:ext>
              </a:extLst>
            </xdr:cNvPr>
            <xdr:cNvSpPr txBox="1"/>
          </xdr:nvSpPr>
          <xdr:spPr>
            <a:xfrm>
              <a:off x="6962775" y="204787"/>
              <a:ext cx="5958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6962775" y="204787"/>
              <a:ext cx="5958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𝑔 (𝑚/𝑠^2)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28575</xdr:colOff>
      <xdr:row>1</xdr:row>
      <xdr:rowOff>9525</xdr:rowOff>
    </xdr:from>
    <xdr:ext cx="67986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xmlns="" id="{00000000-0008-0000-0000-000011000000}"/>
                </a:ext>
              </a:extLst>
            </xdr:cNvPr>
            <xdr:cNvSpPr txBox="1"/>
          </xdr:nvSpPr>
          <xdr:spPr>
            <a:xfrm>
              <a:off x="7686675" y="200025"/>
              <a:ext cx="6798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7686675" y="200025"/>
              <a:ext cx="6798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</a:rPr>
                <a:t>𝑔 (𝑚/𝑠^2)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5</xdr:col>
      <xdr:colOff>47625</xdr:colOff>
      <xdr:row>3</xdr:row>
      <xdr:rowOff>19050</xdr:rowOff>
    </xdr:from>
    <xdr:ext cx="6572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xmlns="" id="{00000000-0008-0000-0000-000012000000}"/>
                </a:ext>
              </a:extLst>
            </xdr:cNvPr>
            <xdr:cNvSpPr txBox="1"/>
          </xdr:nvSpPr>
          <xdr:spPr>
            <a:xfrm>
              <a:off x="3657600" y="590550"/>
              <a:ext cx="657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𝑢𝑛𝑖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3657600" y="590550"/>
              <a:ext cx="6572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𝑇_𝑢𝑛𝑖  (𝑠)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228600</xdr:colOff>
      <xdr:row>3</xdr:row>
      <xdr:rowOff>14287</xdr:rowOff>
    </xdr:from>
    <xdr:ext cx="3534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xmlns="" id="{00000000-0008-0000-0000-000013000000}"/>
                </a:ext>
              </a:extLst>
            </xdr:cNvPr>
            <xdr:cNvSpPr txBox="1"/>
          </xdr:nvSpPr>
          <xdr:spPr>
            <a:xfrm>
              <a:off x="5057775" y="585787"/>
              <a:ext cx="3534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𝑟𝑒𝑙</m:t>
                        </m:r>
                      </m:sub>
                    </m:sSub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CuadroTexto 18"/>
            <xdr:cNvSpPr txBox="1"/>
          </xdr:nvSpPr>
          <xdr:spPr>
            <a:xfrm>
              <a:off x="5057775" y="585787"/>
              <a:ext cx="3534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𝑔_𝑟𝑒𝑙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247650</xdr:colOff>
      <xdr:row>4</xdr:row>
      <xdr:rowOff>0</xdr:rowOff>
    </xdr:from>
    <xdr:ext cx="294889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xmlns="" id="{00000000-0008-0000-0000-000014000000}"/>
                </a:ext>
              </a:extLst>
            </xdr:cNvPr>
            <xdr:cNvSpPr txBox="1"/>
          </xdr:nvSpPr>
          <xdr:spPr>
            <a:xfrm>
              <a:off x="5076825" y="762000"/>
              <a:ext cx="29488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%</m:t>
                        </m:r>
                      </m:sub>
                    </m:sSub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uadroTexto 19"/>
            <xdr:cNvSpPr txBox="1"/>
          </xdr:nvSpPr>
          <xdr:spPr>
            <a:xfrm>
              <a:off x="5076825" y="762000"/>
              <a:ext cx="29488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𝑔_%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238125</xdr:colOff>
      <xdr:row>3</xdr:row>
      <xdr:rowOff>9525</xdr:rowOff>
    </xdr:from>
    <xdr:ext cx="3534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xmlns="" id="{00000000-0008-0000-0000-000015000000}"/>
                </a:ext>
              </a:extLst>
            </xdr:cNvPr>
            <xdr:cNvSpPr txBox="1"/>
          </xdr:nvSpPr>
          <xdr:spPr>
            <a:xfrm>
              <a:off x="7353300" y="581025"/>
              <a:ext cx="3534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𝑟𝑒𝑙</m:t>
                        </m:r>
                      </m:sub>
                    </m:sSub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1" name="CuadroTexto 20"/>
            <xdr:cNvSpPr txBox="1"/>
          </xdr:nvSpPr>
          <xdr:spPr>
            <a:xfrm>
              <a:off x="7353300" y="581025"/>
              <a:ext cx="3534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𝑔_𝑟𝑒𝑙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266700</xdr:colOff>
      <xdr:row>4</xdr:row>
      <xdr:rowOff>4763</xdr:rowOff>
    </xdr:from>
    <xdr:ext cx="294889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="" id="{00000000-0008-0000-0000-000016000000}"/>
                </a:ext>
              </a:extLst>
            </xdr:cNvPr>
            <xdr:cNvSpPr txBox="1"/>
          </xdr:nvSpPr>
          <xdr:spPr>
            <a:xfrm>
              <a:off x="7381875" y="766763"/>
              <a:ext cx="29488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%</m:t>
                        </m:r>
                      </m:sub>
                    </m:sSub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2" name="CuadroTexto 21"/>
            <xdr:cNvSpPr txBox="1"/>
          </xdr:nvSpPr>
          <xdr:spPr>
            <a:xfrm>
              <a:off x="7381875" y="766763"/>
              <a:ext cx="29488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𝑔_%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4</xdr:row>
      <xdr:rowOff>19050</xdr:rowOff>
    </xdr:from>
    <xdr:ext cx="5275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="" id="{00000000-0008-0000-0100-000002000000}"/>
                </a:ext>
              </a:extLst>
            </xdr:cNvPr>
            <xdr:cNvSpPr txBox="1"/>
          </xdr:nvSpPr>
          <xdr:spPr>
            <a:xfrm>
              <a:off x="1876425" y="971550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876425" y="971550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 (𝑐𝑚)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161925</xdr:colOff>
      <xdr:row>4</xdr:row>
      <xdr:rowOff>19050</xdr:rowOff>
    </xdr:from>
    <xdr:ext cx="4190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id="{00000000-0008-0000-0100-000003000000}"/>
                </a:ext>
              </a:extLst>
            </xdr:cNvPr>
            <xdr:cNvSpPr txBox="1"/>
          </xdr:nvSpPr>
          <xdr:spPr>
            <a:xfrm>
              <a:off x="2686050" y="971550"/>
              <a:ext cx="4190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2686050" y="971550"/>
              <a:ext cx="4190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(𝑠)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33337</xdr:colOff>
      <xdr:row>1</xdr:row>
      <xdr:rowOff>71437</xdr:rowOff>
    </xdr:from>
    <xdr:ext cx="499111" cy="289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xmlns="" id="{00000000-0008-0000-0100-000004000000}"/>
                </a:ext>
              </a:extLst>
            </xdr:cNvPr>
            <xdr:cNvSpPr txBox="1"/>
          </xdr:nvSpPr>
          <xdr:spPr>
            <a:xfrm>
              <a:off x="6243637" y="452437"/>
              <a:ext cx="499111" cy="289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𝑐𝑚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p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0B000000}"/>
                </a:ext>
              </a:extLst>
            </xdr:cNvPr>
            <xdr:cNvSpPr txBox="1"/>
          </xdr:nvSpPr>
          <xdr:spPr>
            <a:xfrm>
              <a:off x="6243637" y="452437"/>
              <a:ext cx="499111" cy="289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𝑔 (𝑐𝑚/𝑠^2 )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6</xdr:row>
      <xdr:rowOff>9525</xdr:rowOff>
    </xdr:from>
    <xdr:ext cx="1234953" cy="195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xmlns="" id="{00000000-0008-0000-0100-000005000000}"/>
                </a:ext>
              </a:extLst>
            </xdr:cNvPr>
            <xdr:cNvSpPr txBox="1"/>
          </xdr:nvSpPr>
          <xdr:spPr>
            <a:xfrm>
              <a:off x="85725" y="1543050"/>
              <a:ext cx="1234953" cy="19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𝑛𝑜𝑚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sub>
                        </m:sSub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, (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85725" y="1543050"/>
              <a:ext cx="1234953" cy="195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𝑔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(𝜎_(𝑛𝑜𝑚,𝑔) )</a:t>
              </a:r>
              <a:r>
                <a:rPr lang="es-MX" sz="1100" b="0" i="0">
                  <a:latin typeface="Cambria Math" panose="02040503050406030204" pitchFamily="18" charset="0"/>
                </a:rPr>
                <a:t>, (𝑐𝑚/𝑠^2)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12</xdr:row>
      <xdr:rowOff>9525</xdr:rowOff>
    </xdr:from>
    <xdr:ext cx="260521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xmlns="" id="{00000000-0008-0000-0100-000006000000}"/>
                </a:ext>
              </a:extLst>
            </xdr:cNvPr>
            <xdr:cNvSpPr txBox="1"/>
          </xdr:nvSpPr>
          <xdr:spPr>
            <a:xfrm>
              <a:off x="6238875" y="2705100"/>
              <a:ext cx="260521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0C000000}"/>
                </a:ext>
              </a:extLst>
            </xdr:cNvPr>
            <xdr:cNvSpPr txBox="1"/>
          </xdr:nvSpPr>
          <xdr:spPr>
            <a:xfrm>
              <a:off x="6238875" y="2705100"/>
              <a:ext cx="260521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𝑆_(𝑥,𝑔)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190500</xdr:colOff>
      <xdr:row>13</xdr:row>
      <xdr:rowOff>9525</xdr:rowOff>
    </xdr:from>
    <xdr:ext cx="393634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xmlns="" id="{00000000-0008-0000-0100-000007000000}"/>
                </a:ext>
              </a:extLst>
            </xdr:cNvPr>
            <xdr:cNvSpPr txBox="1"/>
          </xdr:nvSpPr>
          <xdr:spPr>
            <a:xfrm>
              <a:off x="6172200" y="2914650"/>
              <a:ext cx="393634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𝑜𝑝𝑡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0D000000}"/>
                </a:ext>
              </a:extLst>
            </xdr:cNvPr>
            <xdr:cNvSpPr txBox="1"/>
          </xdr:nvSpPr>
          <xdr:spPr>
            <a:xfrm>
              <a:off x="6172200" y="2914650"/>
              <a:ext cx="393634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𝑁_(𝑜𝑝𝑡,𝑔)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14</xdr:row>
      <xdr:rowOff>0</xdr:rowOff>
    </xdr:from>
    <xdr:ext cx="355162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xmlns="" id="{00000000-0008-0000-0100-000008000000}"/>
                </a:ext>
              </a:extLst>
            </xdr:cNvPr>
            <xdr:cNvSpPr txBox="1"/>
          </xdr:nvSpPr>
          <xdr:spPr>
            <a:xfrm>
              <a:off x="6191250" y="3095625"/>
              <a:ext cx="355162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𝑒𝑠𝑡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0E000000}"/>
                </a:ext>
              </a:extLst>
            </xdr:cNvPr>
            <xdr:cNvSpPr txBox="1"/>
          </xdr:nvSpPr>
          <xdr:spPr>
            <a:xfrm>
              <a:off x="6191250" y="3095625"/>
              <a:ext cx="355162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100" b="0" i="0">
                  <a:latin typeface="Cambria Math" panose="02040503050406030204" pitchFamily="18" charset="0"/>
                </a:rPr>
                <a:t>𝑒𝑠𝑡,𝑔)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333375</xdr:colOff>
      <xdr:row>15</xdr:row>
      <xdr:rowOff>9525</xdr:rowOff>
    </xdr:from>
    <xdr:ext cx="12061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xmlns="" id="{00000000-0008-0000-0100-000009000000}"/>
                </a:ext>
              </a:extLst>
            </xdr:cNvPr>
            <xdr:cNvSpPr txBox="1"/>
          </xdr:nvSpPr>
          <xdr:spPr>
            <a:xfrm>
              <a:off x="6315075" y="3305175"/>
              <a:ext cx="1206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</m:acc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0E000000}"/>
                </a:ext>
              </a:extLst>
            </xdr:cNvPr>
            <xdr:cNvSpPr txBox="1"/>
          </xdr:nvSpPr>
          <xdr:spPr>
            <a:xfrm>
              <a:off x="6315075" y="3305175"/>
              <a:ext cx="12061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𝑔 ̅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16</xdr:row>
      <xdr:rowOff>28575</xdr:rowOff>
    </xdr:from>
    <xdr:ext cx="6385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xmlns="" id="{00000000-0008-0000-0100-00000E000000}"/>
                </a:ext>
              </a:extLst>
            </xdr:cNvPr>
            <xdr:cNvSpPr txBox="1"/>
          </xdr:nvSpPr>
          <xdr:spPr>
            <a:xfrm>
              <a:off x="9267825" y="2724150"/>
              <a:ext cx="6385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</m:acc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li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𝑐𝑚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p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0F000000}"/>
                </a:ext>
              </a:extLst>
            </xdr:cNvPr>
            <xdr:cNvSpPr txBox="1"/>
          </xdr:nvSpPr>
          <xdr:spPr>
            <a:xfrm>
              <a:off x="9267825" y="2724150"/>
              <a:ext cx="6385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𝑔 ̅(𝑐𝑚∕𝑠^2 )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243417</xdr:colOff>
      <xdr:row>16</xdr:row>
      <xdr:rowOff>28575</xdr:rowOff>
    </xdr:from>
    <xdr:ext cx="20467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xmlns="" id="{00000000-0008-0000-0100-00000F000000}"/>
                </a:ext>
              </a:extLst>
            </xdr:cNvPr>
            <xdr:cNvSpPr txBox="1"/>
          </xdr:nvSpPr>
          <xdr:spPr>
            <a:xfrm>
              <a:off x="10197042" y="2724150"/>
              <a:ext cx="2046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𝑔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10000000}"/>
                </a:ext>
              </a:extLst>
            </xdr:cNvPr>
            <xdr:cNvSpPr txBox="1"/>
          </xdr:nvSpPr>
          <xdr:spPr>
            <a:xfrm>
              <a:off x="10197042" y="2724150"/>
              <a:ext cx="2046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𝑔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266700</xdr:colOff>
      <xdr:row>16</xdr:row>
      <xdr:rowOff>14288</xdr:rowOff>
    </xdr:from>
    <xdr:ext cx="294889" cy="185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xmlns="" id="{00000000-0008-0000-0100-00000D000000}"/>
                </a:ext>
              </a:extLst>
            </xdr:cNvPr>
            <xdr:cNvSpPr txBox="1"/>
          </xdr:nvSpPr>
          <xdr:spPr>
            <a:xfrm>
              <a:off x="3086100" y="3500438"/>
              <a:ext cx="29488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%</m:t>
                        </m:r>
                      </m:sub>
                    </m:sSub>
                  </m:oMath>
                </m:oMathPara>
              </a14:m>
              <a:endParaRPr lang="es-MX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3086100" y="3500438"/>
              <a:ext cx="294889" cy="185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𝑔_%</a:t>
              </a:r>
              <a:endParaRPr lang="es-MX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685800</xdr:colOff>
      <xdr:row>1</xdr:row>
      <xdr:rowOff>200025</xdr:rowOff>
    </xdr:from>
    <xdr:ext cx="159851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xmlns="" id="{00000000-0008-0000-0200-000006000000}"/>
                </a:ext>
              </a:extLst>
            </xdr:cNvPr>
            <xdr:cNvSpPr txBox="1"/>
          </xdr:nvSpPr>
          <xdr:spPr>
            <a:xfrm>
              <a:off x="2971800" y="390525"/>
              <a:ext cx="15985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p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100" i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19000000}"/>
                </a:ext>
              </a:extLst>
            </xdr:cNvPr>
            <xdr:cNvSpPr txBox="1"/>
          </xdr:nvSpPr>
          <xdr:spPr>
            <a:xfrm>
              <a:off x="2971800" y="390525"/>
              <a:ext cx="159851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𝑠^2</a:t>
              </a:r>
              <a:endParaRPr lang="es-MX" sz="1100" i="1"/>
            </a:p>
          </xdr:txBody>
        </xdr:sp>
      </mc:Fallback>
    </mc:AlternateContent>
    <xdr:clientData/>
  </xdr:oneCellAnchor>
  <xdr:oneCellAnchor>
    <xdr:from>
      <xdr:col>4</xdr:col>
      <xdr:colOff>57150</xdr:colOff>
      <xdr:row>1</xdr:row>
      <xdr:rowOff>114300</xdr:rowOff>
    </xdr:from>
    <xdr:ext cx="38991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xmlns="" id="{00000000-0008-0000-0200-000007000000}"/>
                </a:ext>
              </a:extLst>
            </xdr:cNvPr>
            <xdr:cNvSpPr txBox="1"/>
          </xdr:nvSpPr>
          <xdr:spPr>
            <a:xfrm>
              <a:off x="3295650" y="304800"/>
              <a:ext cx="3899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 i="1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19000000}"/>
                </a:ext>
              </a:extLst>
            </xdr:cNvPr>
            <xdr:cNvSpPr txBox="1"/>
          </xdr:nvSpPr>
          <xdr:spPr>
            <a:xfrm>
              <a:off x="3295650" y="304800"/>
              <a:ext cx="38991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</a:rPr>
                <a:t>(𝑇^2)</a:t>
              </a:r>
              <a:endParaRPr lang="es-MX" sz="1100" i="1"/>
            </a:p>
          </xdr:txBody>
        </xdr:sp>
      </mc:Fallback>
    </mc:AlternateContent>
    <xdr:clientData/>
  </xdr:oneCellAnchor>
  <xdr:oneCellAnchor>
    <xdr:from>
      <xdr:col>7</xdr:col>
      <xdr:colOff>114300</xdr:colOff>
      <xdr:row>2</xdr:row>
      <xdr:rowOff>19050</xdr:rowOff>
    </xdr:from>
    <xdr:ext cx="5275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xmlns="" id="{00000000-0008-0000-0200-00000B000000}"/>
                </a:ext>
              </a:extLst>
            </xdr:cNvPr>
            <xdr:cNvSpPr txBox="1"/>
          </xdr:nvSpPr>
          <xdr:spPr>
            <a:xfrm>
              <a:off x="1647825" y="1171575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𝐿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𝑐𝑚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1647825" y="1171575"/>
              <a:ext cx="5275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𝐿 (𝑐𝑚)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8</xdr:col>
      <xdr:colOff>161925</xdr:colOff>
      <xdr:row>2</xdr:row>
      <xdr:rowOff>19050</xdr:rowOff>
    </xdr:from>
    <xdr:ext cx="4190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xmlns="" id="{00000000-0008-0000-0200-00000C000000}"/>
                </a:ext>
              </a:extLst>
            </xdr:cNvPr>
            <xdr:cNvSpPr txBox="1"/>
          </xdr:nvSpPr>
          <xdr:spPr>
            <a:xfrm>
              <a:off x="2457450" y="1171575"/>
              <a:ext cx="4190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2457450" y="1171575"/>
              <a:ext cx="4190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(𝑠)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5</xdr:col>
      <xdr:colOff>704850</xdr:colOff>
      <xdr:row>4</xdr:row>
      <xdr:rowOff>9525</xdr:rowOff>
    </xdr:from>
    <xdr:ext cx="663835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xmlns="" id="{00000000-0008-0000-0200-00000D000000}"/>
                </a:ext>
              </a:extLst>
            </xdr:cNvPr>
            <xdr:cNvSpPr txBox="1"/>
          </xdr:nvSpPr>
          <xdr:spPr>
            <a:xfrm>
              <a:off x="704850" y="1543050"/>
              <a:ext cx="66383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(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𝑛𝑜𝑚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704850" y="1543050"/>
              <a:ext cx="66383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𝑔 (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𝜎_(𝑛𝑜𝑚,𝑔)</a:t>
              </a:r>
              <a:r>
                <a:rPr lang="es-MX" sz="1100" b="0" i="0">
                  <a:latin typeface="Cambria Math" panose="02040503050406030204" pitchFamily="18" charset="0"/>
                </a:rPr>
                <a:t>)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9</xdr:col>
      <xdr:colOff>66674</xdr:colOff>
      <xdr:row>0</xdr:row>
      <xdr:rowOff>66675</xdr:rowOff>
    </xdr:from>
    <xdr:to>
      <xdr:col>16</xdr:col>
      <xdr:colOff>533400</xdr:colOff>
      <xdr:row>16</xdr:row>
      <xdr:rowOff>130706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119062</xdr:colOff>
      <xdr:row>18</xdr:row>
      <xdr:rowOff>23812</xdr:rowOff>
    </xdr:from>
    <xdr:ext cx="1525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xmlns="" id="{00000000-0008-0000-0200-000011000000}"/>
                </a:ext>
              </a:extLst>
            </xdr:cNvPr>
            <xdr:cNvSpPr txBox="1"/>
          </xdr:nvSpPr>
          <xdr:spPr>
            <a:xfrm>
              <a:off x="6891337" y="3690937"/>
              <a:ext cx="1525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2000000}"/>
                </a:ext>
              </a:extLst>
            </xdr:cNvPr>
            <xdr:cNvSpPr txBox="1"/>
          </xdr:nvSpPr>
          <xdr:spPr>
            <a:xfrm>
              <a:off x="6891337" y="3690937"/>
              <a:ext cx="1525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𝑚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12</xdr:col>
      <xdr:colOff>133350</xdr:colOff>
      <xdr:row>18</xdr:row>
      <xdr:rowOff>9525</xdr:rowOff>
    </xdr:from>
    <xdr:ext cx="1109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xmlns="" id="{00000000-0008-0000-0200-000012000000}"/>
                </a:ext>
              </a:extLst>
            </xdr:cNvPr>
            <xdr:cNvSpPr txBox="1"/>
          </xdr:nvSpPr>
          <xdr:spPr>
            <a:xfrm>
              <a:off x="8105775" y="367665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3000000}"/>
                </a:ext>
              </a:extLst>
            </xdr:cNvPr>
            <xdr:cNvSpPr txBox="1"/>
          </xdr:nvSpPr>
          <xdr:spPr>
            <a:xfrm>
              <a:off x="8105775" y="3676650"/>
              <a:ext cx="1109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𝑏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76200</xdr:colOff>
      <xdr:row>19</xdr:row>
      <xdr:rowOff>19050</xdr:rowOff>
    </xdr:from>
    <xdr:ext cx="2366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xmlns="" id="{00000000-0008-0000-0200-000013000000}"/>
                </a:ext>
              </a:extLst>
            </xdr:cNvPr>
            <xdr:cNvSpPr txBox="1"/>
          </xdr:nvSpPr>
          <xdr:spPr>
            <a:xfrm>
              <a:off x="6848475" y="3876675"/>
              <a:ext cx="2366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4000000}"/>
                </a:ext>
              </a:extLst>
            </xdr:cNvPr>
            <xdr:cNvSpPr txBox="1"/>
          </xdr:nvSpPr>
          <xdr:spPr>
            <a:xfrm>
              <a:off x="6848475" y="3876675"/>
              <a:ext cx="2366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MX" sz="1100" b="0" i="0">
                  <a:latin typeface="Cambria Math" panose="02040503050406030204" pitchFamily="18" charset="0"/>
                </a:rPr>
                <a:t>𝑚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12</xdr:col>
      <xdr:colOff>85725</xdr:colOff>
      <xdr:row>19</xdr:row>
      <xdr:rowOff>28575</xdr:rowOff>
    </xdr:from>
    <xdr:ext cx="1950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xmlns="" id="{00000000-0008-0000-0200-000014000000}"/>
                </a:ext>
              </a:extLst>
            </xdr:cNvPr>
            <xdr:cNvSpPr txBox="1"/>
          </xdr:nvSpPr>
          <xdr:spPr>
            <a:xfrm>
              <a:off x="8058150" y="3886200"/>
              <a:ext cx="195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5000000}"/>
                </a:ext>
              </a:extLst>
            </xdr:cNvPr>
            <xdr:cNvSpPr txBox="1"/>
          </xdr:nvSpPr>
          <xdr:spPr>
            <a:xfrm>
              <a:off x="8058150" y="3886200"/>
              <a:ext cx="1950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∆𝑏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104775</xdr:colOff>
      <xdr:row>20</xdr:row>
      <xdr:rowOff>19050</xdr:rowOff>
    </xdr:from>
    <xdr:ext cx="19127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xmlns="" id="{00000000-0008-0000-0200-000015000000}"/>
                </a:ext>
              </a:extLst>
            </xdr:cNvPr>
            <xdr:cNvSpPr txBox="1"/>
          </xdr:nvSpPr>
          <xdr:spPr>
            <a:xfrm>
              <a:off x="6877050" y="407670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6000000}"/>
                </a:ext>
              </a:extLst>
            </xdr:cNvPr>
            <xdr:cNvSpPr txBox="1"/>
          </xdr:nvSpPr>
          <xdr:spPr>
            <a:xfrm>
              <a:off x="6877050" y="4076700"/>
              <a:ext cx="19127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𝑅^2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85725</xdr:colOff>
      <xdr:row>15</xdr:row>
      <xdr:rowOff>19050</xdr:rowOff>
    </xdr:from>
    <xdr:ext cx="6385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="" id="{00000000-0008-0000-0200-000016000000}"/>
                </a:ext>
              </a:extLst>
            </xdr:cNvPr>
            <xdr:cNvSpPr txBox="1"/>
          </xdr:nvSpPr>
          <xdr:spPr>
            <a:xfrm>
              <a:off x="2457450" y="6324600"/>
              <a:ext cx="6385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</m:acc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type m:val="lin"/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𝑐𝑚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p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7000000}"/>
                </a:ext>
              </a:extLst>
            </xdr:cNvPr>
            <xdr:cNvSpPr txBox="1"/>
          </xdr:nvSpPr>
          <xdr:spPr>
            <a:xfrm>
              <a:off x="2457450" y="6324600"/>
              <a:ext cx="6385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𝑔 ̅(𝑐𝑚∕𝑠^2 )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330654</xdr:colOff>
      <xdr:row>15</xdr:row>
      <xdr:rowOff>12246</xdr:rowOff>
    </xdr:from>
    <xdr:ext cx="355162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xmlns="" id="{00000000-0008-0000-0200-000017000000}"/>
                </a:ext>
              </a:extLst>
            </xdr:cNvPr>
            <xdr:cNvSpPr txBox="1"/>
          </xdr:nvSpPr>
          <xdr:spPr>
            <a:xfrm>
              <a:off x="2616654" y="3879396"/>
              <a:ext cx="355162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𝑒𝑠𝑡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100-000018000000}"/>
                </a:ext>
              </a:extLst>
            </xdr:cNvPr>
            <xdr:cNvSpPr txBox="1"/>
          </xdr:nvSpPr>
          <xdr:spPr>
            <a:xfrm>
              <a:off x="2616654" y="3879396"/>
              <a:ext cx="355162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𝑒𝑠𝑡,𝑔)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180975</xdr:colOff>
      <xdr:row>15</xdr:row>
      <xdr:rowOff>9525</xdr:rowOff>
    </xdr:from>
    <xdr:ext cx="20467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xmlns="" id="{00000000-0008-0000-0200-000018000000}"/>
                </a:ext>
              </a:extLst>
            </xdr:cNvPr>
            <xdr:cNvSpPr txBox="1"/>
          </xdr:nvSpPr>
          <xdr:spPr>
            <a:xfrm>
              <a:off x="3419475" y="3876675"/>
              <a:ext cx="2046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𝑔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4" name="CuadroTexto 23"/>
            <xdr:cNvSpPr txBox="1"/>
          </xdr:nvSpPr>
          <xdr:spPr>
            <a:xfrm>
              <a:off x="3419475" y="3876675"/>
              <a:ext cx="2046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∆𝑔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E6" sqref="E6"/>
    </sheetView>
  </sheetViews>
  <sheetFormatPr baseColWidth="10" defaultRowHeight="15" x14ac:dyDescent="0.25"/>
  <cols>
    <col min="1" max="1" width="13.140625" customWidth="1"/>
    <col min="2" max="2" width="10.5703125" customWidth="1"/>
    <col min="3" max="3" width="10.42578125" customWidth="1"/>
    <col min="4" max="4" width="8.7109375" customWidth="1"/>
    <col min="5" max="5" width="11.28515625" customWidth="1"/>
    <col min="6" max="6" width="10.85546875" customWidth="1"/>
    <col min="7" max="7" width="7.42578125" customWidth="1"/>
  </cols>
  <sheetData>
    <row r="1" spans="1:16" x14ac:dyDescent="0.25">
      <c r="A1" s="71" t="s">
        <v>0</v>
      </c>
      <c r="B1" s="71"/>
      <c r="C1" s="99"/>
      <c r="D1" s="101"/>
      <c r="H1" s="138" t="s">
        <v>30</v>
      </c>
      <c r="I1" s="138"/>
      <c r="K1" s="139" t="s">
        <v>31</v>
      </c>
      <c r="L1" s="139"/>
    </row>
    <row r="2" spans="1:16" x14ac:dyDescent="0.25">
      <c r="A2" s="72">
        <v>40</v>
      </c>
      <c r="B2" s="72">
        <v>0.05</v>
      </c>
      <c r="C2" s="100">
        <v>0.5</v>
      </c>
      <c r="D2" s="102">
        <f>SQRT(B2^2+C2^2)</f>
        <v>0.50249378105604448</v>
      </c>
      <c r="H2" s="105"/>
      <c r="I2" s="105"/>
      <c r="K2" s="110"/>
      <c r="L2" s="110"/>
      <c r="P2" s="69"/>
    </row>
    <row r="3" spans="1:16" x14ac:dyDescent="0.25">
      <c r="H3" s="106">
        <f>(4*PI()^2)*(A2*0.01)/(A5^2)</f>
        <v>9.9793669493315704</v>
      </c>
      <c r="I3" s="106">
        <f>(4*PI()^2)*SQRT((D2*0.01/(A5)^2)^2+((2*A2*0.01*E5)/(A5^3))^2)</f>
        <v>0.13689037661133582</v>
      </c>
      <c r="K3" s="111">
        <f>(4*PI()^2)*(A2*0.01)/(A5^2)</f>
        <v>9.9793669493315704</v>
      </c>
      <c r="L3" s="111">
        <f>(4*PI()^2)*SQRT((D2*0.01/(A5)^2)^2+((2*A2*0.01*F5)/(A5^3))^2)</f>
        <v>0.3233798453704323</v>
      </c>
      <c r="O3" s="70"/>
      <c r="P3" s="69"/>
    </row>
    <row r="4" spans="1:16" x14ac:dyDescent="0.25">
      <c r="A4" s="93" t="s">
        <v>20</v>
      </c>
      <c r="B4" s="93"/>
      <c r="C4" s="94"/>
      <c r="D4" s="95"/>
      <c r="E4" s="95"/>
      <c r="F4" s="95"/>
      <c r="H4" s="112"/>
      <c r="I4" s="104">
        <f>I3/H3</f>
        <v>1.3717340719744241E-2</v>
      </c>
      <c r="K4" s="103"/>
      <c r="L4" s="111">
        <f>L3/K3</f>
        <v>3.2404845619199589E-2</v>
      </c>
    </row>
    <row r="5" spans="1:16" x14ac:dyDescent="0.25">
      <c r="A5" s="96">
        <f>AVERAGE(B7:B37)</f>
        <v>1.2579354838709678</v>
      </c>
      <c r="B5" s="97">
        <v>5.0000000000000001E-4</v>
      </c>
      <c r="C5" s="96">
        <f>_xlfn.STDEV.S(B7:B37)</f>
        <v>1.8781081764852173E-2</v>
      </c>
      <c r="D5" s="98">
        <f>C5/SQRT(30)</f>
        <v>3.4289407123194904E-3</v>
      </c>
      <c r="E5" s="98">
        <f>SQRT(B5^2+D5^2)</f>
        <v>3.4652033718963874E-3</v>
      </c>
      <c r="F5" s="98">
        <f>SQRT(B5^2+C5^2)</f>
        <v>1.8787736219621105E-2</v>
      </c>
      <c r="H5" s="112"/>
      <c r="I5" s="102">
        <f>I4*100</f>
        <v>1.3717340719744242</v>
      </c>
      <c r="K5" s="103"/>
      <c r="L5" s="113">
        <f>L4*100</f>
        <v>3.2404845619199589</v>
      </c>
    </row>
    <row r="6" spans="1:16" x14ac:dyDescent="0.25">
      <c r="A6" s="91" t="s">
        <v>19</v>
      </c>
      <c r="B6" s="92" t="s">
        <v>20</v>
      </c>
      <c r="O6" s="68"/>
    </row>
    <row r="7" spans="1:16" x14ac:dyDescent="0.25">
      <c r="A7" s="82">
        <v>1</v>
      </c>
      <c r="B7" s="83">
        <v>1.2350000000000001</v>
      </c>
      <c r="C7" s="84"/>
      <c r="N7" s="69"/>
      <c r="O7" s="68"/>
    </row>
    <row r="8" spans="1:16" x14ac:dyDescent="0.25">
      <c r="A8" s="85">
        <v>2</v>
      </c>
      <c r="B8" s="87">
        <v>1.2350000000000001</v>
      </c>
      <c r="C8" s="86"/>
    </row>
    <row r="9" spans="1:16" x14ac:dyDescent="0.25">
      <c r="A9" s="77">
        <v>3</v>
      </c>
      <c r="B9" s="78">
        <v>1.2689999999999999</v>
      </c>
    </row>
    <row r="10" spans="1:16" x14ac:dyDescent="0.25">
      <c r="A10" s="73">
        <v>4</v>
      </c>
      <c r="B10" s="74">
        <v>1.26</v>
      </c>
      <c r="F10" s="67"/>
    </row>
    <row r="11" spans="1:16" x14ac:dyDescent="0.25">
      <c r="A11" s="73">
        <v>5</v>
      </c>
      <c r="B11" s="74">
        <v>1.2450000000000001</v>
      </c>
      <c r="E11" s="108" t="s">
        <v>32</v>
      </c>
      <c r="F11" s="107" t="s">
        <v>29</v>
      </c>
    </row>
    <row r="12" spans="1:16" x14ac:dyDescent="0.25">
      <c r="A12" s="73">
        <v>6</v>
      </c>
      <c r="B12" s="74">
        <v>1.2190000000000001</v>
      </c>
      <c r="E12" s="88" t="s">
        <v>21</v>
      </c>
      <c r="F12" s="109">
        <v>1</v>
      </c>
    </row>
    <row r="13" spans="1:16" x14ac:dyDescent="0.25">
      <c r="A13" s="73">
        <v>7</v>
      </c>
      <c r="B13" s="74">
        <v>1.2869999999999999</v>
      </c>
      <c r="E13" s="88" t="s">
        <v>22</v>
      </c>
      <c r="F13" s="109">
        <v>3</v>
      </c>
    </row>
    <row r="14" spans="1:16" x14ac:dyDescent="0.25">
      <c r="A14" s="73">
        <v>8</v>
      </c>
      <c r="B14" s="74">
        <v>1.302</v>
      </c>
      <c r="E14" s="88" t="s">
        <v>23</v>
      </c>
      <c r="F14" s="109">
        <v>4</v>
      </c>
    </row>
    <row r="15" spans="1:16" x14ac:dyDescent="0.25">
      <c r="A15" s="73">
        <v>9</v>
      </c>
      <c r="B15" s="74">
        <v>1.2510000000000001</v>
      </c>
      <c r="E15" s="88" t="s">
        <v>24</v>
      </c>
      <c r="F15" s="109">
        <v>8</v>
      </c>
    </row>
    <row r="16" spans="1:16" x14ac:dyDescent="0.25">
      <c r="A16" s="73">
        <v>10</v>
      </c>
      <c r="B16" s="74">
        <v>1.254</v>
      </c>
      <c r="E16" s="88" t="s">
        <v>25</v>
      </c>
      <c r="F16" s="109">
        <v>6</v>
      </c>
    </row>
    <row r="17" spans="1:6" x14ac:dyDescent="0.25">
      <c r="A17" s="73">
        <v>11</v>
      </c>
      <c r="B17" s="74">
        <v>1.2869999999999999</v>
      </c>
      <c r="E17" s="88" t="s">
        <v>26</v>
      </c>
      <c r="F17" s="109">
        <v>4</v>
      </c>
    </row>
    <row r="18" spans="1:6" x14ac:dyDescent="0.25">
      <c r="A18" s="73">
        <v>12</v>
      </c>
      <c r="B18" s="74">
        <v>1.27</v>
      </c>
      <c r="E18" s="88" t="s">
        <v>27</v>
      </c>
      <c r="F18" s="109">
        <v>3</v>
      </c>
    </row>
    <row r="19" spans="1:6" x14ac:dyDescent="0.25">
      <c r="A19" s="73">
        <v>13</v>
      </c>
      <c r="B19" s="74">
        <v>1.2350000000000001</v>
      </c>
      <c r="E19" s="88" t="s">
        <v>28</v>
      </c>
      <c r="F19" s="109">
        <v>1</v>
      </c>
    </row>
    <row r="20" spans="1:6" x14ac:dyDescent="0.25">
      <c r="A20" s="73">
        <v>14</v>
      </c>
      <c r="B20" s="74">
        <v>1.252</v>
      </c>
    </row>
    <row r="21" spans="1:6" x14ac:dyDescent="0.25">
      <c r="A21" s="73">
        <v>15</v>
      </c>
      <c r="B21" s="74">
        <v>1.252</v>
      </c>
    </row>
    <row r="22" spans="1:6" x14ac:dyDescent="0.25">
      <c r="A22" s="73">
        <v>16</v>
      </c>
      <c r="B22" s="74">
        <v>1.242</v>
      </c>
    </row>
    <row r="23" spans="1:6" x14ac:dyDescent="0.25">
      <c r="A23" s="73">
        <v>17</v>
      </c>
      <c r="B23" s="74">
        <v>1.2530000000000001</v>
      </c>
    </row>
    <row r="24" spans="1:6" x14ac:dyDescent="0.25">
      <c r="A24" s="73">
        <v>18</v>
      </c>
      <c r="B24" s="74">
        <v>1.252</v>
      </c>
    </row>
    <row r="25" spans="1:6" x14ac:dyDescent="0.25">
      <c r="A25" s="73">
        <v>19</v>
      </c>
      <c r="B25" s="74">
        <v>1.2450000000000001</v>
      </c>
    </row>
    <row r="26" spans="1:6" x14ac:dyDescent="0.25">
      <c r="A26" s="75">
        <v>20</v>
      </c>
      <c r="B26" s="76">
        <v>1.262</v>
      </c>
    </row>
    <row r="27" spans="1:6" x14ac:dyDescent="0.25">
      <c r="A27" s="79">
        <v>21</v>
      </c>
      <c r="B27" s="80">
        <v>1.276</v>
      </c>
      <c r="C27" s="81"/>
    </row>
    <row r="28" spans="1:6" x14ac:dyDescent="0.25">
      <c r="A28" s="77">
        <v>22</v>
      </c>
      <c r="B28" s="78">
        <v>1.274</v>
      </c>
    </row>
    <row r="29" spans="1:6" x14ac:dyDescent="0.25">
      <c r="A29" s="73">
        <v>23</v>
      </c>
      <c r="B29" s="74">
        <v>1.2370000000000001</v>
      </c>
    </row>
    <row r="30" spans="1:6" x14ac:dyDescent="0.25">
      <c r="A30" s="73">
        <v>24</v>
      </c>
      <c r="B30" s="74">
        <v>1.2430000000000001</v>
      </c>
    </row>
    <row r="31" spans="1:6" x14ac:dyDescent="0.25">
      <c r="A31" s="73">
        <v>25</v>
      </c>
      <c r="B31" s="74">
        <v>1.2749999999999999</v>
      </c>
    </row>
    <row r="32" spans="1:6" x14ac:dyDescent="0.25">
      <c r="A32" s="73">
        <v>26</v>
      </c>
      <c r="B32" s="74">
        <v>1.2889999999999999</v>
      </c>
    </row>
    <row r="33" spans="1:2" x14ac:dyDescent="0.25">
      <c r="A33" s="73">
        <v>27</v>
      </c>
      <c r="B33" s="74">
        <v>1.2550000000000001</v>
      </c>
    </row>
    <row r="34" spans="1:2" x14ac:dyDescent="0.25">
      <c r="A34" s="73">
        <v>28</v>
      </c>
      <c r="B34" s="74">
        <v>1.2689999999999999</v>
      </c>
    </row>
    <row r="35" spans="1:2" x14ac:dyDescent="0.25">
      <c r="A35" s="73">
        <v>29</v>
      </c>
      <c r="B35" s="74">
        <v>1.252</v>
      </c>
    </row>
    <row r="36" spans="1:2" x14ac:dyDescent="0.25">
      <c r="A36" s="73">
        <v>30</v>
      </c>
      <c r="B36" s="76">
        <v>1.2669999999999999</v>
      </c>
    </row>
    <row r="37" spans="1:2" x14ac:dyDescent="0.25">
      <c r="A37" s="89">
        <v>31</v>
      </c>
      <c r="B37" s="90">
        <v>1.252</v>
      </c>
    </row>
    <row r="39" spans="1:2" x14ac:dyDescent="0.25">
      <c r="A39" s="67"/>
    </row>
    <row r="40" spans="1:2" x14ac:dyDescent="0.25">
      <c r="A40" s="67"/>
    </row>
    <row r="41" spans="1:2" x14ac:dyDescent="0.25">
      <c r="A41" s="67"/>
    </row>
    <row r="42" spans="1:2" x14ac:dyDescent="0.25">
      <c r="A42" s="67"/>
    </row>
    <row r="43" spans="1:2" x14ac:dyDescent="0.25">
      <c r="A43" s="67"/>
    </row>
    <row r="44" spans="1:2" x14ac:dyDescent="0.25">
      <c r="A44" s="67"/>
    </row>
    <row r="45" spans="1:2" x14ac:dyDescent="0.25">
      <c r="A45" s="67"/>
    </row>
    <row r="46" spans="1:2" x14ac:dyDescent="0.25">
      <c r="A46" s="67"/>
    </row>
    <row r="47" spans="1:2" x14ac:dyDescent="0.25">
      <c r="A47" s="67"/>
    </row>
    <row r="48" spans="1:2" x14ac:dyDescent="0.25">
      <c r="A48" s="67"/>
    </row>
  </sheetData>
  <mergeCells count="2">
    <mergeCell ref="H1:I1"/>
    <mergeCell ref="K1:L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3" sqref="D13"/>
    </sheetView>
  </sheetViews>
  <sheetFormatPr baseColWidth="10" defaultRowHeight="15" x14ac:dyDescent="0.25"/>
  <cols>
    <col min="1" max="1" width="10" customWidth="1"/>
    <col min="2" max="2" width="10.7109375" customWidth="1"/>
    <col min="4" max="4" width="10.140625" customWidth="1"/>
    <col min="7" max="7" width="9.5703125" customWidth="1"/>
    <col min="9" max="9" width="8.7109375" customWidth="1"/>
    <col min="11" max="11" width="14" customWidth="1"/>
    <col min="14" max="14" width="13.7109375" customWidth="1"/>
    <col min="15" max="15" width="9.7109375" customWidth="1"/>
    <col min="17" max="17" width="8" customWidth="1"/>
  </cols>
  <sheetData>
    <row r="1" spans="1:10" ht="30" customHeight="1" x14ac:dyDescent="0.25">
      <c r="A1" s="153" t="s">
        <v>9</v>
      </c>
      <c r="B1" s="154"/>
      <c r="C1" s="114" t="s">
        <v>0</v>
      </c>
      <c r="D1" s="115" t="s">
        <v>1</v>
      </c>
      <c r="F1" s="142" t="s">
        <v>4</v>
      </c>
      <c r="G1" s="143"/>
      <c r="H1" s="143"/>
      <c r="I1" s="144"/>
    </row>
    <row r="2" spans="1:10" ht="30.75" customHeight="1" x14ac:dyDescent="0.25">
      <c r="A2" s="155" t="s">
        <v>8</v>
      </c>
      <c r="B2" s="122" t="s">
        <v>2</v>
      </c>
      <c r="C2" s="116">
        <v>0.05</v>
      </c>
      <c r="D2" s="117">
        <v>5.0000000000000001E-4</v>
      </c>
      <c r="F2" s="11" t="s">
        <v>15</v>
      </c>
      <c r="G2" s="5" t="s">
        <v>0</v>
      </c>
      <c r="H2" s="6" t="s">
        <v>5</v>
      </c>
      <c r="I2" s="12"/>
    </row>
    <row r="3" spans="1:10" x14ac:dyDescent="0.25">
      <c r="A3" s="155"/>
      <c r="B3" s="122" t="s">
        <v>3</v>
      </c>
      <c r="C3" s="116">
        <v>0.5</v>
      </c>
      <c r="D3" s="117" t="s">
        <v>14</v>
      </c>
      <c r="F3" s="13">
        <v>1</v>
      </c>
      <c r="G3" s="9">
        <v>40</v>
      </c>
      <c r="H3" s="10">
        <v>1.2731999999999999</v>
      </c>
      <c r="I3" s="14">
        <f t="shared" ref="I3:I12" si="0">(4*PI()^2)*(G3/H3^2)</f>
        <v>974.15142049597648</v>
      </c>
    </row>
    <row r="4" spans="1:10" x14ac:dyDescent="0.25">
      <c r="A4" s="156" t="s">
        <v>7</v>
      </c>
      <c r="B4" s="157"/>
      <c r="C4" s="116" t="s">
        <v>14</v>
      </c>
      <c r="D4" s="117">
        <v>3.0000000000000001E-3</v>
      </c>
      <c r="F4" s="13">
        <v>2</v>
      </c>
      <c r="G4" s="9">
        <v>50</v>
      </c>
      <c r="H4" s="10">
        <v>1.4288000000000001</v>
      </c>
      <c r="I4" s="14">
        <f t="shared" si="0"/>
        <v>966.9117947794856</v>
      </c>
    </row>
    <row r="5" spans="1:10" x14ac:dyDescent="0.25">
      <c r="A5" s="158" t="s">
        <v>13</v>
      </c>
      <c r="B5" s="159"/>
      <c r="C5" s="118"/>
      <c r="D5" s="119"/>
      <c r="F5" s="13">
        <v>3</v>
      </c>
      <c r="G5" s="9">
        <v>60</v>
      </c>
      <c r="H5" s="10">
        <v>1.5522</v>
      </c>
      <c r="I5" s="14">
        <f t="shared" si="0"/>
        <v>983.14059479893388</v>
      </c>
    </row>
    <row r="6" spans="1:10" x14ac:dyDescent="0.25">
      <c r="A6" s="158"/>
      <c r="B6" s="159"/>
      <c r="C6" s="120">
        <f>SQRT(C2^2+C3^2)</f>
        <v>0.50249378105604448</v>
      </c>
      <c r="D6" s="121">
        <f>SQRT(D2^2+D4^2)</f>
        <v>3.0413812651491098E-3</v>
      </c>
      <c r="F6" s="13">
        <v>4</v>
      </c>
      <c r="G6" s="9">
        <v>70</v>
      </c>
      <c r="H6" s="10">
        <v>1.6879999999999999</v>
      </c>
      <c r="I6" s="14">
        <f t="shared" si="0"/>
        <v>969.86858459526843</v>
      </c>
    </row>
    <row r="7" spans="1:10" ht="15.75" thickBot="1" x14ac:dyDescent="0.3">
      <c r="A7" s="151"/>
      <c r="B7" s="152"/>
      <c r="C7" s="140">
        <f>4*PI()^2*SQRT(((C6/H11^2))^2+((2*G11*D6/H11^3))^2)</f>
        <v>4.881850259878834</v>
      </c>
      <c r="D7" s="141"/>
      <c r="F7" s="13">
        <v>5</v>
      </c>
      <c r="G7" s="9">
        <v>80</v>
      </c>
      <c r="H7" s="10">
        <v>1.8084</v>
      </c>
      <c r="I7" s="14">
        <f t="shared" si="0"/>
        <v>965.74112776267793</v>
      </c>
    </row>
    <row r="8" spans="1:10" x14ac:dyDescent="0.25">
      <c r="F8" s="13">
        <v>6</v>
      </c>
      <c r="G8" s="9">
        <v>90</v>
      </c>
      <c r="H8" s="10">
        <v>1.9152</v>
      </c>
      <c r="I8" s="14">
        <f t="shared" si="0"/>
        <v>968.66582978135318</v>
      </c>
    </row>
    <row r="9" spans="1:10" x14ac:dyDescent="0.25">
      <c r="F9" s="13">
        <v>7</v>
      </c>
      <c r="G9" s="9">
        <v>100</v>
      </c>
      <c r="H9" s="10">
        <v>1.9995999999999998</v>
      </c>
      <c r="I9" s="14">
        <f t="shared" si="0"/>
        <v>987.35534275182295</v>
      </c>
    </row>
    <row r="10" spans="1:10" x14ac:dyDescent="0.25">
      <c r="F10" s="27">
        <v>8</v>
      </c>
      <c r="G10" s="28">
        <v>110</v>
      </c>
      <c r="H10" s="18">
        <v>2.1042000000000001</v>
      </c>
      <c r="I10" s="19">
        <f t="shared" si="0"/>
        <v>980.79533007419184</v>
      </c>
    </row>
    <row r="11" spans="1:10" x14ac:dyDescent="0.25">
      <c r="F11" s="33">
        <v>9</v>
      </c>
      <c r="G11" s="34">
        <v>120</v>
      </c>
      <c r="H11" s="35">
        <v>2.2058</v>
      </c>
      <c r="I11" s="36">
        <f t="shared" si="0"/>
        <v>973.66311483576453</v>
      </c>
      <c r="J11" s="4" t="s">
        <v>17</v>
      </c>
    </row>
    <row r="12" spans="1:10" ht="15.75" thickBot="1" x14ac:dyDescent="0.3">
      <c r="F12" s="29">
        <v>10</v>
      </c>
      <c r="G12" s="30">
        <v>130</v>
      </c>
      <c r="H12" s="31">
        <v>2.3045999999999998</v>
      </c>
      <c r="I12" s="32">
        <f t="shared" si="0"/>
        <v>966.29998750908123</v>
      </c>
    </row>
    <row r="13" spans="1:10" ht="16.5" customHeight="1" x14ac:dyDescent="0.25">
      <c r="H13" s="20"/>
      <c r="I13" s="21">
        <f>_xlfn.STDEV.S(I3:I12)</f>
        <v>7.676310508467477</v>
      </c>
    </row>
    <row r="14" spans="1:10" x14ac:dyDescent="0.25">
      <c r="H14" s="22"/>
      <c r="I14" s="23">
        <f>1+(I13/(C7))^2</f>
        <v>3.4724991954925706</v>
      </c>
    </row>
    <row r="15" spans="1:10" x14ac:dyDescent="0.25">
      <c r="H15" s="22"/>
      <c r="I15" s="24">
        <f>I13/SQRT(10)</f>
        <v>2.4274625233442473</v>
      </c>
    </row>
    <row r="16" spans="1:10" ht="15.75" thickBot="1" x14ac:dyDescent="0.3">
      <c r="H16" s="25"/>
      <c r="I16" s="26">
        <f>AVERAGE(I3:I12)</f>
        <v>973.65931273845547</v>
      </c>
    </row>
    <row r="17" spans="1:9" ht="17.25" customHeight="1" x14ac:dyDescent="0.25">
      <c r="A17" s="145" t="s">
        <v>6</v>
      </c>
      <c r="B17" s="146"/>
      <c r="C17" s="124"/>
      <c r="D17" s="125"/>
      <c r="E17" s="126"/>
      <c r="F17" s="127">
        <f>(D19/C19)*100</f>
        <v>0.55995635060677229</v>
      </c>
      <c r="H17" s="1"/>
      <c r="I17" s="3"/>
    </row>
    <row r="18" spans="1:9" x14ac:dyDescent="0.25">
      <c r="A18" s="147"/>
      <c r="B18" s="148"/>
      <c r="C18" s="37">
        <f>I16</f>
        <v>973.65931273845547</v>
      </c>
      <c r="D18" s="123">
        <f>SQRT(C7^2+I15^2)</f>
        <v>5.4520671549532347</v>
      </c>
      <c r="E18" s="131" t="s">
        <v>11</v>
      </c>
      <c r="F18" s="130">
        <v>977.96</v>
      </c>
    </row>
    <row r="19" spans="1:9" x14ac:dyDescent="0.25">
      <c r="A19" s="149"/>
      <c r="B19" s="150"/>
      <c r="C19" s="128">
        <f>C18</f>
        <v>973.65931273845547</v>
      </c>
      <c r="D19" s="129">
        <f>D18</f>
        <v>5.4520671549532347</v>
      </c>
      <c r="E19" s="132" t="s">
        <v>33</v>
      </c>
      <c r="F19" s="133">
        <f>ABS(F18-C19)</f>
        <v>4.3006872615445673</v>
      </c>
    </row>
  </sheetData>
  <mergeCells count="8">
    <mergeCell ref="C7:D7"/>
    <mergeCell ref="F1:I1"/>
    <mergeCell ref="A17:B19"/>
    <mergeCell ref="A7:B7"/>
    <mergeCell ref="A1:B1"/>
    <mergeCell ref="A2:A3"/>
    <mergeCell ref="A4:B4"/>
    <mergeCell ref="A5:B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14" sqref="F14"/>
    </sheetView>
  </sheetViews>
  <sheetFormatPr baseColWidth="10" defaultRowHeight="15" x14ac:dyDescent="0.25"/>
  <cols>
    <col min="4" max="4" width="14.28515625" customWidth="1"/>
    <col min="5" max="5" width="7.28515625" customWidth="1"/>
    <col min="10" max="10" width="5.5703125" customWidth="1"/>
    <col min="11" max="11" width="6.5703125" customWidth="1"/>
    <col min="12" max="12" width="5.85546875" customWidth="1"/>
    <col min="13" max="13" width="5.5703125" customWidth="1"/>
    <col min="21" max="21" width="11.42578125" customWidth="1"/>
  </cols>
  <sheetData>
    <row r="1" spans="1:9" ht="15" customHeight="1" x14ac:dyDescent="0.25">
      <c r="A1" s="160" t="s">
        <v>4</v>
      </c>
      <c r="B1" s="161"/>
      <c r="C1" s="161"/>
      <c r="D1" s="161"/>
      <c r="E1" s="162"/>
    </row>
    <row r="2" spans="1:9" ht="30.75" thickBot="1" x14ac:dyDescent="0.3">
      <c r="A2" s="11" t="s">
        <v>15</v>
      </c>
      <c r="B2" s="5" t="s">
        <v>0</v>
      </c>
      <c r="C2" s="6" t="s">
        <v>5</v>
      </c>
      <c r="D2" s="40" t="s">
        <v>18</v>
      </c>
      <c r="E2" s="42"/>
    </row>
    <row r="3" spans="1:9" x14ac:dyDescent="0.25">
      <c r="A3" s="13">
        <v>1</v>
      </c>
      <c r="B3" s="9">
        <v>40</v>
      </c>
      <c r="C3" s="10">
        <v>1.2731999999999999</v>
      </c>
      <c r="D3" s="41">
        <f>C3^2</f>
        <v>1.6210382399999996</v>
      </c>
      <c r="E3" s="134">
        <f>2*C3*$I$4</f>
        <v>7.6391999999999996E-3</v>
      </c>
      <c r="F3" s="163" t="s">
        <v>13</v>
      </c>
      <c r="G3" s="164"/>
      <c r="H3" s="44"/>
      <c r="I3" s="45"/>
    </row>
    <row r="4" spans="1:9" x14ac:dyDescent="0.25">
      <c r="A4" s="13">
        <v>2</v>
      </c>
      <c r="B4" s="9">
        <v>50</v>
      </c>
      <c r="C4" s="10">
        <v>1.4288000000000001</v>
      </c>
      <c r="D4" s="41">
        <f t="shared" ref="D4:D12" si="0">C4^2</f>
        <v>2.0414694400000002</v>
      </c>
      <c r="E4" s="134">
        <f t="shared" ref="E4:E12" si="1">2*C4*$I$4</f>
        <v>8.5728000000000002E-3</v>
      </c>
      <c r="F4" s="165"/>
      <c r="G4" s="166"/>
      <c r="H4" s="7">
        <v>0.5</v>
      </c>
      <c r="I4" s="8">
        <v>3.0000000000000001E-3</v>
      </c>
    </row>
    <row r="5" spans="1:9" ht="15.75" thickBot="1" x14ac:dyDescent="0.3">
      <c r="A5" s="13">
        <v>3</v>
      </c>
      <c r="B5" s="9">
        <v>60</v>
      </c>
      <c r="C5" s="10">
        <v>1.5522</v>
      </c>
      <c r="D5" s="41">
        <f t="shared" si="0"/>
        <v>2.40932484</v>
      </c>
      <c r="E5" s="134">
        <f t="shared" si="1"/>
        <v>9.3132000000000006E-3</v>
      </c>
      <c r="F5" s="167" t="s">
        <v>16</v>
      </c>
      <c r="G5" s="168"/>
      <c r="H5" s="169">
        <v>5</v>
      </c>
      <c r="I5" s="170"/>
    </row>
    <row r="6" spans="1:9" x14ac:dyDescent="0.25">
      <c r="A6" s="13">
        <v>4</v>
      </c>
      <c r="B6" s="9">
        <v>70</v>
      </c>
      <c r="C6" s="10">
        <v>1.6879999999999999</v>
      </c>
      <c r="D6" s="41">
        <f t="shared" si="0"/>
        <v>2.8493439999999999</v>
      </c>
      <c r="E6" s="134">
        <f t="shared" si="1"/>
        <v>1.0128E-2</v>
      </c>
    </row>
    <row r="7" spans="1:9" x14ac:dyDescent="0.25">
      <c r="A7" s="13">
        <v>5</v>
      </c>
      <c r="B7" s="9">
        <v>80</v>
      </c>
      <c r="C7" s="10">
        <v>1.8084</v>
      </c>
      <c r="D7" s="41">
        <f t="shared" si="0"/>
        <v>3.27031056</v>
      </c>
      <c r="E7" s="134">
        <f t="shared" si="1"/>
        <v>1.08504E-2</v>
      </c>
    </row>
    <row r="8" spans="1:9" x14ac:dyDescent="0.25">
      <c r="A8" s="13">
        <v>6</v>
      </c>
      <c r="B8" s="9">
        <v>90</v>
      </c>
      <c r="C8" s="10">
        <v>1.9152</v>
      </c>
      <c r="D8" s="41">
        <f t="shared" si="0"/>
        <v>3.66799104</v>
      </c>
      <c r="E8" s="134">
        <f t="shared" si="1"/>
        <v>1.14912E-2</v>
      </c>
    </row>
    <row r="9" spans="1:9" x14ac:dyDescent="0.25">
      <c r="A9" s="13">
        <v>7</v>
      </c>
      <c r="B9" s="9">
        <v>100</v>
      </c>
      <c r="C9" s="10">
        <v>1.9995999999999998</v>
      </c>
      <c r="D9" s="41">
        <f t="shared" si="0"/>
        <v>3.9984001599999992</v>
      </c>
      <c r="E9" s="134">
        <f t="shared" si="1"/>
        <v>1.1997599999999999E-2</v>
      </c>
    </row>
    <row r="10" spans="1:9" x14ac:dyDescent="0.25">
      <c r="A10" s="13">
        <v>8</v>
      </c>
      <c r="B10" s="9">
        <v>110</v>
      </c>
      <c r="C10" s="10">
        <v>2.1042000000000001</v>
      </c>
      <c r="D10" s="41">
        <f t="shared" si="0"/>
        <v>4.4276576400000005</v>
      </c>
      <c r="E10" s="134">
        <f t="shared" si="1"/>
        <v>1.2625200000000001E-2</v>
      </c>
    </row>
    <row r="11" spans="1:9" x14ac:dyDescent="0.25">
      <c r="A11" s="13">
        <v>9</v>
      </c>
      <c r="B11" s="9">
        <v>120</v>
      </c>
      <c r="C11" s="10">
        <v>2.2058</v>
      </c>
      <c r="D11" s="41">
        <f t="shared" si="0"/>
        <v>4.8655536399999999</v>
      </c>
      <c r="E11" s="134">
        <f t="shared" si="1"/>
        <v>1.32348E-2</v>
      </c>
    </row>
    <row r="12" spans="1:9" ht="15.75" thickBot="1" x14ac:dyDescent="0.3">
      <c r="A12" s="15">
        <v>10</v>
      </c>
      <c r="B12" s="16">
        <v>130</v>
      </c>
      <c r="C12" s="17">
        <v>2.3045999999999998</v>
      </c>
      <c r="D12" s="43">
        <f t="shared" si="0"/>
        <v>5.3111811599999985</v>
      </c>
      <c r="E12" s="135">
        <f t="shared" si="1"/>
        <v>1.3827599999999999E-2</v>
      </c>
    </row>
    <row r="15" spans="1:9" ht="15.75" thickBot="1" x14ac:dyDescent="0.3"/>
    <row r="16" spans="1:9" x14ac:dyDescent="0.25">
      <c r="A16" s="171" t="s">
        <v>6</v>
      </c>
      <c r="B16" s="172"/>
      <c r="C16" s="38"/>
      <c r="D16" s="38"/>
      <c r="E16" s="53"/>
      <c r="F16" s="57" t="s">
        <v>10</v>
      </c>
      <c r="G16" s="58">
        <f>(E18/C18)*100</f>
        <v>0.99249216267749041</v>
      </c>
    </row>
    <row r="17" spans="1:13" x14ac:dyDescent="0.25">
      <c r="A17" s="173"/>
      <c r="B17" s="174"/>
      <c r="C17" s="52">
        <f>4*PI()^2*K19</f>
        <v>972.88792953922939</v>
      </c>
      <c r="D17" s="52">
        <f>K20*4*PI()^2</f>
        <v>8.2269361734569575</v>
      </c>
      <c r="E17" s="55">
        <f>SQRT(H5^2+D17^2)</f>
        <v>9.6271739779716565</v>
      </c>
      <c r="F17" s="59" t="s">
        <v>11</v>
      </c>
      <c r="G17" s="2">
        <v>977.96</v>
      </c>
    </row>
    <row r="18" spans="1:13" ht="15.75" thickBot="1" x14ac:dyDescent="0.3">
      <c r="A18" s="175"/>
      <c r="B18" s="176"/>
      <c r="C18" s="136">
        <v>970</v>
      </c>
      <c r="D18" s="56"/>
      <c r="E18" s="137">
        <f>E17</f>
        <v>9.6271739779716565</v>
      </c>
      <c r="F18" s="60" t="s">
        <v>12</v>
      </c>
      <c r="G18" s="39">
        <f>ABS(G17-C18)</f>
        <v>7.9600000000000364</v>
      </c>
    </row>
    <row r="19" spans="1:13" x14ac:dyDescent="0.25">
      <c r="J19" s="46"/>
      <c r="K19" s="61">
        <f t="array" ref="K19:L21">LINEST(B3:B12,D3:D12,1,1)</f>
        <v>24.643539143064508</v>
      </c>
      <c r="L19" s="62">
        <v>7.2768255279413552E-2</v>
      </c>
      <c r="M19" s="47"/>
    </row>
    <row r="20" spans="1:13" ht="15.75" customHeight="1" x14ac:dyDescent="0.25">
      <c r="J20" s="48"/>
      <c r="K20" s="63">
        <v>0.20839072771115599</v>
      </c>
      <c r="L20" s="64">
        <v>0.75810035714029433</v>
      </c>
      <c r="M20" s="49"/>
    </row>
    <row r="21" spans="1:13" ht="15.75" thickBot="1" x14ac:dyDescent="0.3">
      <c r="J21" s="50"/>
      <c r="K21" s="65">
        <v>0.99942826834082243</v>
      </c>
      <c r="L21" s="66">
        <v>0.76785302859785054</v>
      </c>
      <c r="M21" s="51"/>
    </row>
    <row r="23" spans="1:13" x14ac:dyDescent="0.25">
      <c r="A23" s="54"/>
      <c r="B23" s="54"/>
    </row>
  </sheetData>
  <mergeCells count="5">
    <mergeCell ref="A1:E1"/>
    <mergeCell ref="F3:G4"/>
    <mergeCell ref="F5:G5"/>
    <mergeCell ref="H5:I5"/>
    <mergeCell ref="A16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Una Medic</vt:lpstr>
      <vt:lpstr>Análisis estadíst</vt:lpstr>
      <vt:lpstr>Análisis gráfico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2018-07-07T16:48:59Z</dcterms:created>
  <dcterms:modified xsi:type="dcterms:W3CDTF">2023-11-02T16:03:11Z</dcterms:modified>
</cp:coreProperties>
</file>