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240" yWindow="-75" windowWidth="9525" windowHeight="6435" activeTab="4"/>
  </bookViews>
  <sheets>
    <sheet name="DEDOMENA" sheetId="1" r:id="rId1"/>
    <sheet name="Pin1-SLN" sheetId="2" r:id="rId2"/>
    <sheet name="Pin2-DDB" sheetId="6" r:id="rId3"/>
    <sheet name="Pin3-SYD" sheetId="5" r:id="rId4"/>
    <sheet name="Pin4-ORES" sheetId="4" r:id="rId5"/>
    <sheet name="Pin5-AX_ISOL" sheetId="3" r:id="rId6"/>
    <sheet name="Parousiasi" sheetId="7" r:id="rId7"/>
  </sheets>
  <definedNames>
    <definedName name="ETH">DEDOMENA!$E$7</definedName>
    <definedName name="IC">DEDOMENA!$E$5</definedName>
    <definedName name="N">DEDOMENA!$E$7</definedName>
    <definedName name="SUM_N">DEDOMENA!$E$9</definedName>
    <definedName name="SV">DEDOMENA!$E$6</definedName>
    <definedName name="T">DEDOMENA!$H$2</definedName>
    <definedName name="Εσοδα">DEDOMENA!$D$49</definedName>
    <definedName name="ΚΠ">DEDOMENA!$D$50</definedName>
    <definedName name="ΛΔ">DEDOMENA!$D$53</definedName>
    <definedName name="μείον_Φόρος">DEDOMENA!$C$59</definedName>
    <definedName name="ΣΦ">DEDOMENA!$C$59</definedName>
    <definedName name="Τοκος">DEDOMENA!$D$57</definedName>
  </definedNames>
  <calcPr calcId="125725"/>
</workbook>
</file>

<file path=xl/calcChain.xml><?xml version="1.0" encoding="utf-8"?>
<calcChain xmlns="http://schemas.openxmlformats.org/spreadsheetml/2006/main">
  <c r="E14" i="4"/>
  <c r="E15"/>
  <c r="E16"/>
  <c r="E17"/>
  <c r="E18"/>
  <c r="E19"/>
  <c r="E20"/>
  <c r="E21"/>
  <c r="E22"/>
  <c r="E23"/>
  <c r="E13"/>
  <c r="D15"/>
  <c r="D16" s="1"/>
  <c r="D17" s="1"/>
  <c r="D18" s="1"/>
  <c r="D19" s="1"/>
  <c r="D20" s="1"/>
  <c r="D21" s="1"/>
  <c r="D22" s="1"/>
  <c r="D23" s="1"/>
  <c r="D14"/>
  <c r="C25"/>
  <c r="C15"/>
  <c r="C16"/>
  <c r="C17"/>
  <c r="C18"/>
  <c r="C19"/>
  <c r="C20"/>
  <c r="C21"/>
  <c r="C22"/>
  <c r="C23"/>
  <c r="C14"/>
  <c r="G15"/>
  <c r="G16"/>
  <c r="G17"/>
  <c r="G18"/>
  <c r="G19"/>
  <c r="G20"/>
  <c r="G21"/>
  <c r="G22"/>
  <c r="G23"/>
  <c r="G14"/>
  <c r="F25"/>
  <c r="F14" a="1"/>
  <c r="F20" s="1"/>
  <c r="C25" i="5"/>
  <c r="C15"/>
  <c r="C16"/>
  <c r="C17"/>
  <c r="C18"/>
  <c r="C19"/>
  <c r="C20"/>
  <c r="C21"/>
  <c r="C22"/>
  <c r="C23"/>
  <c r="C14"/>
  <c r="G15"/>
  <c r="G16"/>
  <c r="G17"/>
  <c r="G18"/>
  <c r="G19"/>
  <c r="G20"/>
  <c r="G21"/>
  <c r="G22"/>
  <c r="G23"/>
  <c r="G14"/>
  <c r="F14"/>
  <c r="F15"/>
  <c r="F16"/>
  <c r="F17"/>
  <c r="F18"/>
  <c r="F19"/>
  <c r="F20"/>
  <c r="F21"/>
  <c r="F22"/>
  <c r="F23"/>
  <c r="F13"/>
  <c r="D25"/>
  <c r="E15"/>
  <c r="E16"/>
  <c r="E17"/>
  <c r="E18" s="1"/>
  <c r="E19" s="1"/>
  <c r="E20" s="1"/>
  <c r="E21" s="1"/>
  <c r="E22" s="1"/>
  <c r="E23" s="1"/>
  <c r="E14"/>
  <c r="D15"/>
  <c r="D16"/>
  <c r="D17"/>
  <c r="D18"/>
  <c r="D19"/>
  <c r="D20"/>
  <c r="D21"/>
  <c r="D22"/>
  <c r="D23"/>
  <c r="D14"/>
  <c r="G15" i="6"/>
  <c r="G16"/>
  <c r="G17"/>
  <c r="G18"/>
  <c r="G19"/>
  <c r="G20"/>
  <c r="G21"/>
  <c r="G22"/>
  <c r="G23"/>
  <c r="G14"/>
  <c r="C25"/>
  <c r="C15"/>
  <c r="C16"/>
  <c r="C17"/>
  <c r="C18"/>
  <c r="C19"/>
  <c r="C20"/>
  <c r="C21"/>
  <c r="C22"/>
  <c r="C23"/>
  <c r="C14"/>
  <c r="F14"/>
  <c r="F15"/>
  <c r="F16"/>
  <c r="F17"/>
  <c r="F18"/>
  <c r="F19"/>
  <c r="F20"/>
  <c r="F21"/>
  <c r="F22"/>
  <c r="F23"/>
  <c r="F13"/>
  <c r="D25"/>
  <c r="E15"/>
  <c r="E16" s="1"/>
  <c r="E17" s="1"/>
  <c r="E18" s="1"/>
  <c r="E19" s="1"/>
  <c r="E20" s="1"/>
  <c r="E21" s="1"/>
  <c r="E22" s="1"/>
  <c r="E23" s="1"/>
  <c r="E14"/>
  <c r="D15"/>
  <c r="D16"/>
  <c r="D17"/>
  <c r="D18"/>
  <c r="D19"/>
  <c r="D20"/>
  <c r="D21"/>
  <c r="D22"/>
  <c r="D23"/>
  <c r="D14"/>
  <c r="G16" i="2"/>
  <c r="G17"/>
  <c r="G18"/>
  <c r="G19"/>
  <c r="G20"/>
  <c r="G21"/>
  <c r="G22"/>
  <c r="G23"/>
  <c r="G24"/>
  <c r="G15"/>
  <c r="F15"/>
  <c r="F16"/>
  <c r="F17"/>
  <c r="F18"/>
  <c r="F19"/>
  <c r="F20"/>
  <c r="F21"/>
  <c r="F22"/>
  <c r="F23"/>
  <c r="F24"/>
  <c r="F14"/>
  <c r="E16"/>
  <c r="E17" s="1"/>
  <c r="E18" s="1"/>
  <c r="E19" s="1"/>
  <c r="E20" s="1"/>
  <c r="E21" s="1"/>
  <c r="E22" s="1"/>
  <c r="E23" s="1"/>
  <c r="E24" s="1"/>
  <c r="E15"/>
  <c r="D26"/>
  <c r="D16"/>
  <c r="D17"/>
  <c r="D18"/>
  <c r="D19"/>
  <c r="D20"/>
  <c r="D21"/>
  <c r="D22"/>
  <c r="D23"/>
  <c r="D24"/>
  <c r="D15"/>
  <c r="C26"/>
  <c r="C16"/>
  <c r="C17"/>
  <c r="C18"/>
  <c r="C19"/>
  <c r="C20"/>
  <c r="C21"/>
  <c r="C22"/>
  <c r="C23"/>
  <c r="C24"/>
  <c r="C15"/>
  <c r="L7" i="1"/>
  <c r="L6"/>
  <c r="L5"/>
  <c r="F21" i="4" l="1"/>
  <c r="F14"/>
  <c r="F23"/>
  <c r="F15"/>
  <c r="F22"/>
  <c r="F16"/>
  <c r="F17"/>
  <c r="F18"/>
  <c r="F19"/>
  <c r="C2" i="7"/>
  <c r="C15"/>
  <c r="D14"/>
  <c r="E14"/>
  <c r="F14"/>
  <c r="C14"/>
  <c r="C7"/>
  <c r="D6"/>
  <c r="E6"/>
  <c r="F6"/>
  <c r="C6"/>
  <c r="E9" i="1"/>
  <c r="E8"/>
  <c r="E13" i="7"/>
  <c r="D3"/>
  <c r="C13"/>
  <c r="D11" i="1"/>
  <c r="E2" i="7"/>
  <c r="C16"/>
  <c r="F3"/>
  <c r="E7"/>
  <c r="F13"/>
  <c r="E15"/>
  <c r="E16"/>
  <c r="D15"/>
  <c r="D2"/>
  <c r="F2"/>
  <c r="F7"/>
  <c r="F15"/>
  <c r="F16" l="1"/>
  <c r="F8"/>
  <c r="E8"/>
  <c r="E3"/>
  <c r="D7"/>
  <c r="D13"/>
  <c r="C5"/>
  <c r="C4"/>
  <c r="C8"/>
  <c r="C3"/>
  <c r="F5" l="1"/>
  <c r="F4"/>
  <c r="D5"/>
  <c r="D4"/>
  <c r="D8"/>
  <c r="D16"/>
  <c r="E5" l="1"/>
  <c r="E4"/>
</calcChain>
</file>

<file path=xl/sharedStrings.xml><?xml version="1.0" encoding="utf-8"?>
<sst xmlns="http://schemas.openxmlformats.org/spreadsheetml/2006/main" count="172" uniqueCount="85">
  <si>
    <t>ΜΕΘΟΔΟΙ ΑΠΟΣΒΕΣΕΩΣ</t>
  </si>
  <si>
    <t>Αρχικό κόστος παγίου στοιχείου</t>
  </si>
  <si>
    <t>Υπολειματική αξία</t>
  </si>
  <si>
    <t>Διάρκεια ωφελίμου χρόνου</t>
  </si>
  <si>
    <t>Σταθερό ποσοστό απόσβεσης</t>
  </si>
  <si>
    <t>Αθροισμα ετών</t>
  </si>
  <si>
    <t>Συνολικός χρόνος λειτουργίας (ώρες)</t>
  </si>
  <si>
    <t>[Ωρες λειτουργείας ανά έτος]</t>
  </si>
  <si>
    <t>Ωρες</t>
  </si>
  <si>
    <t>Ετος</t>
  </si>
  <si>
    <t>ZHTEITAI</t>
  </si>
  <si>
    <t>Να συμπληρωθούν οι Πιν1 και Πιν2</t>
  </si>
  <si>
    <t>ΜΕΘΟΔΟΙ ΥΠΟΛΟΓΙΣΜΟΥ ΑΠΟΣΒΕΣΕΩΝ</t>
  </si>
  <si>
    <t>Σταθερού Ποσοστού</t>
  </si>
  <si>
    <t>SLN</t>
  </si>
  <si>
    <t>Διπλασίου Ποσοστού</t>
  </si>
  <si>
    <t>DDB</t>
  </si>
  <si>
    <t>Αθροίσματος Ετών</t>
  </si>
  <si>
    <t>SYD</t>
  </si>
  <si>
    <t>Μονάδες ή Χρόνος Παραγωγής</t>
  </si>
  <si>
    <t xml:space="preserve"> </t>
  </si>
  <si>
    <t>(μή αποσβεσθ. αξίας)</t>
  </si>
  <si>
    <t>Απόσβεση</t>
  </si>
  <si>
    <t>Αποσβέσεις</t>
  </si>
  <si>
    <t>Αναπόσβεστη</t>
  </si>
  <si>
    <t>Ετη</t>
  </si>
  <si>
    <t>(έξοδο)</t>
  </si>
  <si>
    <t>(συσσωρευμένες)</t>
  </si>
  <si>
    <t>αξία</t>
  </si>
  <si>
    <t>υπολογισμένη</t>
  </si>
  <si>
    <t>μακροεντολή</t>
  </si>
  <si>
    <t>Σύνολα</t>
  </si>
  <si>
    <t>ΚΑΤΑΣΤΑΣΗ ΑΠΟΤΕΛΕΣΜΑΤΩΝ ΧΡΗΣΕΩΣ (έτος 2)</t>
  </si>
  <si>
    <t>Εσοδα</t>
  </si>
  <si>
    <t xml:space="preserve"> μείον Κόστος Πωλήσεων</t>
  </si>
  <si>
    <t>Μικτά Κέρδη</t>
  </si>
  <si>
    <t xml:space="preserve"> μείον Λειτουργικές Δαπάνες</t>
  </si>
  <si>
    <t xml:space="preserve"> Πωλήσεων κτλ</t>
  </si>
  <si>
    <t>Ακαθάριστα λειτουργικά κέρδη</t>
  </si>
  <si>
    <t xml:space="preserve"> μείον Αποσβέσεις</t>
  </si>
  <si>
    <t>Καθαρά Κέρδη πρo Φόρων και Τόκων</t>
  </si>
  <si>
    <t xml:space="preserve"> μείον Τόκοι</t>
  </si>
  <si>
    <t>Καθαρά Κέρδη πρό Φόρων</t>
  </si>
  <si>
    <t xml:space="preserve"> μείον Φόρος</t>
  </si>
  <si>
    <t>Καθαρά Κέρδη προς Διάθεση</t>
  </si>
  <si>
    <t>ΤΑΜΙΑΚΗ ΡΟΗ</t>
  </si>
  <si>
    <t>ΙΣΟΛΟΓΙΣΜΟΣ (τέλους έτους 2)</t>
  </si>
  <si>
    <t>Πάγιο Ενεργητικό</t>
  </si>
  <si>
    <t>Καθαρό Πάγιο</t>
  </si>
  <si>
    <t>όπου</t>
  </si>
  <si>
    <t>i=</t>
  </si>
  <si>
    <t xml:space="preserve">  μείον Αποσβέσεις (συσσωρευμένες)</t>
  </si>
  <si>
    <t>ΒΑΣΙΚΕΣ ΕΝΝΟΙΕΣ ΚΑΙ ΟΡΙΣΜΟΙ</t>
  </si>
  <si>
    <t>X</t>
  </si>
  <si>
    <t>IC</t>
  </si>
  <si>
    <t>SV</t>
  </si>
  <si>
    <t>1/N</t>
  </si>
  <si>
    <t>0 εως Ν-1</t>
  </si>
  <si>
    <t>ΔΕΔΟΜΕΝΑ (ΕΥΡΩ)</t>
  </si>
  <si>
    <t>ETH</t>
  </si>
  <si>
    <t>SUM-N</t>
  </si>
  <si>
    <t>N*(N+1)/2</t>
  </si>
  <si>
    <t>SP-APOSB</t>
  </si>
  <si>
    <t>Ετήσιος Χρόνος Λειτουργίας</t>
  </si>
  <si>
    <t>Συντελεστής Ετήσιος Χρόνος Λειτουργίας</t>
  </si>
  <si>
    <t>ΜΕΘΟΔΟΙ ΑΠΟΣΒΕΣΗΣ</t>
  </si>
  <si>
    <t>ΜΟΝ. ΠΑΡΑΓΩΓΗΣ</t>
  </si>
  <si>
    <t>ΤΥΠΟΙ/ ΟΡΙΣΜΟΣ ΟΝΟΜΑΤΟΣ</t>
  </si>
  <si>
    <t>ΤΥΠΟΙ/ ΔΙΑΧΕΙΡΙΣΗ ΟΝΟΜΑΤΩΝ</t>
  </si>
  <si>
    <t>ΕΠΙΛΟΓΗ ΠΕΡΙΟΧΗΣ ΣΤΟΧΟΥ</t>
  </si>
  <si>
    <t>=TRANSPOSE(</t>
  </si>
  <si>
    <t>ΠΑΜΕ ΣΤΑ ΔΕΔΟΜΕΝΑ</t>
  </si>
  <si>
    <t>ΕΠΙΛΟΓΗ ΔΕΔΟΜΕΝΩΝ</t>
  </si>
  <si>
    <t>SHIFT+CTRL+ENTER</t>
  </si>
  <si>
    <t>Ακαθάριστα λειτουργικά κέρδη (ΚΠΤΦΑ)</t>
  </si>
  <si>
    <t>Καθαρά Κέρδη πρo Τόκων και Φόρων (ΚΠΤΦ)</t>
  </si>
  <si>
    <t>Καθαρά Κέρδη πρό Φόρων (ΚΠΦ)</t>
  </si>
  <si>
    <t>Καθαρό Πάγιο (αναπόσβεστη αξία ή λογιστική αξία)</t>
  </si>
  <si>
    <t>Η κατανομή του κόστους παγίου στην διάρκεια ζωής</t>
  </si>
  <si>
    <t>SOS ΠΑΝΤΑ ΑΣΚΗΣΗ ΑΠΟΣΒΕΣΕΩΝ</t>
  </si>
  <si>
    <t>ΟΝΟΜΑΣΙΑ ΠΕΡΙΟΧΗΣ</t>
  </si>
  <si>
    <t>Γραμμική ή Σταθερή</t>
  </si>
  <si>
    <t>SOS</t>
  </si>
  <si>
    <t>Ποσοστό απόσβεσης</t>
  </si>
  <si>
    <t>Φθίνουσα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</si>
</sst>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000"/>
  </numFmts>
  <fonts count="12">
    <font>
      <sz val="10"/>
      <name val="Arial"/>
      <charset val="161"/>
    </font>
    <font>
      <sz val="10"/>
      <name val="Arial"/>
      <family val="2"/>
      <charset val="161"/>
    </font>
    <font>
      <sz val="11"/>
      <color indexed="8"/>
      <name val="Arial"/>
      <family val="2"/>
      <charset val="161"/>
    </font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color indexed="8"/>
      <name val="Arial"/>
      <family val="2"/>
      <charset val="161"/>
    </font>
    <font>
      <b/>
      <u/>
      <sz val="11"/>
      <name val="Arial"/>
      <family val="2"/>
      <charset val="161"/>
    </font>
    <font>
      <b/>
      <sz val="11"/>
      <name val="Arial"/>
      <family val="2"/>
      <charset val="161"/>
    </font>
    <font>
      <u/>
      <sz val="10"/>
      <name val="Arial"/>
      <family val="2"/>
      <charset val="161"/>
    </font>
    <font>
      <b/>
      <u/>
      <sz val="10"/>
      <name val="Arial"/>
      <family val="2"/>
      <charset val="161"/>
    </font>
    <font>
      <sz val="8"/>
      <name val="Arial"/>
      <family val="2"/>
      <charset val="161"/>
    </font>
    <font>
      <u/>
      <sz val="1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" fontId="0" fillId="0" borderId="0"/>
    <xf numFmtId="9" fontId="1" fillId="0" borderId="0" applyFont="0" applyFill="0" applyBorder="0" applyAlignment="0" applyProtection="0"/>
  </cellStyleXfs>
  <cellXfs count="49">
    <xf numFmtId="3" fontId="0" fillId="0" borderId="0" xfId="0"/>
    <xf numFmtId="37" fontId="2" fillId="0" borderId="0" xfId="0" applyNumberFormat="1" applyFont="1" applyAlignment="1" applyProtection="1">
      <alignment horizontal="center"/>
      <protection locked="0"/>
    </xf>
    <xf numFmtId="37" fontId="3" fillId="0" borderId="0" xfId="0" applyNumberFormat="1" applyFont="1" applyProtection="1">
      <protection locked="0"/>
    </xf>
    <xf numFmtId="3" fontId="4" fillId="0" borderId="0" xfId="0" applyFont="1"/>
    <xf numFmtId="37" fontId="2" fillId="0" borderId="0" xfId="0" applyNumberFormat="1" applyFont="1" applyProtection="1">
      <protection locked="0"/>
    </xf>
    <xf numFmtId="37" fontId="5" fillId="0" borderId="0" xfId="0" applyNumberFormat="1" applyFont="1" applyProtection="1">
      <protection locked="0"/>
    </xf>
    <xf numFmtId="37" fontId="2" fillId="0" borderId="1" xfId="0" applyNumberFormat="1" applyFont="1" applyBorder="1" applyProtection="1">
      <protection locked="0"/>
    </xf>
    <xf numFmtId="37" fontId="2" fillId="0" borderId="1" xfId="0" applyNumberFormat="1" applyFont="1" applyBorder="1" applyAlignment="1" applyProtection="1">
      <alignment horizontal="center"/>
      <protection locked="0"/>
    </xf>
    <xf numFmtId="3" fontId="2" fillId="0" borderId="0" xfId="0" applyFont="1" applyProtection="1">
      <protection locked="0"/>
    </xf>
    <xf numFmtId="3" fontId="2" fillId="0" borderId="0" xfId="0" applyFont="1" applyBorder="1" applyAlignment="1" applyProtection="1">
      <alignment horizontal="center"/>
      <protection locked="0"/>
    </xf>
    <xf numFmtId="37" fontId="2" fillId="0" borderId="2" xfId="0" applyNumberFormat="1" applyFont="1" applyBorder="1" applyProtection="1">
      <protection locked="0"/>
    </xf>
    <xf numFmtId="37" fontId="2" fillId="0" borderId="0" xfId="0" applyNumberFormat="1" applyFont="1" applyBorder="1" applyProtection="1">
      <protection locked="0"/>
    </xf>
    <xf numFmtId="37" fontId="2" fillId="0" borderId="2" xfId="0" applyNumberFormat="1" applyFont="1" applyBorder="1" applyAlignment="1" applyProtection="1">
      <alignment horizontal="center"/>
      <protection locked="0"/>
    </xf>
    <xf numFmtId="3" fontId="3" fillId="0" borderId="0" xfId="0" applyFont="1" applyAlignment="1" applyProtection="1">
      <alignment horizontal="left"/>
      <protection locked="0"/>
    </xf>
    <xf numFmtId="3" fontId="4" fillId="0" borderId="0" xfId="0" applyFont="1" applyProtection="1">
      <protection locked="0"/>
    </xf>
    <xf numFmtId="3" fontId="6" fillId="0" borderId="0" xfId="0" applyFont="1" applyAlignment="1" applyProtection="1">
      <alignment horizontal="left"/>
      <protection locked="0"/>
    </xf>
    <xf numFmtId="3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3" fontId="3" fillId="0" borderId="2" xfId="0" applyFont="1" applyBorder="1" applyProtection="1">
      <protection locked="0"/>
    </xf>
    <xf numFmtId="37" fontId="3" fillId="0" borderId="2" xfId="0" applyNumberFormat="1" applyFont="1" applyBorder="1" applyProtection="1">
      <protection locked="0"/>
    </xf>
    <xf numFmtId="3" fontId="3" fillId="0" borderId="0" xfId="0" applyFont="1" applyBorder="1" applyProtection="1">
      <protection locked="0"/>
    </xf>
    <xf numFmtId="37" fontId="3" fillId="0" borderId="0" xfId="0" applyNumberFormat="1" applyFont="1" applyBorder="1" applyProtection="1">
      <protection locked="0"/>
    </xf>
    <xf numFmtId="3" fontId="7" fillId="0" borderId="0" xfId="0" applyFont="1" applyAlignment="1" applyProtection="1">
      <alignment horizontal="left"/>
      <protection locked="0"/>
    </xf>
    <xf numFmtId="3" fontId="4" fillId="0" borderId="1" xfId="0" applyFont="1" applyBorder="1"/>
    <xf numFmtId="3" fontId="4" fillId="0" borderId="2" xfId="0" applyFont="1" applyBorder="1"/>
    <xf numFmtId="3" fontId="8" fillId="0" borderId="0" xfId="0" applyFont="1"/>
    <xf numFmtId="3" fontId="9" fillId="0" borderId="0" xfId="0" applyFont="1"/>
    <xf numFmtId="37" fontId="3" fillId="0" borderId="1" xfId="0" applyNumberFormat="1" applyFont="1" applyBorder="1" applyProtection="1">
      <protection locked="0"/>
    </xf>
    <xf numFmtId="3" fontId="3" fillId="0" borderId="2" xfId="0" applyFont="1" applyBorder="1" applyAlignment="1" applyProtection="1">
      <alignment horizontal="center"/>
      <protection locked="0"/>
    </xf>
    <xf numFmtId="3" fontId="3" fillId="0" borderId="1" xfId="0" applyFont="1" applyBorder="1" applyProtection="1">
      <protection locked="0"/>
    </xf>
    <xf numFmtId="3" fontId="4" fillId="0" borderId="0" xfId="0" applyFont="1" applyAlignment="1">
      <alignment horizontal="center"/>
    </xf>
    <xf numFmtId="3" fontId="4" fillId="0" borderId="2" xfId="0" applyFont="1" applyBorder="1" applyAlignment="1">
      <alignment horizontal="center"/>
    </xf>
    <xf numFmtId="3" fontId="3" fillId="0" borderId="0" xfId="0" applyFont="1" applyBorder="1" applyAlignment="1" applyProtection="1">
      <alignment horizontal="center"/>
      <protection locked="0"/>
    </xf>
    <xf numFmtId="3" fontId="3" fillId="0" borderId="0" xfId="0" applyFont="1" applyBorder="1" applyAlignment="1" applyProtection="1">
      <alignment horizontal="left"/>
      <protection locked="0"/>
    </xf>
    <xf numFmtId="3" fontId="4" fillId="0" borderId="0" xfId="0" applyFont="1" applyBorder="1"/>
    <xf numFmtId="3" fontId="4" fillId="0" borderId="0" xfId="0" applyFont="1" applyBorder="1" applyAlignment="1">
      <alignment horizontal="center"/>
    </xf>
    <xf numFmtId="37" fontId="2" fillId="0" borderId="2" xfId="0" applyNumberFormat="1" applyFont="1" applyBorder="1" applyAlignment="1" applyProtection="1">
      <alignment wrapText="1"/>
      <protection locked="0"/>
    </xf>
    <xf numFmtId="9" fontId="0" fillId="0" borderId="0" xfId="1" applyFont="1"/>
    <xf numFmtId="3" fontId="3" fillId="2" borderId="0" xfId="0" applyFont="1" applyFill="1" applyBorder="1" applyProtection="1">
      <protection locked="0"/>
    </xf>
    <xf numFmtId="37" fontId="3" fillId="2" borderId="0" xfId="0" applyNumberFormat="1" applyFont="1" applyFill="1" applyBorder="1" applyProtection="1">
      <protection locked="0"/>
    </xf>
    <xf numFmtId="3" fontId="1" fillId="0" borderId="0" xfId="0" applyFont="1"/>
    <xf numFmtId="9" fontId="4" fillId="0" borderId="0" xfId="1" applyNumberFormat="1" applyFont="1"/>
    <xf numFmtId="37" fontId="11" fillId="0" borderId="0" xfId="0" applyNumberFormat="1" applyFont="1" applyBorder="1" applyProtection="1">
      <protection locked="0"/>
    </xf>
    <xf numFmtId="3" fontId="11" fillId="0" borderId="0" xfId="0" applyFont="1" applyBorder="1" applyProtection="1">
      <protection locked="0"/>
    </xf>
    <xf numFmtId="3" fontId="11" fillId="0" borderId="0" xfId="0" applyNumberFormat="1" applyFont="1" applyBorder="1" applyProtection="1">
      <protection locked="0"/>
    </xf>
    <xf numFmtId="3" fontId="1" fillId="0" borderId="0" xfId="0" quotePrefix="1" applyFont="1"/>
    <xf numFmtId="9" fontId="4" fillId="0" borderId="0" xfId="1" applyFont="1"/>
    <xf numFmtId="9" fontId="0" fillId="0" borderId="0" xfId="1" applyNumberFormat="1" applyFont="1"/>
    <xf numFmtId="165" fontId="4" fillId="0" borderId="0" xfId="0" applyNumberFormat="1" applyFont="1"/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strRef>
              <c:f>'Pin5-AX_ISOL'!$A$8</c:f>
              <c:strCache>
                <c:ptCount val="1"/>
                <c:pt idx="0">
                  <c:v>Μικτά Κέρδη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'Pin5-AX_ISOL'!$B$8:$E$8</c:f>
              <c:numCache>
                <c:formatCode>#,##0</c:formatCode>
                <c:ptCount val="4"/>
              </c:numCache>
            </c:numRef>
          </c:val>
        </c:ser>
        <c:ser>
          <c:idx val="1"/>
          <c:order val="1"/>
          <c:tx>
            <c:strRef>
              <c:f>'Pin5-AX_ISOL'!$A$12</c:f>
              <c:strCache>
                <c:ptCount val="1"/>
                <c:pt idx="0">
                  <c:v> μείον Αποσβέσεις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'Pin5-AX_ISOL'!$B$12:$E$12</c:f>
              <c:numCache>
                <c:formatCode>#,##0\ _€;\-#,##0\ _€</c:formatCode>
                <c:ptCount val="4"/>
              </c:numCache>
            </c:numRef>
          </c:val>
        </c:ser>
        <c:ser>
          <c:idx val="2"/>
          <c:order val="2"/>
          <c:tx>
            <c:strRef>
              <c:f>'Pin5-AX_ISOL'!$A$15</c:f>
              <c:strCache>
                <c:ptCount val="1"/>
                <c:pt idx="0">
                  <c:v>Καθαρά Κέρδη πρό Φόρων (ΚΠΦ)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'Pin5-AX_ISOL'!$B$15:$E$15</c:f>
              <c:numCache>
                <c:formatCode>#,##0\ _€;\-#,##0\ _€</c:formatCode>
                <c:ptCount val="4"/>
              </c:numCache>
            </c:numRef>
          </c:val>
        </c:ser>
        <c:ser>
          <c:idx val="3"/>
          <c:order val="3"/>
          <c:tx>
            <c:strRef>
              <c:f>'Pin5-AX_ISOL'!$A$20</c:f>
              <c:strCache>
                <c:ptCount val="1"/>
                <c:pt idx="0">
                  <c:v>ΤΑΜΙΑΚΗ ΡΟΗ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'Pin5-AX_ISOL'!$B$20:$E$20</c:f>
              <c:numCache>
                <c:formatCode>#,##0\ _€;\-#,##0\ _€</c:formatCode>
                <c:ptCount val="4"/>
              </c:numCache>
            </c:numRef>
          </c:val>
        </c:ser>
        <c:dLbls/>
        <c:axId val="221647616"/>
        <c:axId val="221649152"/>
      </c:barChart>
      <c:catAx>
        <c:axId val="22164761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21649152"/>
        <c:crosses val="autoZero"/>
        <c:auto val="1"/>
        <c:lblAlgn val="ctr"/>
        <c:lblOffset val="100"/>
      </c:catAx>
      <c:valAx>
        <c:axId val="221649152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2164761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strRef>
              <c:f>Parousiasi!$A$2</c:f>
              <c:strCache>
                <c:ptCount val="1"/>
                <c:pt idx="0">
                  <c:v>Μικτά Κέρδη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Parousiasi!$B$2:$F$2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Parousiasi!$A$3</c:f>
              <c:strCache>
                <c:ptCount val="1"/>
                <c:pt idx="0">
                  <c:v> μείον Αποσβέσεις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Parousiasi!$B$3:$F$3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Parousiasi!$A$4</c:f>
              <c:strCache>
                <c:ptCount val="1"/>
                <c:pt idx="0">
                  <c:v>Καθαρά Κέρδη προς Διάθεση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Parousiasi!$B$4:$F$4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Parousiasi!$A$5</c:f>
              <c:strCache>
                <c:ptCount val="1"/>
                <c:pt idx="0">
                  <c:v>ΤΑΜΙΑΚΗ ΡΟΗ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Parousiasi!$B$5:$F$5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/>
        <c:axId val="226187136"/>
        <c:axId val="226188672"/>
      </c:barChart>
      <c:catAx>
        <c:axId val="226187136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26188672"/>
        <c:crosses val="autoZero"/>
        <c:auto val="1"/>
        <c:lblAlgn val="ctr"/>
        <c:lblOffset val="100"/>
      </c:catAx>
      <c:valAx>
        <c:axId val="226188672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26187136"/>
        <c:crosses val="autoZero"/>
        <c:crossBetween val="between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strRef>
              <c:f>Parousiasi!$A$13</c:f>
              <c:strCache>
                <c:ptCount val="1"/>
                <c:pt idx="0">
                  <c:v> μείον Αποσβέσεις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Parousiasi!$B$13:$F$13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Parousiasi!$A$14</c:f>
              <c:strCache>
                <c:ptCount val="1"/>
                <c:pt idx="0">
                  <c:v>Πάγιο Ενεργητικό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Parousiasi!$B$14:$F$14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Parousiasi!$A$15</c:f>
              <c:strCache>
                <c:ptCount val="1"/>
                <c:pt idx="0">
                  <c:v>  μείον Αποσβέσεις (συσσωρευμένες)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Parousiasi!$B$15:$F$15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Parousiasi!$A$16</c:f>
              <c:strCache>
                <c:ptCount val="1"/>
                <c:pt idx="0">
                  <c:v>Καθαρό Πάγιο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Parousiasi!$B$16:$F$16</c:f>
              <c:numCache>
                <c:formatCode>#,##0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/>
        <c:axId val="222042752"/>
        <c:axId val="222060928"/>
      </c:barChart>
      <c:catAx>
        <c:axId val="222042752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22060928"/>
        <c:crosses val="autoZero"/>
        <c:auto val="1"/>
        <c:lblAlgn val="ctr"/>
        <c:lblOffset val="100"/>
      </c:catAx>
      <c:valAx>
        <c:axId val="222060928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22042752"/>
        <c:crosses val="autoZero"/>
        <c:crossBetween val="between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4</xdr:row>
      <xdr:rowOff>57150</xdr:rowOff>
    </xdr:from>
    <xdr:to>
      <xdr:col>12</xdr:col>
      <xdr:colOff>561975</xdr:colOff>
      <xdr:row>19</xdr:row>
      <xdr:rowOff>85725</xdr:rowOff>
    </xdr:to>
    <xdr:graphicFrame macro="">
      <xdr:nvGraphicFramePr>
        <xdr:cNvPr id="719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38100</xdr:rowOff>
    </xdr:from>
    <xdr:to>
      <xdr:col>15</xdr:col>
      <xdr:colOff>257175</xdr:colOff>
      <xdr:row>13</xdr:row>
      <xdr:rowOff>28575</xdr:rowOff>
    </xdr:to>
    <xdr:graphicFrame macro="">
      <xdr:nvGraphicFramePr>
        <xdr:cNvPr id="620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15</xdr:row>
      <xdr:rowOff>28575</xdr:rowOff>
    </xdr:from>
    <xdr:to>
      <xdr:col>15</xdr:col>
      <xdr:colOff>219075</xdr:colOff>
      <xdr:row>32</xdr:row>
      <xdr:rowOff>19050</xdr:rowOff>
    </xdr:to>
    <xdr:graphicFrame macro="">
      <xdr:nvGraphicFramePr>
        <xdr:cNvPr id="620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2"/>
  <sheetViews>
    <sheetView zoomScale="110" zoomScaleNormal="110" workbookViewId="0">
      <selection activeCell="B27" sqref="B27"/>
    </sheetView>
  </sheetViews>
  <sheetFormatPr defaultRowHeight="12.75"/>
  <cols>
    <col min="1" max="1" width="4.42578125" style="3" customWidth="1"/>
    <col min="2" max="2" width="39.28515625" style="3" customWidth="1"/>
    <col min="3" max="3" width="15" style="3" customWidth="1"/>
    <col min="4" max="4" width="14.140625" style="3" customWidth="1"/>
    <col min="5" max="5" width="10.42578125" style="3" bestFit="1" customWidth="1"/>
    <col min="6" max="6" width="10.85546875" style="3" customWidth="1"/>
    <col min="7" max="16384" width="9.140625" style="3"/>
  </cols>
  <sheetData>
    <row r="1" spans="2:14">
      <c r="F1" s="40" t="s">
        <v>67</v>
      </c>
    </row>
    <row r="2" spans="2:14">
      <c r="F2" s="40" t="s">
        <v>68</v>
      </c>
      <c r="G2" s="40"/>
      <c r="N2" s="40" t="s">
        <v>79</v>
      </c>
    </row>
    <row r="3" spans="2:14">
      <c r="B3" s="3" t="s">
        <v>0</v>
      </c>
      <c r="G3" s="34"/>
      <c r="N3" s="40" t="s">
        <v>78</v>
      </c>
    </row>
    <row r="4" spans="2:14" ht="13.5" thickBot="1">
      <c r="B4" s="23" t="s">
        <v>58</v>
      </c>
      <c r="C4" s="23"/>
      <c r="D4" s="23"/>
      <c r="E4" s="23"/>
      <c r="F4" s="23"/>
      <c r="G4" s="34"/>
    </row>
    <row r="5" spans="2:14" ht="13.5" thickTop="1">
      <c r="B5" s="3" t="s">
        <v>1</v>
      </c>
      <c r="D5" s="30" t="s">
        <v>54</v>
      </c>
      <c r="E5" s="3">
        <v>1100000</v>
      </c>
      <c r="G5" s="34"/>
      <c r="L5" s="3">
        <f>IC</f>
        <v>1100000</v>
      </c>
      <c r="M5" s="40" t="s">
        <v>80</v>
      </c>
    </row>
    <row r="6" spans="2:14">
      <c r="B6" s="3" t="s">
        <v>2</v>
      </c>
      <c r="D6" s="30" t="s">
        <v>55</v>
      </c>
      <c r="E6" s="3">
        <v>100000</v>
      </c>
      <c r="G6" s="34"/>
      <c r="L6" s="3">
        <f>SV</f>
        <v>100000</v>
      </c>
    </row>
    <row r="7" spans="2:14">
      <c r="B7" s="3" t="s">
        <v>3</v>
      </c>
      <c r="D7" s="30" t="s">
        <v>59</v>
      </c>
      <c r="E7" s="3">
        <v>10</v>
      </c>
      <c r="G7" s="34"/>
      <c r="L7" s="3">
        <f>N</f>
        <v>10</v>
      </c>
    </row>
    <row r="8" spans="2:14">
      <c r="B8" s="3" t="s">
        <v>4</v>
      </c>
      <c r="D8" s="30" t="s">
        <v>62</v>
      </c>
      <c r="E8" s="41">
        <f>1/N</f>
        <v>0.1</v>
      </c>
      <c r="F8" s="30" t="s">
        <v>56</v>
      </c>
      <c r="G8" s="35"/>
    </row>
    <row r="9" spans="2:14">
      <c r="B9" s="24" t="s">
        <v>5</v>
      </c>
      <c r="C9" s="24"/>
      <c r="D9" s="31" t="s">
        <v>60</v>
      </c>
      <c r="E9" s="31">
        <f>N*(N+1)/2</f>
        <v>55</v>
      </c>
      <c r="F9" s="31" t="s">
        <v>61</v>
      </c>
      <c r="G9" s="34"/>
    </row>
    <row r="10" spans="2:14">
      <c r="G10" s="34"/>
    </row>
    <row r="11" spans="2:14">
      <c r="B11" s="3" t="s">
        <v>6</v>
      </c>
      <c r="D11" s="3">
        <f>SUM(C13:L13)</f>
        <v>10000</v>
      </c>
    </row>
    <row r="12" spans="2:14">
      <c r="F12" s="25" t="s">
        <v>7</v>
      </c>
    </row>
    <row r="13" spans="2:14">
      <c r="B13" s="24" t="s">
        <v>8</v>
      </c>
      <c r="C13" s="24">
        <v>2000</v>
      </c>
      <c r="D13" s="24">
        <v>1800</v>
      </c>
      <c r="E13" s="24">
        <v>1500</v>
      </c>
      <c r="F13" s="24">
        <v>1300</v>
      </c>
      <c r="G13" s="24">
        <v>1000</v>
      </c>
      <c r="H13" s="24">
        <v>800</v>
      </c>
      <c r="I13" s="24">
        <v>600</v>
      </c>
      <c r="J13" s="24">
        <v>500</v>
      </c>
      <c r="K13" s="24">
        <v>300</v>
      </c>
      <c r="L13" s="24">
        <v>200</v>
      </c>
    </row>
    <row r="14" spans="2:14">
      <c r="B14" s="24" t="s">
        <v>9</v>
      </c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</row>
    <row r="16" spans="2:14">
      <c r="B16" s="3" t="s">
        <v>10</v>
      </c>
    </row>
    <row r="17" spans="2:13">
      <c r="B17" s="3" t="s">
        <v>11</v>
      </c>
    </row>
    <row r="18" spans="2:13" ht="13.5" thickBot="1">
      <c r="B18" s="23" t="s">
        <v>52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2:13" ht="13.5" thickTop="1">
      <c r="B19" s="26" t="s">
        <v>12</v>
      </c>
    </row>
    <row r="20" spans="2:13">
      <c r="B20" s="3" t="s">
        <v>13</v>
      </c>
      <c r="D20" s="3" t="s">
        <v>14</v>
      </c>
    </row>
    <row r="21" spans="2:13">
      <c r="B21" s="40" t="s">
        <v>81</v>
      </c>
    </row>
    <row r="22" spans="2:13">
      <c r="M22" s="48"/>
    </row>
    <row r="23" spans="2:13"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5" spans="2:13">
      <c r="B25" s="3" t="s">
        <v>15</v>
      </c>
      <c r="D25" s="3" t="s">
        <v>16</v>
      </c>
    </row>
    <row r="26" spans="2:13">
      <c r="B26" s="40" t="s">
        <v>84</v>
      </c>
    </row>
    <row r="28" spans="2:13"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2:13">
      <c r="B30" s="3" t="s">
        <v>17</v>
      </c>
      <c r="D30" s="3" t="s">
        <v>18</v>
      </c>
    </row>
    <row r="35" spans="2:11">
      <c r="E35" s="3" t="s">
        <v>49</v>
      </c>
      <c r="F35" s="3" t="s">
        <v>50</v>
      </c>
      <c r="G35" s="3" t="s">
        <v>57</v>
      </c>
    </row>
    <row r="36" spans="2:11"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9" spans="2:11">
      <c r="B39" s="3" t="s">
        <v>19</v>
      </c>
    </row>
    <row r="40" spans="2:11">
      <c r="E40" s="3" t="s">
        <v>20</v>
      </c>
    </row>
    <row r="42" spans="2:11" ht="13.5" thickBot="1"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2:11" ht="13.5" thickTop="1"/>
    <row r="45" spans="2:11" ht="15">
      <c r="B45" s="15" t="s">
        <v>32</v>
      </c>
      <c r="C45" s="16"/>
      <c r="D45" s="16"/>
    </row>
    <row r="46" spans="2:11" ht="15" thickBot="1">
      <c r="B46" s="29"/>
      <c r="C46" s="29"/>
      <c r="D46" s="29"/>
    </row>
    <row r="47" spans="2:11" ht="15" thickTop="1">
      <c r="B47" s="18"/>
      <c r="C47" s="18"/>
      <c r="D47" s="28"/>
    </row>
    <row r="48" spans="2:11" ht="14.25">
      <c r="B48" s="16"/>
      <c r="C48" s="13" t="s">
        <v>20</v>
      </c>
      <c r="D48" s="16"/>
    </row>
    <row r="49" spans="2:4" ht="14.25">
      <c r="B49" s="13" t="s">
        <v>33</v>
      </c>
      <c r="C49" s="16"/>
      <c r="D49" s="2">
        <v>3000000</v>
      </c>
    </row>
    <row r="50" spans="2:4" ht="14.25">
      <c r="B50" s="13" t="s">
        <v>34</v>
      </c>
      <c r="C50" s="16"/>
      <c r="D50" s="2">
        <v>2555000</v>
      </c>
    </row>
    <row r="51" spans="2:4" ht="14.25">
      <c r="B51" s="13" t="s">
        <v>35</v>
      </c>
      <c r="C51" s="16"/>
      <c r="D51" s="2"/>
    </row>
    <row r="52" spans="2:4" ht="14.25">
      <c r="B52" s="13" t="s">
        <v>36</v>
      </c>
      <c r="C52" s="16"/>
      <c r="D52" s="2"/>
    </row>
    <row r="53" spans="2:4" ht="14.25">
      <c r="B53" s="13" t="s">
        <v>37</v>
      </c>
      <c r="C53" s="16"/>
      <c r="D53" s="2">
        <v>90000</v>
      </c>
    </row>
    <row r="54" spans="2:4" ht="14.25">
      <c r="B54" s="13" t="s">
        <v>38</v>
      </c>
      <c r="C54" s="16"/>
      <c r="D54" s="2"/>
    </row>
    <row r="55" spans="2:4" ht="14.25">
      <c r="B55" s="13" t="s">
        <v>39</v>
      </c>
      <c r="C55" s="16"/>
      <c r="D55" s="2"/>
    </row>
    <row r="56" spans="2:4" ht="14.25">
      <c r="B56" s="13" t="s">
        <v>40</v>
      </c>
      <c r="C56" s="16"/>
      <c r="D56" s="2"/>
    </row>
    <row r="57" spans="2:4" ht="14.25">
      <c r="B57" s="13" t="s">
        <v>41</v>
      </c>
      <c r="C57" s="16"/>
      <c r="D57" s="2">
        <v>0</v>
      </c>
    </row>
    <row r="58" spans="2:4" ht="14.25">
      <c r="B58" s="13" t="s">
        <v>42</v>
      </c>
      <c r="C58" s="2"/>
      <c r="D58" s="2"/>
    </row>
    <row r="59" spans="2:4" ht="14.25">
      <c r="B59" s="13" t="s">
        <v>43</v>
      </c>
      <c r="C59" s="17">
        <v>0.35</v>
      </c>
      <c r="D59" s="2"/>
    </row>
    <row r="60" spans="2:4" ht="14.25">
      <c r="B60" s="13" t="s">
        <v>44</v>
      </c>
      <c r="C60" s="16"/>
      <c r="D60" s="2"/>
    </row>
    <row r="61" spans="2:4" ht="14.25">
      <c r="B61" s="18"/>
      <c r="C61" s="18"/>
      <c r="D61" s="19"/>
    </row>
    <row r="62" spans="2:4" ht="14.25">
      <c r="B62" s="16"/>
      <c r="C62" s="16"/>
      <c r="D62" s="2"/>
    </row>
    <row r="63" spans="2:4" ht="14.25">
      <c r="B63" s="18" t="s">
        <v>45</v>
      </c>
      <c r="C63" s="18"/>
      <c r="D63" s="19"/>
    </row>
    <row r="64" spans="2:4" ht="14.25">
      <c r="B64" s="20"/>
      <c r="C64" s="20"/>
      <c r="D64" s="21"/>
    </row>
    <row r="65" spans="2:4" ht="15">
      <c r="B65" s="22" t="s">
        <v>46</v>
      </c>
      <c r="C65" s="16"/>
      <c r="D65" s="16"/>
    </row>
    <row r="66" spans="2:4" ht="14.25">
      <c r="B66" s="16"/>
      <c r="C66" s="16"/>
      <c r="D66" s="16"/>
    </row>
    <row r="67" spans="2:4" ht="14.25">
      <c r="B67" s="2" t="s">
        <v>47</v>
      </c>
      <c r="C67" s="2"/>
      <c r="D67" s="2"/>
    </row>
    <row r="68" spans="2:4" ht="14.25">
      <c r="B68" s="2" t="s">
        <v>51</v>
      </c>
      <c r="C68" s="2"/>
      <c r="D68" s="2"/>
    </row>
    <row r="69" spans="2:4" ht="14.25">
      <c r="B69" s="2" t="s">
        <v>48</v>
      </c>
      <c r="C69" s="2"/>
      <c r="D69" s="2"/>
    </row>
    <row r="70" spans="2:4" ht="14.25">
      <c r="B70" s="2"/>
      <c r="C70" s="2"/>
      <c r="D70" s="2"/>
    </row>
    <row r="71" spans="2:4" ht="15" thickBot="1">
      <c r="B71" s="27"/>
      <c r="C71" s="27"/>
      <c r="D71" s="27"/>
    </row>
    <row r="72" spans="2:4" ht="13.5" thickTop="1"/>
  </sheetData>
  <phoneticPr fontId="0" type="noConversion"/>
  <pageMargins left="0.28999999999999998" right="0.18" top="0.48" bottom="0.41" header="0.23" footer="0.24"/>
  <pageSetup orientation="landscape" horizontalDpi="120" verticalDpi="72" r:id="rId1"/>
  <headerFooter alignWithMargins="0"/>
  <legacyDrawing r:id="rId2"/>
  <oleObjects>
    <oleObject progId="Equation.3" shapeId="1030" r:id="rId3"/>
    <oleObject progId="Equation.3" shapeId="1031" r:id="rId4"/>
    <oleObject progId="Equation.3" shapeId="1032" r:id="rId5"/>
    <oleObject progId="Equation.3" shapeId="1033" r:id="rId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opLeftCell="A7" zoomScaleNormal="75" workbookViewId="0">
      <selection activeCell="G15" sqref="G15"/>
    </sheetView>
  </sheetViews>
  <sheetFormatPr defaultRowHeight="12.75"/>
  <cols>
    <col min="1" max="1" width="2.85546875" style="3" customWidth="1"/>
    <col min="2" max="2" width="9.140625" style="3"/>
    <col min="3" max="3" width="14.85546875" style="3" bestFit="1" customWidth="1"/>
    <col min="4" max="4" width="20.28515625" style="3" bestFit="1" customWidth="1"/>
    <col min="5" max="5" width="18" style="3" bestFit="1" customWidth="1"/>
    <col min="6" max="6" width="14.5703125" style="3" bestFit="1" customWidth="1"/>
    <col min="7" max="7" width="20.85546875" style="3" bestFit="1" customWidth="1"/>
    <col min="8" max="16384" width="9.140625" style="3"/>
  </cols>
  <sheetData>
    <row r="1" spans="1:8" ht="15">
      <c r="A1" s="4"/>
      <c r="B1" s="5"/>
      <c r="C1" s="4"/>
      <c r="D1" s="4"/>
      <c r="E1" s="4"/>
      <c r="F1" s="4"/>
    </row>
    <row r="2" spans="1:8" ht="15">
      <c r="A2" s="4"/>
      <c r="B2" s="5"/>
      <c r="C2" s="4"/>
      <c r="D2" s="4"/>
      <c r="E2" s="4"/>
      <c r="F2" s="4"/>
    </row>
    <row r="3" spans="1:8" ht="14.25">
      <c r="A3" s="4"/>
      <c r="B3" s="4"/>
      <c r="C3" s="4"/>
      <c r="D3" s="4"/>
      <c r="E3" s="4"/>
      <c r="F3" s="4"/>
    </row>
    <row r="4" spans="1:8" ht="15" thickBot="1">
      <c r="A4" s="4"/>
      <c r="B4" s="6"/>
      <c r="C4" s="6"/>
      <c r="D4" s="6"/>
      <c r="E4" s="6"/>
      <c r="F4" s="7"/>
    </row>
    <row r="5" spans="1:8" ht="15" thickTop="1">
      <c r="A5" s="4"/>
      <c r="B5" s="4"/>
      <c r="C5" s="4"/>
      <c r="D5" s="4" t="s">
        <v>13</v>
      </c>
      <c r="E5" s="4"/>
      <c r="F5" s="1"/>
    </row>
    <row r="6" spans="1:8" ht="14.25">
      <c r="A6" s="4"/>
      <c r="B6" s="4"/>
      <c r="C6" s="4"/>
      <c r="D6" s="1" t="s">
        <v>14</v>
      </c>
      <c r="E6" s="4"/>
      <c r="F6" s="1"/>
    </row>
    <row r="7" spans="1:8" ht="14.25">
      <c r="A7" s="4"/>
      <c r="B7" s="4"/>
      <c r="C7" s="4"/>
      <c r="D7" s="1"/>
      <c r="E7" s="4"/>
      <c r="F7" s="1"/>
      <c r="H7" s="40" t="s">
        <v>82</v>
      </c>
    </row>
    <row r="8" spans="1:8" ht="14.25">
      <c r="A8" s="4"/>
      <c r="B8" s="10"/>
      <c r="C8" s="10"/>
      <c r="D8" s="10"/>
      <c r="E8" s="10"/>
      <c r="F8" s="1"/>
    </row>
    <row r="9" spans="1:8" ht="14.25">
      <c r="A9" s="4"/>
      <c r="B9" s="4"/>
      <c r="C9" s="1" t="s">
        <v>22</v>
      </c>
      <c r="D9" s="1" t="s">
        <v>22</v>
      </c>
      <c r="E9" s="1" t="s">
        <v>23</v>
      </c>
      <c r="F9" s="1" t="s">
        <v>24</v>
      </c>
      <c r="G9" s="1" t="s">
        <v>83</v>
      </c>
    </row>
    <row r="10" spans="1:8" ht="14.25">
      <c r="A10" s="4"/>
      <c r="B10" s="1" t="s">
        <v>25</v>
      </c>
      <c r="C10" s="1" t="s">
        <v>26</v>
      </c>
      <c r="D10" s="1" t="s">
        <v>26</v>
      </c>
      <c r="E10" s="1" t="s">
        <v>27</v>
      </c>
      <c r="F10" s="1" t="s">
        <v>28</v>
      </c>
    </row>
    <row r="11" spans="1:8" ht="14.25">
      <c r="A11" s="4"/>
      <c r="B11" s="4"/>
      <c r="C11" s="1" t="s">
        <v>29</v>
      </c>
      <c r="D11" s="1" t="s">
        <v>30</v>
      </c>
      <c r="E11" s="1"/>
      <c r="F11" s="1"/>
    </row>
    <row r="12" spans="1:8" ht="14.25">
      <c r="A12" s="4"/>
      <c r="B12" s="10"/>
      <c r="C12" s="12"/>
      <c r="D12" s="12"/>
      <c r="E12" s="12"/>
      <c r="F12" s="12"/>
    </row>
    <row r="13" spans="1:8" ht="14.25">
      <c r="A13" s="4"/>
      <c r="B13" s="11"/>
      <c r="C13" s="11"/>
      <c r="D13" s="11"/>
      <c r="E13" s="11"/>
      <c r="F13" s="11"/>
    </row>
    <row r="14" spans="1:8" ht="14.25">
      <c r="A14" s="4"/>
      <c r="B14" s="4">
        <v>0</v>
      </c>
      <c r="E14" s="4"/>
      <c r="F14" s="4">
        <f>IC-E14</f>
        <v>1100000</v>
      </c>
    </row>
    <row r="15" spans="1:8" ht="14.25">
      <c r="A15" s="4"/>
      <c r="B15" s="4">
        <v>1</v>
      </c>
      <c r="C15" s="3">
        <f>(1/N)*(IC-SV)</f>
        <v>100000</v>
      </c>
      <c r="D15" s="3">
        <f>SLN(IC,SV,N)</f>
        <v>100000</v>
      </c>
      <c r="E15" s="4">
        <f>D15+E14</f>
        <v>100000</v>
      </c>
      <c r="F15" s="4">
        <f>IC-E15</f>
        <v>1000000</v>
      </c>
      <c r="G15" s="46">
        <f>C15/$C$26</f>
        <v>0.1</v>
      </c>
    </row>
    <row r="16" spans="1:8" ht="14.25">
      <c r="A16" s="4"/>
      <c r="B16" s="4">
        <v>2</v>
      </c>
      <c r="C16" s="3">
        <f>(1/N)*(IC-SV)</f>
        <v>100000</v>
      </c>
      <c r="D16" s="3">
        <f>SLN(IC,SV,N)</f>
        <v>100000</v>
      </c>
      <c r="E16" s="4">
        <f t="shared" ref="E16:E24" si="0">D16+E15</f>
        <v>200000</v>
      </c>
      <c r="F16" s="4">
        <f>IC-E16</f>
        <v>900000</v>
      </c>
      <c r="G16" s="46">
        <f t="shared" ref="G16:G24" si="1">C16/$C$26</f>
        <v>0.1</v>
      </c>
    </row>
    <row r="17" spans="1:7" ht="14.25">
      <c r="A17" s="4"/>
      <c r="B17" s="4">
        <v>3</v>
      </c>
      <c r="C17" s="3">
        <f>(1/N)*(IC-SV)</f>
        <v>100000</v>
      </c>
      <c r="D17" s="3">
        <f>SLN(IC,SV,N)</f>
        <v>100000</v>
      </c>
      <c r="E17" s="4">
        <f t="shared" si="0"/>
        <v>300000</v>
      </c>
      <c r="F17" s="4">
        <f>IC-E17</f>
        <v>800000</v>
      </c>
      <c r="G17" s="46">
        <f t="shared" si="1"/>
        <v>0.1</v>
      </c>
    </row>
    <row r="18" spans="1:7" ht="14.25">
      <c r="A18" s="4"/>
      <c r="B18" s="4">
        <v>4</v>
      </c>
      <c r="C18" s="3">
        <f>(1/N)*(IC-SV)</f>
        <v>100000</v>
      </c>
      <c r="D18" s="3">
        <f>SLN(IC,SV,N)</f>
        <v>100000</v>
      </c>
      <c r="E18" s="4">
        <f t="shared" si="0"/>
        <v>400000</v>
      </c>
      <c r="F18" s="4">
        <f>IC-E18</f>
        <v>700000</v>
      </c>
      <c r="G18" s="46">
        <f t="shared" si="1"/>
        <v>0.1</v>
      </c>
    </row>
    <row r="19" spans="1:7" ht="14.25">
      <c r="A19" s="4"/>
      <c r="B19" s="4">
        <v>5</v>
      </c>
      <c r="C19" s="3">
        <f>(1/N)*(IC-SV)</f>
        <v>100000</v>
      </c>
      <c r="D19" s="3">
        <f>SLN(IC,SV,N)</f>
        <v>100000</v>
      </c>
      <c r="E19" s="4">
        <f t="shared" si="0"/>
        <v>500000</v>
      </c>
      <c r="F19" s="4">
        <f>IC-E19</f>
        <v>600000</v>
      </c>
      <c r="G19" s="46">
        <f t="shared" si="1"/>
        <v>0.1</v>
      </c>
    </row>
    <row r="20" spans="1:7" ht="14.25">
      <c r="A20" s="4"/>
      <c r="B20" s="4">
        <v>6</v>
      </c>
      <c r="C20" s="3">
        <f>(1/N)*(IC-SV)</f>
        <v>100000</v>
      </c>
      <c r="D20" s="3">
        <f>SLN(IC,SV,N)</f>
        <v>100000</v>
      </c>
      <c r="E20" s="4">
        <f t="shared" si="0"/>
        <v>600000</v>
      </c>
      <c r="F20" s="4">
        <f>IC-E20</f>
        <v>500000</v>
      </c>
      <c r="G20" s="46">
        <f t="shared" si="1"/>
        <v>0.1</v>
      </c>
    </row>
    <row r="21" spans="1:7" ht="14.25">
      <c r="A21" s="4"/>
      <c r="B21" s="4">
        <v>7</v>
      </c>
      <c r="C21" s="3">
        <f>(1/N)*(IC-SV)</f>
        <v>100000</v>
      </c>
      <c r="D21" s="3">
        <f>SLN(IC,SV,N)</f>
        <v>100000</v>
      </c>
      <c r="E21" s="4">
        <f t="shared" si="0"/>
        <v>700000</v>
      </c>
      <c r="F21" s="4">
        <f>IC-E21</f>
        <v>400000</v>
      </c>
      <c r="G21" s="46">
        <f t="shared" si="1"/>
        <v>0.1</v>
      </c>
    </row>
    <row r="22" spans="1:7" ht="14.25">
      <c r="A22" s="4"/>
      <c r="B22" s="4">
        <v>8</v>
      </c>
      <c r="C22" s="3">
        <f>(1/N)*(IC-SV)</f>
        <v>100000</v>
      </c>
      <c r="D22" s="3">
        <f>SLN(IC,SV,N)</f>
        <v>100000</v>
      </c>
      <c r="E22" s="4">
        <f t="shared" si="0"/>
        <v>800000</v>
      </c>
      <c r="F22" s="4">
        <f>IC-E22</f>
        <v>300000</v>
      </c>
      <c r="G22" s="46">
        <f t="shared" si="1"/>
        <v>0.1</v>
      </c>
    </row>
    <row r="23" spans="1:7" ht="14.25">
      <c r="A23" s="4"/>
      <c r="B23" s="4">
        <v>9</v>
      </c>
      <c r="C23" s="3">
        <f>(1/N)*(IC-SV)</f>
        <v>100000</v>
      </c>
      <c r="D23" s="3">
        <f>SLN(IC,SV,N)</f>
        <v>100000</v>
      </c>
      <c r="E23" s="4">
        <f t="shared" si="0"/>
        <v>900000</v>
      </c>
      <c r="F23" s="4">
        <f>IC-E23</f>
        <v>200000</v>
      </c>
      <c r="G23" s="46">
        <f t="shared" si="1"/>
        <v>0.1</v>
      </c>
    </row>
    <row r="24" spans="1:7" ht="14.25">
      <c r="A24" s="4"/>
      <c r="B24" s="4">
        <v>10</v>
      </c>
      <c r="C24" s="3">
        <f>(1/N)*(IC-SV)</f>
        <v>100000</v>
      </c>
      <c r="D24" s="3">
        <f>SLN(IC,SV,N)</f>
        <v>100000</v>
      </c>
      <c r="E24" s="4">
        <f t="shared" si="0"/>
        <v>1000000</v>
      </c>
      <c r="F24" s="4">
        <f>IC-E24</f>
        <v>100000</v>
      </c>
      <c r="G24" s="46">
        <f t="shared" si="1"/>
        <v>0.1</v>
      </c>
    </row>
    <row r="25" spans="1:7" ht="14.25">
      <c r="A25" s="4"/>
      <c r="B25" s="4"/>
      <c r="C25" s="4"/>
      <c r="D25" s="4"/>
      <c r="E25" s="4"/>
      <c r="F25" s="4"/>
    </row>
    <row r="26" spans="1:7" ht="14.25">
      <c r="A26" s="4"/>
      <c r="B26" s="4" t="s">
        <v>31</v>
      </c>
      <c r="C26" s="4">
        <f>SUM(C15:C24)</f>
        <v>1000000</v>
      </c>
      <c r="D26" s="4">
        <f>SUM(D15:D24)</f>
        <v>1000000</v>
      </c>
      <c r="E26" s="4"/>
      <c r="F26" s="4"/>
    </row>
    <row r="27" spans="1:7" ht="15" thickBot="1">
      <c r="A27" s="4"/>
      <c r="B27" s="6"/>
      <c r="C27" s="7" t="s">
        <v>53</v>
      </c>
      <c r="D27" s="7" t="s">
        <v>53</v>
      </c>
      <c r="E27" s="6"/>
      <c r="F27" s="6"/>
    </row>
    <row r="28" spans="1:7" ht="15" thickTop="1">
      <c r="A28" s="4"/>
      <c r="B28" s="4"/>
      <c r="C28" s="4"/>
      <c r="D28" s="4"/>
      <c r="E28" s="4"/>
      <c r="F28" s="4"/>
    </row>
    <row r="29" spans="1:7" ht="14.25">
      <c r="A29" s="4"/>
      <c r="B29" s="4"/>
      <c r="C29" s="4"/>
      <c r="D29" s="4"/>
      <c r="E29" s="4"/>
      <c r="F29" s="4"/>
    </row>
    <row r="30" spans="1:7" ht="14.25">
      <c r="A30" s="4"/>
      <c r="B30" s="4"/>
      <c r="C30" s="4"/>
      <c r="D30" s="4"/>
      <c r="E30" s="4"/>
      <c r="F30" s="4"/>
    </row>
    <row r="31" spans="1:7" ht="14.25">
      <c r="A31" s="4"/>
      <c r="B31" s="4"/>
      <c r="C31" s="4"/>
      <c r="D31" s="4"/>
      <c r="E31" s="4"/>
      <c r="F31" s="4"/>
    </row>
  </sheetData>
  <phoneticPr fontId="0" type="noConversion"/>
  <printOptions gridLines="1"/>
  <pageMargins left="0.22" right="0.22" top="0.98425196850393704" bottom="0.98425196850393704" header="0.51181102362204722" footer="0.51181102362204722"/>
  <pageSetup orientation="landscape" horizontalDpi="240" verticalDpi="216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1:G27"/>
  <sheetViews>
    <sheetView topLeftCell="A4" workbookViewId="0">
      <selection activeCell="G14" sqref="G14:G23"/>
    </sheetView>
  </sheetViews>
  <sheetFormatPr defaultRowHeight="12.75"/>
  <cols>
    <col min="3" max="3" width="13.85546875" customWidth="1"/>
    <col min="4" max="4" width="12.28515625" customWidth="1"/>
    <col min="5" max="5" width="17.85546875" bestFit="1" customWidth="1"/>
    <col min="6" max="6" width="14" bestFit="1" customWidth="1"/>
    <col min="7" max="7" width="20.85546875" bestFit="1" customWidth="1"/>
  </cols>
  <sheetData>
    <row r="1" spans="2:7" ht="15">
      <c r="B1" s="5"/>
    </row>
    <row r="2" spans="2:7" ht="15">
      <c r="B2" s="5"/>
    </row>
    <row r="4" spans="2:7" ht="15" thickBot="1">
      <c r="B4" s="6"/>
      <c r="C4" s="6"/>
      <c r="D4" s="6"/>
      <c r="E4" s="6"/>
      <c r="F4" s="6"/>
    </row>
    <row r="5" spans="2:7" ht="15" thickTop="1">
      <c r="B5" s="4"/>
      <c r="C5" s="4"/>
      <c r="D5" s="4" t="s">
        <v>15</v>
      </c>
      <c r="E5" s="4"/>
      <c r="F5" s="4"/>
    </row>
    <row r="6" spans="2:7" ht="14.25">
      <c r="B6" s="4"/>
      <c r="C6" s="8"/>
      <c r="D6" s="4" t="s">
        <v>21</v>
      </c>
      <c r="E6" s="4"/>
      <c r="F6" s="4"/>
    </row>
    <row r="7" spans="2:7" ht="14.25">
      <c r="B7" s="4"/>
      <c r="C7" s="8"/>
      <c r="D7" s="9" t="s">
        <v>16</v>
      </c>
      <c r="E7" s="4"/>
      <c r="F7" s="4"/>
    </row>
    <row r="8" spans="2:7" ht="14.25">
      <c r="B8" s="4"/>
      <c r="C8" s="1" t="s">
        <v>22</v>
      </c>
      <c r="D8" s="1" t="s">
        <v>22</v>
      </c>
      <c r="E8" s="1" t="s">
        <v>23</v>
      </c>
      <c r="F8" s="1" t="s">
        <v>24</v>
      </c>
      <c r="G8" s="1" t="s">
        <v>83</v>
      </c>
    </row>
    <row r="9" spans="2:7" ht="14.25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2:7" ht="14.25">
      <c r="B10" s="4"/>
      <c r="C10" s="1" t="s">
        <v>29</v>
      </c>
      <c r="D10" s="1" t="s">
        <v>30</v>
      </c>
      <c r="E10" s="1"/>
      <c r="F10" s="1"/>
    </row>
    <row r="11" spans="2:7" ht="14.25">
      <c r="B11" s="10"/>
      <c r="C11" s="12"/>
      <c r="D11" s="12"/>
      <c r="E11" s="12"/>
      <c r="F11" s="12"/>
    </row>
    <row r="12" spans="2:7" ht="14.25">
      <c r="B12" s="11"/>
      <c r="C12" s="11"/>
      <c r="D12" s="11"/>
      <c r="E12" s="11"/>
      <c r="F12" s="11"/>
    </row>
    <row r="13" spans="2:7" ht="14.25">
      <c r="B13" s="4">
        <v>0</v>
      </c>
      <c r="C13" s="3"/>
      <c r="D13" s="4"/>
      <c r="E13" s="4"/>
      <c r="F13" s="4">
        <f>IC-E13</f>
        <v>1100000</v>
      </c>
    </row>
    <row r="14" spans="2:7" ht="14.25">
      <c r="B14" s="4">
        <v>1</v>
      </c>
      <c r="C14" s="4">
        <f>2*(1/N)*F13</f>
        <v>220000</v>
      </c>
      <c r="D14" s="4">
        <f>DDB(IC,SV,N,B14)</f>
        <v>220000</v>
      </c>
      <c r="E14" s="4">
        <f>D14+E13</f>
        <v>220000</v>
      </c>
      <c r="F14" s="4">
        <f>IC-E14</f>
        <v>880000</v>
      </c>
      <c r="G14" s="47">
        <f>C14/$C$25</f>
        <v>0.22405804992033432</v>
      </c>
    </row>
    <row r="15" spans="2:7" ht="14.25">
      <c r="B15" s="4">
        <v>2</v>
      </c>
      <c r="C15" s="4">
        <f>2*(1/N)*F14</f>
        <v>176000</v>
      </c>
      <c r="D15" s="4">
        <f>DDB(IC,SV,N,B15)</f>
        <v>176000</v>
      </c>
      <c r="E15" s="4">
        <f t="shared" ref="E15:E23" si="0">D15+E14</f>
        <v>396000</v>
      </c>
      <c r="F15" s="4">
        <f>IC-E15</f>
        <v>704000</v>
      </c>
      <c r="G15" s="47">
        <f t="shared" ref="G15:G23" si="1">C15/$C$25</f>
        <v>0.17924643993626746</v>
      </c>
    </row>
    <row r="16" spans="2:7" ht="14.25">
      <c r="B16" s="4">
        <v>3</v>
      </c>
      <c r="C16" s="4">
        <f>2*(1/N)*F15</f>
        <v>140800</v>
      </c>
      <c r="D16" s="4">
        <f>DDB(IC,SV,N,B16)</f>
        <v>140800.00000000003</v>
      </c>
      <c r="E16" s="4">
        <f t="shared" si="0"/>
        <v>536800</v>
      </c>
      <c r="F16" s="4">
        <f>IC-E16</f>
        <v>563200</v>
      </c>
      <c r="G16" s="47">
        <f t="shared" si="1"/>
        <v>0.14339715194901398</v>
      </c>
    </row>
    <row r="17" spans="2:7" ht="14.25">
      <c r="B17" s="4">
        <v>4</v>
      </c>
      <c r="C17" s="4">
        <f>2*(1/N)*F16</f>
        <v>112640</v>
      </c>
      <c r="D17" s="4">
        <f>DDB(IC,SV,N,B17)</f>
        <v>112640.00000000003</v>
      </c>
      <c r="E17" s="4">
        <f t="shared" si="0"/>
        <v>649440</v>
      </c>
      <c r="F17" s="4">
        <f>IC-E17</f>
        <v>450560</v>
      </c>
      <c r="G17" s="47">
        <f t="shared" si="1"/>
        <v>0.11471772155921117</v>
      </c>
    </row>
    <row r="18" spans="2:7" ht="14.25">
      <c r="B18" s="4">
        <v>5</v>
      </c>
      <c r="C18" s="4">
        <f>2*(1/N)*F17</f>
        <v>90112</v>
      </c>
      <c r="D18" s="4">
        <f>DDB(IC,SV,N,B18)</f>
        <v>90112.000000000058</v>
      </c>
      <c r="E18" s="4">
        <f t="shared" si="0"/>
        <v>739552</v>
      </c>
      <c r="F18" s="4">
        <f>IC-E18</f>
        <v>360448</v>
      </c>
      <c r="G18" s="47">
        <f t="shared" si="1"/>
        <v>9.1774177247368943E-2</v>
      </c>
    </row>
    <row r="19" spans="2:7" ht="14.25">
      <c r="B19" s="4">
        <v>6</v>
      </c>
      <c r="C19" s="4">
        <f>2*(1/N)*F18</f>
        <v>72089.600000000006</v>
      </c>
      <c r="D19" s="4">
        <f>DDB(IC,SV,N,B19)</f>
        <v>72089.600000000049</v>
      </c>
      <c r="E19" s="4">
        <f t="shared" si="0"/>
        <v>811641.60000000009</v>
      </c>
      <c r="F19" s="4">
        <f>IC-E19</f>
        <v>288358.39999999991</v>
      </c>
      <c r="G19" s="47">
        <f t="shared" si="1"/>
        <v>7.3419341797895152E-2</v>
      </c>
    </row>
    <row r="20" spans="2:7" ht="14.25">
      <c r="B20" s="4">
        <v>7</v>
      </c>
      <c r="C20" s="4">
        <f>2*(1/N)*F19</f>
        <v>57671.679999999986</v>
      </c>
      <c r="D20" s="4">
        <f>DDB(IC,SV,N,B20)</f>
        <v>57671.680000000044</v>
      </c>
      <c r="E20" s="4">
        <f t="shared" si="0"/>
        <v>869313.28000000014</v>
      </c>
      <c r="F20" s="4">
        <f>IC-E20</f>
        <v>230686.71999999986</v>
      </c>
      <c r="G20" s="47">
        <f t="shared" si="1"/>
        <v>5.8735473438316109E-2</v>
      </c>
    </row>
    <row r="21" spans="2:7" ht="14.25">
      <c r="B21" s="4">
        <v>8</v>
      </c>
      <c r="C21" s="4">
        <f>2*(1/N)*F20</f>
        <v>46137.343999999975</v>
      </c>
      <c r="D21" s="4">
        <f>DDB(IC,SV,N,B21)</f>
        <v>46137.344000000041</v>
      </c>
      <c r="E21" s="4">
        <f t="shared" si="0"/>
        <v>915450.62400000019</v>
      </c>
      <c r="F21" s="4">
        <f>IC-E21</f>
        <v>184549.37599999981</v>
      </c>
      <c r="G21" s="47">
        <f t="shared" si="1"/>
        <v>4.6988378750652871E-2</v>
      </c>
    </row>
    <row r="22" spans="2:7" ht="14.25">
      <c r="B22" s="4">
        <v>9</v>
      </c>
      <c r="C22" s="4">
        <f>2*(1/N)*F21</f>
        <v>36909.875199999966</v>
      </c>
      <c r="D22" s="4">
        <f>DDB(IC,SV,N,B22)</f>
        <v>36909.875200000031</v>
      </c>
      <c r="E22" s="4">
        <f t="shared" si="0"/>
        <v>952360.49920000019</v>
      </c>
      <c r="F22" s="4">
        <f>IC-E22</f>
        <v>147639.50079999981</v>
      </c>
      <c r="G22" s="47">
        <f t="shared" si="1"/>
        <v>3.759070300052228E-2</v>
      </c>
    </row>
    <row r="23" spans="2:7" ht="14.25">
      <c r="B23" s="4">
        <v>10</v>
      </c>
      <c r="C23" s="4">
        <f>2*(1/N)*F22</f>
        <v>29527.900159999961</v>
      </c>
      <c r="D23" s="4">
        <f>DDB(IC,SV,N,B23)</f>
        <v>29527.900160000027</v>
      </c>
      <c r="E23" s="4">
        <f t="shared" si="0"/>
        <v>981888.39936000027</v>
      </c>
      <c r="F23" s="4">
        <f>IC-E23</f>
        <v>118111.60063999973</v>
      </c>
      <c r="G23" s="47">
        <f t="shared" si="1"/>
        <v>3.0072562400417814E-2</v>
      </c>
    </row>
    <row r="24" spans="2:7" ht="14.25">
      <c r="B24" s="4"/>
      <c r="C24" s="4"/>
      <c r="D24" s="4"/>
      <c r="E24" s="4"/>
      <c r="F24" s="4"/>
    </row>
    <row r="25" spans="2:7" ht="14.25">
      <c r="B25" s="4" t="s">
        <v>31</v>
      </c>
      <c r="C25" s="4">
        <f>SUM(C14:C24)</f>
        <v>981888.39935999981</v>
      </c>
      <c r="D25" s="4">
        <f>SUM(D14:D23)</f>
        <v>981888.39936000027</v>
      </c>
      <c r="E25" s="4"/>
      <c r="F25" s="4"/>
    </row>
    <row r="26" spans="2:7" ht="15" thickBot="1">
      <c r="B26" s="6"/>
      <c r="C26" s="7" t="s">
        <v>53</v>
      </c>
      <c r="D26" s="7" t="s">
        <v>53</v>
      </c>
      <c r="E26" s="6"/>
      <c r="F26" s="6"/>
    </row>
    <row r="27" spans="2:7" ht="15" thickTop="1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zoomScale="120" zoomScaleNormal="120" workbookViewId="0">
      <selection activeCell="C14" sqref="C14:C25"/>
    </sheetView>
  </sheetViews>
  <sheetFormatPr defaultRowHeight="12.75"/>
  <cols>
    <col min="3" max="3" width="14" bestFit="1" customWidth="1"/>
    <col min="4" max="4" width="18.42578125" bestFit="1" customWidth="1"/>
    <col min="5" max="5" width="17.85546875" bestFit="1" customWidth="1"/>
    <col min="6" max="6" width="14" bestFit="1" customWidth="1"/>
    <col min="7" max="7" width="21.42578125" bestFit="1" customWidth="1"/>
  </cols>
  <sheetData>
    <row r="1" spans="1:7" ht="15">
      <c r="B1" s="5"/>
    </row>
    <row r="2" spans="1:7" ht="15">
      <c r="B2" s="5"/>
    </row>
    <row r="4" spans="1:7" ht="15" thickBot="1">
      <c r="B4" s="6"/>
      <c r="C4" s="6"/>
      <c r="D4" s="6"/>
      <c r="E4" s="6"/>
      <c r="F4" s="6"/>
    </row>
    <row r="5" spans="1:7" ht="15" thickTop="1">
      <c r="B5" s="4"/>
      <c r="C5" s="4"/>
      <c r="D5" s="4" t="s">
        <v>17</v>
      </c>
      <c r="E5" s="4"/>
      <c r="F5" s="4"/>
    </row>
    <row r="6" spans="1:7" ht="14.25">
      <c r="B6" s="4"/>
      <c r="C6" s="4"/>
      <c r="D6" s="9" t="s">
        <v>18</v>
      </c>
      <c r="E6" s="4"/>
      <c r="F6" s="4"/>
    </row>
    <row r="7" spans="1:7" ht="14.25">
      <c r="B7" s="4"/>
      <c r="C7" s="4"/>
      <c r="D7" s="9"/>
      <c r="E7" s="4"/>
      <c r="F7" s="4"/>
    </row>
    <row r="8" spans="1:7" ht="14.25">
      <c r="B8" s="4"/>
      <c r="C8" s="1" t="s">
        <v>22</v>
      </c>
      <c r="D8" s="1" t="s">
        <v>22</v>
      </c>
      <c r="E8" s="1" t="s">
        <v>23</v>
      </c>
      <c r="F8" s="1" t="s">
        <v>24</v>
      </c>
      <c r="G8" s="1" t="s">
        <v>83</v>
      </c>
    </row>
    <row r="9" spans="1:7" ht="14.25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1:7" ht="14.25">
      <c r="B10" s="4"/>
      <c r="C10" s="1" t="s">
        <v>29</v>
      </c>
      <c r="D10" s="1" t="s">
        <v>30</v>
      </c>
      <c r="E10" s="1"/>
      <c r="F10" s="1"/>
    </row>
    <row r="11" spans="1:7" ht="14.25">
      <c r="B11" s="10"/>
      <c r="C11" s="12"/>
      <c r="D11" s="12"/>
      <c r="E11" s="12"/>
      <c r="F11" s="12"/>
    </row>
    <row r="12" spans="1:7" ht="14.25">
      <c r="B12" s="11"/>
      <c r="C12" s="11"/>
      <c r="D12" s="11"/>
      <c r="E12" s="11"/>
      <c r="F12" s="11"/>
    </row>
    <row r="13" spans="1:7" ht="14.25">
      <c r="B13" s="4">
        <v>0</v>
      </c>
      <c r="C13" s="3"/>
      <c r="D13" s="4"/>
      <c r="E13" s="4"/>
      <c r="F13" s="4">
        <f>IC-E13</f>
        <v>1100000</v>
      </c>
    </row>
    <row r="14" spans="1:7" ht="14.25">
      <c r="A14" s="37"/>
      <c r="B14" s="4">
        <v>1</v>
      </c>
      <c r="C14" s="4">
        <f>(N-B13)/SUM_N*(IC-SV)</f>
        <v>181818.18181818182</v>
      </c>
      <c r="D14" s="4">
        <f>SYD(IC,SV,N,B14)</f>
        <v>181818.18181818182</v>
      </c>
      <c r="E14" s="4">
        <f>D14+E13</f>
        <v>181818.18181818182</v>
      </c>
      <c r="F14" s="4">
        <f>IC-E14</f>
        <v>918181.81818181812</v>
      </c>
      <c r="G14" s="37">
        <f>D14/$D$25</f>
        <v>0.1818181818181818</v>
      </c>
    </row>
    <row r="15" spans="1:7" ht="14.25">
      <c r="A15" s="37"/>
      <c r="B15" s="4">
        <v>2</v>
      </c>
      <c r="C15" s="4">
        <f>(N-B14)/SUM_N*(IC-SV)</f>
        <v>163636.36363636365</v>
      </c>
      <c r="D15" s="4">
        <f>SYD(IC,SV,N,B15)</f>
        <v>163636.36363636365</v>
      </c>
      <c r="E15" s="4">
        <f t="shared" ref="E15:E23" si="0">D15+E14</f>
        <v>345454.54545454547</v>
      </c>
      <c r="F15" s="4">
        <f>IC-E15</f>
        <v>754545.45454545459</v>
      </c>
      <c r="G15" s="37">
        <f t="shared" ref="G15:G23" si="1">D15/$D$25</f>
        <v>0.16363636363636364</v>
      </c>
    </row>
    <row r="16" spans="1:7" ht="14.25">
      <c r="A16" s="37"/>
      <c r="B16" s="4">
        <v>3</v>
      </c>
      <c r="C16" s="4">
        <f>(N-B15)/SUM_N*(IC-SV)</f>
        <v>145454.54545454544</v>
      </c>
      <c r="D16" s="4">
        <f>SYD(IC,SV,N,B16)</f>
        <v>145454.54545454544</v>
      </c>
      <c r="E16" s="4">
        <f t="shared" si="0"/>
        <v>490909.09090909094</v>
      </c>
      <c r="F16" s="4">
        <f>IC-E16</f>
        <v>609090.90909090906</v>
      </c>
      <c r="G16" s="37">
        <f t="shared" si="1"/>
        <v>0.14545454545454542</v>
      </c>
    </row>
    <row r="17" spans="1:7" ht="14.25">
      <c r="A17" s="37"/>
      <c r="B17" s="4">
        <v>4</v>
      </c>
      <c r="C17" s="4">
        <f>(N-B16)/SUM_N*(IC-SV)</f>
        <v>127272.72727272726</v>
      </c>
      <c r="D17" s="4">
        <f>SYD(IC,SV,N,B17)</f>
        <v>127272.72727272728</v>
      </c>
      <c r="E17" s="4">
        <f t="shared" si="0"/>
        <v>618181.81818181823</v>
      </c>
      <c r="F17" s="4">
        <f>IC-E17</f>
        <v>481818.18181818177</v>
      </c>
      <c r="G17" s="37">
        <f t="shared" si="1"/>
        <v>0.12727272727272726</v>
      </c>
    </row>
    <row r="18" spans="1:7" ht="14.25">
      <c r="A18" s="37"/>
      <c r="B18" s="4">
        <v>5</v>
      </c>
      <c r="C18" s="4">
        <f>(N-B17)/SUM_N*(IC-SV)</f>
        <v>109090.90909090909</v>
      </c>
      <c r="D18" s="4">
        <f>SYD(IC,SV,N,B18)</f>
        <v>109090.90909090909</v>
      </c>
      <c r="E18" s="4">
        <f t="shared" si="0"/>
        <v>727272.72727272729</v>
      </c>
      <c r="F18" s="4">
        <f>IC-E18</f>
        <v>372727.27272727271</v>
      </c>
      <c r="G18" s="37">
        <f t="shared" si="1"/>
        <v>0.10909090909090907</v>
      </c>
    </row>
    <row r="19" spans="1:7" ht="14.25">
      <c r="A19" s="37"/>
      <c r="B19" s="4">
        <v>6</v>
      </c>
      <c r="C19" s="4">
        <f>(N-B18)/SUM_N*(IC-SV)</f>
        <v>90909.090909090912</v>
      </c>
      <c r="D19" s="4">
        <f>SYD(IC,SV,N,B19)</f>
        <v>90909.090909090912</v>
      </c>
      <c r="E19" s="4">
        <f t="shared" si="0"/>
        <v>818181.81818181823</v>
      </c>
      <c r="F19" s="4">
        <f>IC-E19</f>
        <v>281818.18181818177</v>
      </c>
      <c r="G19" s="37">
        <f t="shared" si="1"/>
        <v>9.0909090909090898E-2</v>
      </c>
    </row>
    <row r="20" spans="1:7" ht="14.25">
      <c r="A20" s="37"/>
      <c r="B20" s="4">
        <v>7</v>
      </c>
      <c r="C20" s="4">
        <f>(N-B19)/SUM_N*(IC-SV)</f>
        <v>72727.272727272721</v>
      </c>
      <c r="D20" s="4">
        <f>SYD(IC,SV,N,B20)</f>
        <v>72727.272727272721</v>
      </c>
      <c r="E20" s="4">
        <f t="shared" si="0"/>
        <v>890909.09090909094</v>
      </c>
      <c r="F20" s="4">
        <f>IC-E20</f>
        <v>209090.90909090906</v>
      </c>
      <c r="G20" s="37">
        <f t="shared" si="1"/>
        <v>7.272727272727271E-2</v>
      </c>
    </row>
    <row r="21" spans="1:7" ht="14.25">
      <c r="A21" s="37"/>
      <c r="B21" s="4">
        <v>8</v>
      </c>
      <c r="C21" s="4">
        <f>(N-B20)/SUM_N*(IC-SV)</f>
        <v>54545.454545454544</v>
      </c>
      <c r="D21" s="4">
        <f>SYD(IC,SV,N,B21)</f>
        <v>54545.454545454544</v>
      </c>
      <c r="E21" s="4">
        <f t="shared" si="0"/>
        <v>945454.54545454553</v>
      </c>
      <c r="F21" s="4">
        <f>IC-E21</f>
        <v>154545.45454545447</v>
      </c>
      <c r="G21" s="37">
        <f t="shared" si="1"/>
        <v>5.4545454545454536E-2</v>
      </c>
    </row>
    <row r="22" spans="1:7" ht="14.25">
      <c r="A22" s="37"/>
      <c r="B22" s="4">
        <v>9</v>
      </c>
      <c r="C22" s="4">
        <f>(N-B21)/SUM_N*(IC-SV)</f>
        <v>36363.63636363636</v>
      </c>
      <c r="D22" s="4">
        <f>SYD(IC,SV,N,B22)</f>
        <v>36363.63636363636</v>
      </c>
      <c r="E22" s="4">
        <f t="shared" si="0"/>
        <v>981818.18181818188</v>
      </c>
      <c r="F22" s="4">
        <f>IC-E22</f>
        <v>118181.81818181812</v>
      </c>
      <c r="G22" s="37">
        <f t="shared" si="1"/>
        <v>3.6363636363636355E-2</v>
      </c>
    </row>
    <row r="23" spans="1:7" ht="14.25">
      <c r="A23" s="37"/>
      <c r="B23" s="4">
        <v>10</v>
      </c>
      <c r="C23" s="4">
        <f>(N-B22)/SUM_N*(IC-SV)</f>
        <v>18181.81818181818</v>
      </c>
      <c r="D23" s="4">
        <f>SYD(IC,SV,N,B23)</f>
        <v>18181.81818181818</v>
      </c>
      <c r="E23" s="4">
        <f t="shared" si="0"/>
        <v>1000000.0000000001</v>
      </c>
      <c r="F23" s="4">
        <f>IC-E23</f>
        <v>99999.999999999884</v>
      </c>
      <c r="G23" s="37">
        <f t="shared" si="1"/>
        <v>1.8181818181818177E-2</v>
      </c>
    </row>
    <row r="24" spans="1:7" ht="14.25">
      <c r="B24" s="4"/>
      <c r="C24" s="4"/>
      <c r="D24" s="4"/>
      <c r="E24" s="4"/>
      <c r="F24" s="4"/>
    </row>
    <row r="25" spans="1:7" ht="14.25">
      <c r="B25" s="4" t="s">
        <v>31</v>
      </c>
      <c r="C25" s="4">
        <f>SUM(C14:C24)</f>
        <v>1000000.0000000001</v>
      </c>
      <c r="D25" s="4">
        <f>SUM(D14:D24)</f>
        <v>1000000.0000000001</v>
      </c>
      <c r="E25" s="4"/>
      <c r="F25" s="4"/>
    </row>
    <row r="26" spans="1:7" ht="15" thickBot="1">
      <c r="B26" s="6"/>
      <c r="C26" s="7" t="s">
        <v>53</v>
      </c>
      <c r="D26" s="7" t="s">
        <v>53</v>
      </c>
      <c r="E26" s="6"/>
      <c r="F26" s="6"/>
    </row>
    <row r="27" spans="1:7" ht="15" thickTop="1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J27"/>
  <sheetViews>
    <sheetView tabSelected="1" zoomScale="120" zoomScaleNormal="120" workbookViewId="0">
      <selection activeCell="D14" sqref="D14"/>
    </sheetView>
  </sheetViews>
  <sheetFormatPr defaultRowHeight="12.75"/>
  <cols>
    <col min="3" max="3" width="14" bestFit="1" customWidth="1"/>
    <col min="4" max="4" width="17.85546875" bestFit="1" customWidth="1"/>
    <col min="5" max="5" width="14" bestFit="1" customWidth="1"/>
    <col min="6" max="6" width="12.28515625" bestFit="1" customWidth="1"/>
    <col min="7" max="7" width="14.140625" customWidth="1"/>
  </cols>
  <sheetData>
    <row r="1" spans="2:10" ht="15">
      <c r="B1" s="5"/>
    </row>
    <row r="2" spans="2:10" ht="15">
      <c r="B2" s="5"/>
    </row>
    <row r="4" spans="2:10" ht="15" thickBot="1">
      <c r="B4" s="6"/>
      <c r="C4" s="6"/>
      <c r="D4" s="6"/>
      <c r="E4" s="6"/>
      <c r="F4" s="6"/>
    </row>
    <row r="5" spans="2:10" ht="15" thickTop="1">
      <c r="B5" s="4"/>
      <c r="C5" s="4"/>
      <c r="D5" s="4"/>
      <c r="E5" s="4"/>
      <c r="F5" s="4"/>
    </row>
    <row r="6" spans="2:10" ht="14.25">
      <c r="B6" s="4"/>
      <c r="C6" s="4"/>
      <c r="D6" s="4"/>
      <c r="E6" s="4"/>
      <c r="F6" s="4"/>
    </row>
    <row r="7" spans="2:10" ht="14.25">
      <c r="B7" s="4"/>
      <c r="C7" s="4"/>
      <c r="D7" s="4"/>
      <c r="E7" s="4"/>
      <c r="F7" s="4"/>
    </row>
    <row r="8" spans="2:10" ht="57">
      <c r="B8" s="4"/>
      <c r="C8" s="1" t="s">
        <v>22</v>
      </c>
      <c r="D8" s="1" t="s">
        <v>23</v>
      </c>
      <c r="E8" s="1" t="s">
        <v>24</v>
      </c>
      <c r="F8" s="36" t="s">
        <v>63</v>
      </c>
      <c r="G8" s="36" t="s">
        <v>64</v>
      </c>
    </row>
    <row r="9" spans="2:10" ht="14.25">
      <c r="B9" s="1" t="s">
        <v>25</v>
      </c>
      <c r="C9" s="1" t="s">
        <v>26</v>
      </c>
      <c r="D9" s="1" t="s">
        <v>27</v>
      </c>
      <c r="E9" s="1" t="s">
        <v>28</v>
      </c>
    </row>
    <row r="10" spans="2:10" ht="14.25">
      <c r="B10" s="4"/>
      <c r="C10" s="1" t="s">
        <v>29</v>
      </c>
      <c r="D10" s="1"/>
      <c r="E10" s="1"/>
    </row>
    <row r="11" spans="2:10" ht="14.25">
      <c r="B11" s="10"/>
      <c r="C11" s="12"/>
      <c r="D11" s="12"/>
      <c r="E11" s="12"/>
    </row>
    <row r="12" spans="2:10" ht="14.25">
      <c r="B12" s="11"/>
      <c r="C12" s="11"/>
      <c r="D12" s="11"/>
      <c r="E12" s="11"/>
    </row>
    <row r="13" spans="2:10" ht="14.25">
      <c r="B13" s="4">
        <v>0</v>
      </c>
      <c r="C13" s="3"/>
      <c r="D13" s="4"/>
      <c r="E13" s="4">
        <f>IC-D13</f>
        <v>1100000</v>
      </c>
    </row>
    <row r="14" spans="2:10" ht="14.25">
      <c r="B14" s="4">
        <v>1</v>
      </c>
      <c r="C14" s="4">
        <f>(IC-SV)*G14</f>
        <v>200000</v>
      </c>
      <c r="D14" s="4">
        <f>C14+D13</f>
        <v>200000</v>
      </c>
      <c r="E14" s="4">
        <f>IC-D14</f>
        <v>900000</v>
      </c>
      <c r="F14">
        <f t="array" ref="F14:F23">TRANSPOSE(DEDOMENA!C13:L13)</f>
        <v>2000</v>
      </c>
      <c r="G14" s="37">
        <f>F14/$F$25</f>
        <v>0.2</v>
      </c>
      <c r="I14" s="40"/>
      <c r="J14" t="s">
        <v>69</v>
      </c>
    </row>
    <row r="15" spans="2:10" ht="14.25">
      <c r="B15" s="4">
        <v>2</v>
      </c>
      <c r="C15" s="4">
        <f>(IC-SV)*G15</f>
        <v>180000</v>
      </c>
      <c r="D15" s="4">
        <f t="shared" ref="D15:D23" si="0">C15+D14</f>
        <v>380000</v>
      </c>
      <c r="E15" s="4">
        <f>IC-D15</f>
        <v>720000</v>
      </c>
      <c r="F15">
        <v>1800</v>
      </c>
      <c r="G15" s="37">
        <f t="shared" ref="G15:G23" si="1">F15/$F$25</f>
        <v>0.18</v>
      </c>
      <c r="J15" s="45" t="s">
        <v>70</v>
      </c>
    </row>
    <row r="16" spans="2:10" ht="14.25">
      <c r="B16" s="4">
        <v>3</v>
      </c>
      <c r="C16" s="4">
        <f>(IC-SV)*G16</f>
        <v>150000</v>
      </c>
      <c r="D16" s="4">
        <f t="shared" si="0"/>
        <v>530000</v>
      </c>
      <c r="E16" s="4">
        <f>IC-D16</f>
        <v>570000</v>
      </c>
      <c r="F16">
        <v>1500</v>
      </c>
      <c r="G16" s="37">
        <f t="shared" si="1"/>
        <v>0.15</v>
      </c>
      <c r="J16" t="s">
        <v>71</v>
      </c>
    </row>
    <row r="17" spans="2:10" ht="14.25">
      <c r="B17" s="4">
        <v>4</v>
      </c>
      <c r="C17" s="4">
        <f>(IC-SV)*G17</f>
        <v>130000</v>
      </c>
      <c r="D17" s="4">
        <f t="shared" si="0"/>
        <v>660000</v>
      </c>
      <c r="E17" s="4">
        <f>IC-D17</f>
        <v>440000</v>
      </c>
      <c r="F17">
        <v>1300</v>
      </c>
      <c r="G17" s="37">
        <f t="shared" si="1"/>
        <v>0.13</v>
      </c>
      <c r="J17" t="s">
        <v>72</v>
      </c>
    </row>
    <row r="18" spans="2:10" ht="14.25">
      <c r="B18" s="4">
        <v>5</v>
      </c>
      <c r="C18" s="4">
        <f>(IC-SV)*G18</f>
        <v>100000</v>
      </c>
      <c r="D18" s="4">
        <f t="shared" si="0"/>
        <v>760000</v>
      </c>
      <c r="E18" s="4">
        <f>IC-D18</f>
        <v>340000</v>
      </c>
      <c r="F18">
        <v>1000</v>
      </c>
      <c r="G18" s="37">
        <f t="shared" si="1"/>
        <v>0.1</v>
      </c>
      <c r="J18" s="40" t="s">
        <v>73</v>
      </c>
    </row>
    <row r="19" spans="2:10" ht="14.25">
      <c r="B19" s="4">
        <v>6</v>
      </c>
      <c r="C19" s="4">
        <f>(IC-SV)*G19</f>
        <v>80000</v>
      </c>
      <c r="D19" s="4">
        <f t="shared" si="0"/>
        <v>840000</v>
      </c>
      <c r="E19" s="4">
        <f>IC-D19</f>
        <v>260000</v>
      </c>
      <c r="F19">
        <v>800</v>
      </c>
      <c r="G19" s="37">
        <f t="shared" si="1"/>
        <v>0.08</v>
      </c>
    </row>
    <row r="20" spans="2:10" ht="14.25">
      <c r="B20" s="4">
        <v>7</v>
      </c>
      <c r="C20" s="4">
        <f>(IC-SV)*G20</f>
        <v>60000</v>
      </c>
      <c r="D20" s="4">
        <f t="shared" si="0"/>
        <v>900000</v>
      </c>
      <c r="E20" s="4">
        <f>IC-D20</f>
        <v>200000</v>
      </c>
      <c r="F20">
        <v>600</v>
      </c>
      <c r="G20" s="37">
        <f t="shared" si="1"/>
        <v>0.06</v>
      </c>
    </row>
    <row r="21" spans="2:10" ht="14.25">
      <c r="B21" s="4">
        <v>8</v>
      </c>
      <c r="C21" s="4">
        <f>(IC-SV)*G21</f>
        <v>50000</v>
      </c>
      <c r="D21" s="4">
        <f t="shared" si="0"/>
        <v>950000</v>
      </c>
      <c r="E21" s="4">
        <f>IC-D21</f>
        <v>150000</v>
      </c>
      <c r="F21">
        <v>500</v>
      </c>
      <c r="G21" s="37">
        <f t="shared" si="1"/>
        <v>0.05</v>
      </c>
    </row>
    <row r="22" spans="2:10" ht="14.25">
      <c r="B22" s="4">
        <v>9</v>
      </c>
      <c r="C22" s="4">
        <f>(IC-SV)*G22</f>
        <v>30000</v>
      </c>
      <c r="D22" s="4">
        <f t="shared" si="0"/>
        <v>980000</v>
      </c>
      <c r="E22" s="4">
        <f>IC-D22</f>
        <v>120000</v>
      </c>
      <c r="F22">
        <v>300</v>
      </c>
      <c r="G22" s="37">
        <f t="shared" si="1"/>
        <v>0.03</v>
      </c>
    </row>
    <row r="23" spans="2:10" ht="14.25">
      <c r="B23" s="4">
        <v>10</v>
      </c>
      <c r="C23" s="4">
        <f>(IC-SV)*G23</f>
        <v>20000</v>
      </c>
      <c r="D23" s="4">
        <f t="shared" si="0"/>
        <v>1000000</v>
      </c>
      <c r="E23" s="4">
        <f>IC-D23</f>
        <v>100000</v>
      </c>
      <c r="F23">
        <v>200</v>
      </c>
      <c r="G23" s="37">
        <f t="shared" si="1"/>
        <v>0.02</v>
      </c>
    </row>
    <row r="24" spans="2:10" ht="14.25">
      <c r="B24" s="4"/>
      <c r="C24" s="4"/>
      <c r="D24" s="4"/>
      <c r="E24" s="4"/>
    </row>
    <row r="25" spans="2:10" ht="14.25">
      <c r="B25" s="4" t="s">
        <v>31</v>
      </c>
      <c r="C25" s="4">
        <f>SUM(C14:C24)</f>
        <v>1000000</v>
      </c>
      <c r="D25" s="4"/>
      <c r="E25" s="4"/>
      <c r="F25" s="4">
        <f>SUM(F14:F24)</f>
        <v>10000</v>
      </c>
    </row>
    <row r="26" spans="2:10" ht="15" thickBot="1">
      <c r="B26" s="6"/>
      <c r="C26" s="7" t="s">
        <v>53</v>
      </c>
      <c r="D26" s="6"/>
      <c r="E26" s="6"/>
    </row>
    <row r="27" spans="2:10" ht="15" thickTop="1">
      <c r="B27" s="4"/>
      <c r="C27" s="4"/>
      <c r="D27" s="4"/>
      <c r="E27" s="4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0"/>
  <sheetViews>
    <sheetView topLeftCell="A19" workbookViewId="0">
      <selection activeCell="A26" sqref="A26"/>
    </sheetView>
  </sheetViews>
  <sheetFormatPr defaultRowHeight="12.75"/>
  <cols>
    <col min="1" max="1" width="53.42578125" style="3" bestFit="1" customWidth="1"/>
    <col min="2" max="2" width="12.5703125" style="3" bestFit="1" customWidth="1"/>
    <col min="3" max="4" width="14.5703125" style="3" bestFit="1" customWidth="1"/>
    <col min="5" max="5" width="19.140625" style="3" bestFit="1" customWidth="1"/>
    <col min="6" max="6" width="14.5703125" style="3" bestFit="1" customWidth="1"/>
    <col min="7" max="16384" width="9.140625" style="3"/>
  </cols>
  <sheetData>
    <row r="1" spans="1:22" ht="14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">
      <c r="A2" s="15" t="s">
        <v>32</v>
      </c>
      <c r="B2" s="16"/>
      <c r="C2" s="16"/>
      <c r="D2" s="16"/>
      <c r="E2" s="16"/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14.25">
      <c r="A3" s="18" t="s">
        <v>65</v>
      </c>
      <c r="B3" s="20"/>
      <c r="C3" s="20"/>
      <c r="D3" s="20"/>
      <c r="E3" s="20"/>
      <c r="F3" s="20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14.25">
      <c r="B4" s="32" t="s">
        <v>14</v>
      </c>
      <c r="C4" s="32" t="s">
        <v>16</v>
      </c>
      <c r="D4" s="32" t="s">
        <v>18</v>
      </c>
      <c r="E4" s="32" t="s">
        <v>66</v>
      </c>
      <c r="F4" s="32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4.25">
      <c r="A5" s="16"/>
      <c r="B5" s="33"/>
      <c r="C5" s="20"/>
      <c r="D5" s="20"/>
      <c r="E5" s="20"/>
      <c r="F5" s="20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4.25">
      <c r="A6" s="13" t="s">
        <v>33</v>
      </c>
      <c r="B6" s="20"/>
      <c r="C6" s="20"/>
      <c r="D6" s="20"/>
      <c r="E6" s="20"/>
      <c r="F6" s="21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4.25">
      <c r="A7" s="13" t="s">
        <v>34</v>
      </c>
      <c r="B7" s="43"/>
      <c r="C7" s="43"/>
      <c r="D7" s="43"/>
      <c r="E7" s="43"/>
      <c r="F7" s="21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4.25">
      <c r="A8" s="13" t="s">
        <v>35</v>
      </c>
      <c r="B8" s="20"/>
      <c r="C8" s="20"/>
      <c r="D8" s="20"/>
      <c r="E8" s="20"/>
      <c r="F8" s="21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4.25">
      <c r="A9" s="13" t="s">
        <v>36</v>
      </c>
      <c r="B9" s="20"/>
      <c r="C9" s="20"/>
      <c r="D9" s="20"/>
      <c r="E9" s="20"/>
      <c r="F9" s="21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4.25">
      <c r="A10" s="13" t="s">
        <v>37</v>
      </c>
      <c r="B10" s="20"/>
      <c r="C10" s="20"/>
      <c r="D10" s="20"/>
      <c r="E10" s="20"/>
      <c r="F10" s="21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4.25">
      <c r="A11" s="13" t="s">
        <v>74</v>
      </c>
      <c r="B11" s="20"/>
      <c r="C11" s="20"/>
      <c r="D11" s="20"/>
      <c r="E11" s="20"/>
      <c r="F11" s="21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4.25">
      <c r="A12" s="13" t="s">
        <v>39</v>
      </c>
      <c r="B12" s="38"/>
      <c r="C12" s="39"/>
      <c r="D12" s="39"/>
      <c r="E12" s="39"/>
      <c r="F12" s="21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4.25">
      <c r="A13" s="13" t="s">
        <v>75</v>
      </c>
      <c r="B13" s="20"/>
      <c r="C13" s="20"/>
      <c r="D13" s="20"/>
      <c r="E13" s="20"/>
      <c r="F13" s="21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4.25">
      <c r="A14" s="13" t="s">
        <v>41</v>
      </c>
      <c r="B14" s="43"/>
      <c r="C14" s="43"/>
      <c r="D14" s="43"/>
      <c r="E14" s="43"/>
      <c r="F14" s="21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4.25">
      <c r="A15" s="13" t="s">
        <v>76</v>
      </c>
      <c r="B15" s="21"/>
      <c r="C15" s="21"/>
      <c r="D15" s="21"/>
      <c r="E15" s="21"/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>
      <c r="A16" s="13" t="s">
        <v>43</v>
      </c>
      <c r="B16" s="44"/>
      <c r="C16" s="44"/>
      <c r="D16" s="44"/>
      <c r="E16" s="44"/>
      <c r="F16" s="21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4.25">
      <c r="A17" s="13" t="s">
        <v>44</v>
      </c>
      <c r="B17" s="20"/>
      <c r="C17" s="20"/>
      <c r="D17" s="20"/>
      <c r="E17" s="20"/>
      <c r="F17" s="21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4.25">
      <c r="A18" s="18"/>
      <c r="B18" s="20"/>
      <c r="C18" s="21"/>
      <c r="D18" s="21"/>
      <c r="E18" s="21"/>
      <c r="F18" s="21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4.25">
      <c r="A19" s="16"/>
      <c r="B19" s="20"/>
      <c r="C19" s="21"/>
      <c r="D19" s="21"/>
      <c r="E19" s="21"/>
      <c r="F19" s="21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4.25">
      <c r="A20" s="18" t="s">
        <v>45</v>
      </c>
      <c r="B20" s="21"/>
      <c r="C20" s="21"/>
      <c r="D20" s="21"/>
      <c r="E20" s="21"/>
      <c r="F20" s="21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4.25">
      <c r="A21" s="20"/>
      <c r="B21" s="20"/>
      <c r="C21" s="21"/>
      <c r="D21" s="21"/>
      <c r="E21" s="21"/>
      <c r="F21" s="21"/>
      <c r="G21" s="16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5">
      <c r="A22" s="22" t="s">
        <v>46</v>
      </c>
      <c r="B22" s="20"/>
      <c r="C22" s="20"/>
      <c r="D22" s="20"/>
      <c r="E22" s="20"/>
      <c r="F22" s="20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4.25">
      <c r="A23" s="16"/>
      <c r="B23" s="20"/>
      <c r="C23" s="20"/>
      <c r="D23" s="20"/>
      <c r="E23" s="20"/>
      <c r="F23" s="20"/>
      <c r="G23" s="16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4.25">
      <c r="A24" s="2" t="s">
        <v>47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>
      <c r="A25" s="2" t="s">
        <v>51</v>
      </c>
      <c r="B25" s="42"/>
      <c r="C25" s="42"/>
      <c r="D25" s="42"/>
      <c r="E25" s="42"/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>
      <c r="A26" s="2" t="s">
        <v>77</v>
      </c>
      <c r="B26" s="21"/>
      <c r="C26" s="21"/>
      <c r="D26" s="21"/>
      <c r="E26" s="21"/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>
      <c r="A27" s="2"/>
      <c r="B27" s="21"/>
      <c r="C27" s="21"/>
      <c r="D27" s="21"/>
      <c r="E27" s="21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thickBot="1">
      <c r="A28" s="27"/>
      <c r="B28" s="21"/>
      <c r="C28" s="21"/>
      <c r="D28" s="21"/>
      <c r="E28" s="21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thickTop="1">
      <c r="B29" s="34"/>
      <c r="C29" s="34"/>
      <c r="D29" s="34"/>
      <c r="E29" s="34"/>
      <c r="F29" s="34"/>
    </row>
    <row r="30" spans="1:22">
      <c r="B30" s="34"/>
      <c r="C30" s="34"/>
      <c r="D30" s="34"/>
      <c r="E30" s="34"/>
      <c r="F30" s="34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" sqref="C2"/>
    </sheetView>
  </sheetViews>
  <sheetFormatPr defaultRowHeight="12.75"/>
  <cols>
    <col min="1" max="1" width="32.5703125" bestFit="1" customWidth="1"/>
    <col min="6" max="6" width="17.7109375" bestFit="1" customWidth="1"/>
  </cols>
  <sheetData>
    <row r="1" spans="1:6">
      <c r="C1" t="s">
        <v>14</v>
      </c>
      <c r="D1" t="s">
        <v>16</v>
      </c>
      <c r="E1" t="s">
        <v>18</v>
      </c>
      <c r="F1" t="s">
        <v>66</v>
      </c>
    </row>
    <row r="2" spans="1:6">
      <c r="A2" t="s">
        <v>35</v>
      </c>
      <c r="C2">
        <f>'Pin5-AX_ISOL'!B8</f>
        <v>0</v>
      </c>
      <c r="D2">
        <f>'Pin5-AX_ISOL'!C8</f>
        <v>0</v>
      </c>
      <c r="E2">
        <f>'Pin5-AX_ISOL'!D8</f>
        <v>0</v>
      </c>
      <c r="F2">
        <f>'Pin5-AX_ISOL'!E8</f>
        <v>0</v>
      </c>
    </row>
    <row r="3" spans="1:6">
      <c r="A3" t="s">
        <v>39</v>
      </c>
      <c r="C3">
        <f>'Pin5-AX_ISOL'!B12</f>
        <v>0</v>
      </c>
      <c r="D3">
        <f>'Pin5-AX_ISOL'!C12</f>
        <v>0</v>
      </c>
      <c r="E3">
        <f>'Pin5-AX_ISOL'!D12</f>
        <v>0</v>
      </c>
      <c r="F3">
        <f>'Pin5-AX_ISOL'!E12</f>
        <v>0</v>
      </c>
    </row>
    <row r="4" spans="1:6">
      <c r="A4" t="s">
        <v>44</v>
      </c>
      <c r="C4">
        <f>'Pin5-AX_ISOL'!B17</f>
        <v>0</v>
      </c>
      <c r="D4">
        <f>'Pin5-AX_ISOL'!C17</f>
        <v>0</v>
      </c>
      <c r="E4">
        <f>'Pin5-AX_ISOL'!D17</f>
        <v>0</v>
      </c>
      <c r="F4">
        <f>'Pin5-AX_ISOL'!E17</f>
        <v>0</v>
      </c>
    </row>
    <row r="5" spans="1:6">
      <c r="A5" t="s">
        <v>45</v>
      </c>
      <c r="C5">
        <f>'Pin5-AX_ISOL'!B20</f>
        <v>0</v>
      </c>
      <c r="D5">
        <f>'Pin5-AX_ISOL'!C20</f>
        <v>0</v>
      </c>
      <c r="E5">
        <f>'Pin5-AX_ISOL'!D20</f>
        <v>0</v>
      </c>
      <c r="F5">
        <f>'Pin5-AX_ISOL'!E20</f>
        <v>0</v>
      </c>
    </row>
    <row r="6" spans="1:6">
      <c r="A6" t="s">
        <v>47</v>
      </c>
      <c r="C6">
        <f>'Pin5-AX_ISOL'!B24</f>
        <v>0</v>
      </c>
      <c r="D6">
        <f>'Pin5-AX_ISOL'!C24</f>
        <v>0</v>
      </c>
      <c r="E6">
        <f>'Pin5-AX_ISOL'!D24</f>
        <v>0</v>
      </c>
      <c r="F6">
        <f>'Pin5-AX_ISOL'!E24</f>
        <v>0</v>
      </c>
    </row>
    <row r="7" spans="1:6">
      <c r="A7" t="s">
        <v>51</v>
      </c>
      <c r="C7">
        <f>'Pin5-AX_ISOL'!B25</f>
        <v>0</v>
      </c>
      <c r="D7">
        <f>'Pin5-AX_ISOL'!C25</f>
        <v>0</v>
      </c>
      <c r="E7">
        <f>'Pin5-AX_ISOL'!D25</f>
        <v>0</v>
      </c>
      <c r="F7">
        <f>'Pin5-AX_ISOL'!E25</f>
        <v>0</v>
      </c>
    </row>
    <row r="8" spans="1:6">
      <c r="A8" t="s">
        <v>48</v>
      </c>
      <c r="C8">
        <f>'Pin5-AX_ISOL'!B26</f>
        <v>0</v>
      </c>
      <c r="D8">
        <f>'Pin5-AX_ISOL'!C26</f>
        <v>0</v>
      </c>
      <c r="E8">
        <f>'Pin5-AX_ISOL'!D26</f>
        <v>0</v>
      </c>
      <c r="F8">
        <f>'Pin5-AX_ISOL'!E26</f>
        <v>0</v>
      </c>
    </row>
    <row r="12" spans="1:6">
      <c r="A12" t="s">
        <v>65</v>
      </c>
      <c r="C12" t="s">
        <v>14</v>
      </c>
      <c r="D12" t="s">
        <v>16</v>
      </c>
      <c r="E12" t="s">
        <v>18</v>
      </c>
      <c r="F12" t="s">
        <v>66</v>
      </c>
    </row>
    <row r="13" spans="1:6">
      <c r="A13" t="s">
        <v>39</v>
      </c>
      <c r="C13">
        <f>'Pin5-AX_ISOL'!B12</f>
        <v>0</v>
      </c>
      <c r="D13">
        <f>'Pin5-AX_ISOL'!C12</f>
        <v>0</v>
      </c>
      <c r="E13">
        <f>'Pin5-AX_ISOL'!D12</f>
        <v>0</v>
      </c>
      <c r="F13">
        <f>'Pin5-AX_ISOL'!E12</f>
        <v>0</v>
      </c>
    </row>
    <row r="14" spans="1:6">
      <c r="A14" t="s">
        <v>47</v>
      </c>
      <c r="C14">
        <f>'Pin5-AX_ISOL'!B24</f>
        <v>0</v>
      </c>
      <c r="D14">
        <f>'Pin5-AX_ISOL'!C24</f>
        <v>0</v>
      </c>
      <c r="E14">
        <f>'Pin5-AX_ISOL'!D24</f>
        <v>0</v>
      </c>
      <c r="F14">
        <f>'Pin5-AX_ISOL'!E24</f>
        <v>0</v>
      </c>
    </row>
    <row r="15" spans="1:6">
      <c r="A15" t="s">
        <v>51</v>
      </c>
      <c r="C15">
        <f>'Pin5-AX_ISOL'!B25</f>
        <v>0</v>
      </c>
      <c r="D15">
        <f>'Pin5-AX_ISOL'!C25</f>
        <v>0</v>
      </c>
      <c r="E15">
        <f>'Pin5-AX_ISOL'!D25</f>
        <v>0</v>
      </c>
      <c r="F15">
        <f>'Pin5-AX_ISOL'!E25</f>
        <v>0</v>
      </c>
    </row>
    <row r="16" spans="1:6">
      <c r="A16" t="s">
        <v>48</v>
      </c>
      <c r="C16">
        <f>'Pin5-AX_ISOL'!B26</f>
        <v>0</v>
      </c>
      <c r="D16">
        <f>'Pin5-AX_ISOL'!C26</f>
        <v>0</v>
      </c>
      <c r="E16">
        <f>'Pin5-AX_ISOL'!D26</f>
        <v>0</v>
      </c>
      <c r="F16">
        <f>'Pin5-AX_ISOL'!E26</f>
        <v>0</v>
      </c>
    </row>
  </sheetData>
  <phoneticPr fontId="1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7</vt:i4>
      </vt:variant>
      <vt:variant>
        <vt:lpstr>Περιοχές με ονόματα</vt:lpstr>
      </vt:variant>
      <vt:variant>
        <vt:i4>12</vt:i4>
      </vt:variant>
    </vt:vector>
  </HeadingPairs>
  <TitlesOfParts>
    <vt:vector size="19" baseType="lpstr">
      <vt:lpstr>DEDOMENA</vt:lpstr>
      <vt:lpstr>Pin1-SLN</vt:lpstr>
      <vt:lpstr>Pin2-DDB</vt:lpstr>
      <vt:lpstr>Pin3-SYD</vt:lpstr>
      <vt:lpstr>Pin4-ORES</vt:lpstr>
      <vt:lpstr>Pin5-AX_ISOL</vt:lpstr>
      <vt:lpstr>Parousiasi</vt:lpstr>
      <vt:lpstr>ETH</vt:lpstr>
      <vt:lpstr>IC</vt:lpstr>
      <vt:lpstr>N</vt:lpstr>
      <vt:lpstr>SUM_N</vt:lpstr>
      <vt:lpstr>SV</vt:lpstr>
      <vt:lpstr>T</vt:lpstr>
      <vt:lpstr>Εσοδα</vt:lpstr>
      <vt:lpstr>ΚΠ</vt:lpstr>
      <vt:lpstr>ΛΔ</vt:lpstr>
      <vt:lpstr>μείον_Φόρος</vt:lpstr>
      <vt:lpstr>ΣΦ</vt:lpstr>
      <vt:lpstr>Τοκος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Dasilas</dc:creator>
  <cp:lastModifiedBy>student</cp:lastModifiedBy>
  <cp:lastPrinted>2001-10-29T09:14:52Z</cp:lastPrinted>
  <dcterms:created xsi:type="dcterms:W3CDTF">2000-10-23T07:22:20Z</dcterms:created>
  <dcterms:modified xsi:type="dcterms:W3CDTF">2022-03-29T13:56:40Z</dcterms:modified>
</cp:coreProperties>
</file>