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45" yWindow="-15" windowWidth="9555" windowHeight="12495"/>
  </bookViews>
  <sheets>
    <sheet name="Outgoings " sheetId="1" r:id="rId1"/>
    <sheet name="Incomings" sheetId="3" r:id="rId2"/>
  </sheets>
  <definedNames>
    <definedName name="_xlnm.Print_Area" localSheetId="0">'Outgoings '!$A$1:$K$137</definedName>
  </definedNames>
  <calcPr calcId="125725"/>
</workbook>
</file>

<file path=xl/calcChain.xml><?xml version="1.0" encoding="utf-8"?>
<calcChain xmlns="http://schemas.openxmlformats.org/spreadsheetml/2006/main">
  <c r="K31" i="1"/>
  <c r="K32"/>
  <c r="K33" s="1"/>
  <c r="K34" s="1"/>
  <c r="K35" s="1"/>
  <c r="K36" s="1"/>
  <c r="K37" s="1"/>
  <c r="K38" s="1"/>
  <c r="K39" s="1"/>
  <c r="K40" s="1"/>
  <c r="K41" s="1"/>
  <c r="K42" s="1"/>
  <c r="K30"/>
  <c r="O73"/>
  <c r="P77"/>
  <c r="P76"/>
  <c r="P75"/>
  <c r="P74"/>
  <c r="P73"/>
  <c r="O103"/>
  <c r="O104"/>
  <c r="O105"/>
  <c r="P109"/>
  <c r="O110"/>
  <c r="P110"/>
  <c r="Q110"/>
  <c r="O111"/>
  <c r="O115"/>
  <c r="P115"/>
  <c r="Q115"/>
  <c r="P91"/>
  <c r="Q91"/>
  <c r="P92"/>
  <c r="Q92"/>
  <c r="P93"/>
  <c r="Q93"/>
  <c r="P94"/>
  <c r="Q94"/>
  <c r="P95"/>
  <c r="Q95"/>
  <c r="P96"/>
  <c r="P97"/>
  <c r="Q97"/>
  <c r="P98"/>
  <c r="O92"/>
  <c r="O93"/>
  <c r="O94"/>
  <c r="O95"/>
  <c r="O96"/>
  <c r="O97"/>
  <c r="O98"/>
  <c r="O91"/>
  <c r="P80"/>
  <c r="Q80"/>
  <c r="P81"/>
  <c r="Q81"/>
  <c r="P82"/>
  <c r="Q82"/>
  <c r="P83"/>
  <c r="Q83"/>
  <c r="P84"/>
  <c r="Q84"/>
  <c r="O74"/>
  <c r="O75"/>
  <c r="O76"/>
  <c r="O77"/>
  <c r="O80"/>
  <c r="O81"/>
  <c r="O82"/>
  <c r="O83"/>
  <c r="O84"/>
  <c r="O64"/>
  <c r="P64"/>
  <c r="Q64"/>
  <c r="O65"/>
  <c r="P65"/>
  <c r="Q65"/>
  <c r="O69"/>
  <c r="P69"/>
  <c r="Q69"/>
  <c r="P71"/>
  <c r="O45"/>
  <c r="O47"/>
  <c r="O49"/>
  <c r="P49"/>
  <c r="O44"/>
  <c r="P18"/>
  <c r="P29"/>
  <c r="Q29"/>
  <c r="P30"/>
  <c r="P31"/>
  <c r="P32"/>
  <c r="P33"/>
  <c r="O21"/>
  <c r="O29"/>
  <c r="O30"/>
  <c r="O31"/>
  <c r="O32"/>
  <c r="O33"/>
  <c r="O9"/>
  <c r="P9"/>
  <c r="Q9"/>
  <c r="Q10"/>
  <c r="O12"/>
  <c r="P12"/>
  <c r="Q12"/>
  <c r="Q13"/>
  <c r="P8"/>
  <c r="O8"/>
  <c r="H64" l="1"/>
  <c r="J64" s="1"/>
  <c r="F32"/>
  <c r="H32" s="1"/>
  <c r="J32" s="1"/>
  <c r="H87"/>
  <c r="J87" s="1"/>
  <c r="J69"/>
  <c r="F42"/>
  <c r="H42" s="1"/>
  <c r="J42" s="1"/>
  <c r="H59"/>
  <c r="J59" s="1"/>
  <c r="H27"/>
  <c r="J27" s="1"/>
  <c r="H18"/>
  <c r="J14"/>
  <c r="J120"/>
  <c r="J119"/>
  <c r="M126"/>
  <c r="D19" i="3" s="1"/>
  <c r="N126" i="1"/>
  <c r="D20" i="3" s="1"/>
  <c r="G20" s="1"/>
  <c r="L126" i="1"/>
  <c r="D18" i="3" s="1"/>
  <c r="E18" s="1"/>
  <c r="M99" i="1"/>
  <c r="L99"/>
  <c r="H110"/>
  <c r="H98"/>
  <c r="J98" s="1"/>
  <c r="H102"/>
  <c r="J102" s="1"/>
  <c r="H101"/>
  <c r="J101" s="1"/>
  <c r="H70"/>
  <c r="J70" s="1"/>
  <c r="H68"/>
  <c r="J68" s="1"/>
  <c r="H48"/>
  <c r="J48" s="1"/>
  <c r="H47"/>
  <c r="J47" s="1"/>
  <c r="H46"/>
  <c r="J46" s="1"/>
  <c r="H58"/>
  <c r="J58" s="1"/>
  <c r="H60"/>
  <c r="J60" s="1"/>
  <c r="H71"/>
  <c r="J71" s="1"/>
  <c r="H61"/>
  <c r="J61" s="1"/>
  <c r="H56"/>
  <c r="J56" s="1"/>
  <c r="H55"/>
  <c r="J55" s="1"/>
  <c r="H54"/>
  <c r="J54" s="1"/>
  <c r="H51"/>
  <c r="J51" s="1"/>
  <c r="H53"/>
  <c r="J53" s="1"/>
  <c r="H52"/>
  <c r="J52" s="1"/>
  <c r="H45"/>
  <c r="J45" s="1"/>
  <c r="H44"/>
  <c r="J44" s="1"/>
  <c r="H49"/>
  <c r="J49" s="1"/>
  <c r="H40"/>
  <c r="J40" s="1"/>
  <c r="H41"/>
  <c r="J41" s="1"/>
  <c r="H39"/>
  <c r="J39" s="1"/>
  <c r="H36"/>
  <c r="J36" s="1"/>
  <c r="H37"/>
  <c r="J37" s="1"/>
  <c r="H38"/>
  <c r="J38" s="1"/>
  <c r="H35"/>
  <c r="J35" s="1"/>
  <c r="H34"/>
  <c r="J34" s="1"/>
  <c r="H65"/>
  <c r="J65" s="1"/>
  <c r="H66"/>
  <c r="J66" s="1"/>
  <c r="F33"/>
  <c r="H33" s="1"/>
  <c r="J33" s="1"/>
  <c r="H31"/>
  <c r="J31" s="1"/>
  <c r="H23"/>
  <c r="J23" s="1"/>
  <c r="H28"/>
  <c r="J28" s="1"/>
  <c r="H26"/>
  <c r="J26" s="1"/>
  <c r="H25"/>
  <c r="J25" s="1"/>
  <c r="H24"/>
  <c r="J24" s="1"/>
  <c r="H20"/>
  <c r="J20" s="1"/>
  <c r="H21"/>
  <c r="J21" s="1"/>
  <c r="H22"/>
  <c r="J22" s="1"/>
  <c r="H19"/>
  <c r="J19" s="1"/>
  <c r="J10"/>
  <c r="J11"/>
  <c r="J12"/>
  <c r="J13"/>
  <c r="J9"/>
  <c r="H85"/>
  <c r="J85" s="1"/>
  <c r="H86"/>
  <c r="J86" s="1"/>
  <c r="H88"/>
  <c r="J88" s="1"/>
  <c r="H84"/>
  <c r="J84" s="1"/>
  <c r="J79"/>
  <c r="J80"/>
  <c r="J81"/>
  <c r="J82"/>
  <c r="J83"/>
  <c r="J78"/>
  <c r="J113"/>
  <c r="J114"/>
  <c r="J103"/>
  <c r="J104"/>
  <c r="J105"/>
  <c r="J106"/>
  <c r="J107"/>
  <c r="J108"/>
  <c r="J109"/>
  <c r="J111"/>
  <c r="J112"/>
  <c r="J115"/>
  <c r="J116"/>
  <c r="J77"/>
  <c r="H97"/>
  <c r="J97" s="1"/>
  <c r="J7"/>
  <c r="K7" s="1"/>
  <c r="J8"/>
  <c r="H29"/>
  <c r="J29" s="1"/>
  <c r="H76"/>
  <c r="J76" s="1"/>
  <c r="J96"/>
  <c r="D3" i="3"/>
  <c r="H89" i="1" s="1"/>
  <c r="J89" s="1"/>
  <c r="D7" i="3"/>
  <c r="D8" s="1"/>
  <c r="H57" i="1"/>
  <c r="J57" s="1"/>
  <c r="H62"/>
  <c r="J62" s="1"/>
  <c r="H63"/>
  <c r="J63" s="1"/>
  <c r="H67"/>
  <c r="J67" s="1"/>
  <c r="H73"/>
  <c r="J73" s="1"/>
  <c r="H74"/>
  <c r="J74" s="1"/>
  <c r="H75"/>
  <c r="J75" s="1"/>
  <c r="H91"/>
  <c r="J91" s="1"/>
  <c r="H92"/>
  <c r="J92" s="1"/>
  <c r="H93"/>
  <c r="J93" s="1"/>
  <c r="H94"/>
  <c r="J94" s="1"/>
  <c r="H95"/>
  <c r="J95" s="1"/>
  <c r="H96"/>
  <c r="D12" i="3" l="1"/>
  <c r="F12" s="1"/>
  <c r="D11"/>
  <c r="E11" s="1"/>
  <c r="E21" s="1"/>
  <c r="K8" i="1"/>
  <c r="K9" s="1"/>
  <c r="K10" s="1"/>
  <c r="K11" s="1"/>
  <c r="K12" s="1"/>
  <c r="K13" s="1"/>
  <c r="K14" s="1"/>
  <c r="K15" s="1"/>
  <c r="K16" s="1"/>
  <c r="F19" i="3"/>
  <c r="D21"/>
  <c r="J18" i="1"/>
  <c r="F21" i="3" l="1"/>
  <c r="K18" i="1"/>
  <c r="K19" s="1"/>
  <c r="K20" s="1"/>
  <c r="K21" s="1"/>
  <c r="K22" s="1"/>
  <c r="K23" s="1"/>
  <c r="K24" s="1"/>
  <c r="K25" s="1"/>
  <c r="K26" s="1"/>
  <c r="K27" s="1"/>
  <c r="K28" s="1"/>
  <c r="K29" s="1"/>
  <c r="Q74" l="1"/>
  <c r="Q75"/>
  <c r="Q77"/>
  <c r="Q76"/>
  <c r="Q73"/>
  <c r="N99"/>
  <c r="D13" i="3" s="1"/>
  <c r="G13" l="1"/>
  <c r="G21" s="1"/>
  <c r="D14"/>
  <c r="D15" l="1"/>
  <c r="D16" s="1"/>
  <c r="D17" l="1"/>
  <c r="A34" s="1"/>
  <c r="D23" s="1"/>
  <c r="H30" i="1"/>
  <c r="J30" s="1"/>
  <c r="E23" i="3" l="1"/>
  <c r="F23"/>
  <c r="F28" s="1"/>
  <c r="G23"/>
  <c r="G28" s="1"/>
  <c r="H117" i="1"/>
  <c r="D30" i="3" s="1"/>
  <c r="D26" s="1"/>
  <c r="K44" i="1"/>
  <c r="K45" s="1"/>
  <c r="K46" s="1"/>
  <c r="K47" s="1"/>
  <c r="K48" s="1"/>
  <c r="K49" s="1"/>
  <c r="K51" l="1"/>
  <c r="K52" s="1"/>
  <c r="K53" s="1"/>
  <c r="K54" s="1"/>
  <c r="K55" s="1"/>
  <c r="K56" s="1"/>
  <c r="K57" s="1"/>
  <c r="K58" s="1"/>
  <c r="K59" s="1"/>
  <c r="K60" s="1"/>
  <c r="K61" s="1"/>
  <c r="K62" s="1"/>
  <c r="K63" s="1"/>
  <c r="K64" s="1"/>
  <c r="K65" s="1"/>
  <c r="K66" s="1"/>
  <c r="K67" s="1"/>
  <c r="K68" s="1"/>
  <c r="K69" s="1"/>
  <c r="K70" s="1"/>
  <c r="K71" s="1"/>
  <c r="K73" s="1"/>
  <c r="K74" s="1"/>
  <c r="K75" s="1"/>
  <c r="K76" s="1"/>
  <c r="K77" s="1"/>
  <c r="K78" s="1"/>
  <c r="K79" s="1"/>
  <c r="K80" s="1"/>
  <c r="K81" s="1"/>
  <c r="K82" s="1"/>
  <c r="K83" s="1"/>
  <c r="K84" s="1"/>
  <c r="K85" s="1"/>
  <c r="K86" s="1"/>
  <c r="K87" s="1"/>
  <c r="K88" s="1"/>
  <c r="K89" s="1"/>
  <c r="K91" s="1"/>
  <c r="K92" s="1"/>
  <c r="K93" s="1"/>
  <c r="K94" s="1"/>
  <c r="K95" s="1"/>
  <c r="K96" s="1"/>
  <c r="K97" s="1"/>
  <c r="K98" s="1"/>
  <c r="K101" s="1"/>
  <c r="K102" s="1"/>
  <c r="K103" s="1"/>
  <c r="K104" s="1"/>
  <c r="K105" s="1"/>
  <c r="K106" s="1"/>
  <c r="K107" s="1"/>
  <c r="K108" s="1"/>
  <c r="K109" s="1"/>
  <c r="K110" s="1"/>
  <c r="K111" s="1"/>
  <c r="K112" s="1"/>
  <c r="K113" s="1"/>
  <c r="K114" s="1"/>
  <c r="K115" s="1"/>
  <c r="K116" s="1"/>
  <c r="K117" s="1"/>
  <c r="K119" s="1"/>
  <c r="K120" s="1"/>
  <c r="K121" s="1"/>
  <c r="K122" s="1"/>
  <c r="K123" s="1"/>
  <c r="K125" s="1"/>
  <c r="A4" s="1"/>
  <c r="H23" i="3"/>
  <c r="E28"/>
  <c r="D29" s="1"/>
  <c r="D32" s="1"/>
</calcChain>
</file>

<file path=xl/sharedStrings.xml><?xml version="1.0" encoding="utf-8"?>
<sst xmlns="http://schemas.openxmlformats.org/spreadsheetml/2006/main" count="514" uniqueCount="213">
  <si>
    <t>Yrs worked</t>
  </si>
  <si>
    <t xml:space="preserve"> </t>
  </si>
  <si>
    <t>Total</t>
  </si>
  <si>
    <t>Cost per year (if applicable)</t>
  </si>
  <si>
    <t>Cost for years worked</t>
  </si>
  <si>
    <t>Running total</t>
  </si>
  <si>
    <t>Potential patients added cheap</t>
  </si>
  <si>
    <t>Potential patients added standard</t>
  </si>
  <si>
    <t>Potential patients added expensive</t>
  </si>
  <si>
    <t xml:space="preserve">Earnings </t>
  </si>
  <si>
    <t>n/a</t>
  </si>
  <si>
    <t>/yr</t>
  </si>
  <si>
    <t>Treatment Room</t>
  </si>
  <si>
    <t>/unt</t>
  </si>
  <si>
    <t xml:space="preserve">Drill </t>
  </si>
  <si>
    <t>Autoclave</t>
  </si>
  <si>
    <t xml:space="preserve">Vacuum </t>
  </si>
  <si>
    <t>5 years</t>
  </si>
  <si>
    <t>Doppler</t>
  </si>
  <si>
    <t>BP Sphygmomanometer</t>
  </si>
  <si>
    <t xml:space="preserve">Stethoscope </t>
  </si>
  <si>
    <t>First Aid Kit</t>
  </si>
  <si>
    <t>/patient</t>
  </si>
  <si>
    <t>/18sets</t>
  </si>
  <si>
    <t>/54sets</t>
  </si>
  <si>
    <t>/90sets</t>
  </si>
  <si>
    <t>Laptop</t>
  </si>
  <si>
    <t>4 years</t>
  </si>
  <si>
    <t>20% of cost</t>
  </si>
  <si>
    <t>10% of cost</t>
  </si>
  <si>
    <t>5% of cost</t>
  </si>
  <si>
    <t>/yr / item</t>
  </si>
  <si>
    <t>Specialist equipment</t>
  </si>
  <si>
    <t>Pedar</t>
  </si>
  <si>
    <t>Gaitrite</t>
  </si>
  <si>
    <t>Treadmill</t>
  </si>
  <si>
    <t>Amfit</t>
  </si>
  <si>
    <t xml:space="preserve">Reception   </t>
  </si>
  <si>
    <t>2 years</t>
  </si>
  <si>
    <t xml:space="preserve">Leaflets </t>
  </si>
  <si>
    <t>/wk</t>
  </si>
  <si>
    <t>Fish Tank</t>
  </si>
  <si>
    <t>/mnth</t>
  </si>
  <si>
    <t>Flatscreen TV</t>
  </si>
  <si>
    <t>1 year</t>
  </si>
  <si>
    <t>/mnt</t>
  </si>
  <si>
    <t>Fridge</t>
  </si>
  <si>
    <t>/sq m</t>
  </si>
  <si>
    <t xml:space="preserve">Stationery </t>
  </si>
  <si>
    <t>Back room</t>
  </si>
  <si>
    <t>Accounts</t>
  </si>
  <si>
    <t>/mth</t>
  </si>
  <si>
    <t xml:space="preserve">Pension </t>
  </si>
  <si>
    <t>Public Liability</t>
  </si>
  <si>
    <t xml:space="preserve">Building Costs </t>
  </si>
  <si>
    <t>Gas</t>
  </si>
  <si>
    <t xml:space="preserve">Electricity </t>
  </si>
  <si>
    <t>Total potential patients</t>
  </si>
  <si>
    <t>Promotion</t>
  </si>
  <si>
    <t>Yellow Pages</t>
  </si>
  <si>
    <t>/year</t>
  </si>
  <si>
    <t>/30sec</t>
  </si>
  <si>
    <t>/ad</t>
  </si>
  <si>
    <t>Total per year</t>
  </si>
  <si>
    <t>Extras</t>
  </si>
  <si>
    <t>Interest</t>
  </si>
  <si>
    <t>Repayments</t>
  </si>
  <si>
    <t>Savings</t>
  </si>
  <si>
    <t>Re-invested profit</t>
  </si>
  <si>
    <t>Total patients attracted</t>
  </si>
  <si>
    <t>Weeks worked</t>
  </si>
  <si>
    <t>days</t>
  </si>
  <si>
    <t>Appointments per day</t>
  </si>
  <si>
    <t>Based on CPD attended, (eg accupuncture couse increases number of possible treatments). Advertising increases awareness. Quality of clinical environment</t>
  </si>
  <si>
    <t>Possible appointments per year</t>
  </si>
  <si>
    <t>need to take d8, d9 away from this.</t>
  </si>
  <si>
    <t>Days lost for sick</t>
  </si>
  <si>
    <t>Days lost for CPD</t>
  </si>
  <si>
    <t xml:space="preserve">Total days lost </t>
  </si>
  <si>
    <t>Patients lost (sickness and CPD)</t>
  </si>
  <si>
    <t>Patients lost (equipment failure/ no instruments)</t>
  </si>
  <si>
    <t>Number of appointments</t>
  </si>
  <si>
    <t>This figures depends on quality of equipment / instruments / regularity of servicing</t>
  </si>
  <si>
    <t>cheap</t>
  </si>
  <si>
    <t xml:space="preserve">standard </t>
  </si>
  <si>
    <t>specialist</t>
  </si>
  <si>
    <t>Potential Patients (equipment - cheap)</t>
  </si>
  <si>
    <t>Potential Patients (equipment - standard)</t>
  </si>
  <si>
    <t>Potential Patients (equipment - specialist)</t>
  </si>
  <si>
    <t>Patients per year</t>
  </si>
  <si>
    <t>Patients cancelled etc</t>
  </si>
  <si>
    <t>%</t>
  </si>
  <si>
    <t>Total potential patients per year</t>
  </si>
  <si>
    <t>Total capacity in appointments per year</t>
  </si>
  <si>
    <t>Assuming average patient has 2 appointments per year</t>
  </si>
  <si>
    <t>Patients gained (advertising / promotion) cheap</t>
  </si>
  <si>
    <t>The clinic should start 0 and then capacity increased by purchase of equipment consumables etc up to a maximum determined by weeks worked and location of the clinic</t>
  </si>
  <si>
    <t>Patients gained (advertising / promotion) standard</t>
  </si>
  <si>
    <t>Patients gained (advertising / promotion) specialist</t>
  </si>
  <si>
    <t>Potential filled appointments per year</t>
  </si>
  <si>
    <t>Actual number of filled appointments</t>
  </si>
  <si>
    <t>Minimum price per appointment</t>
  </si>
  <si>
    <t>Price per appointment</t>
  </si>
  <si>
    <t>Set what price you like - need an equation which reduces the number of people that attend the higher the price is</t>
  </si>
  <si>
    <t>income</t>
  </si>
  <si>
    <t>Total income</t>
  </si>
  <si>
    <t>cost per year</t>
  </si>
  <si>
    <t>Profit</t>
  </si>
  <si>
    <t>N/A</t>
  </si>
  <si>
    <t>3 years</t>
  </si>
  <si>
    <t>Toilet Facilties</t>
  </si>
  <si>
    <t>Based on Medium Purchases</t>
  </si>
  <si>
    <t>2 months</t>
  </si>
  <si>
    <t>Critical Illness Cover</t>
  </si>
  <si>
    <t xml:space="preserve">Professional Body Membership </t>
  </si>
  <si>
    <t>TV Licence</t>
  </si>
  <si>
    <t>Fresh Flowers</t>
  </si>
  <si>
    <t>Wireless Network</t>
  </si>
  <si>
    <t>Patient Plinth</t>
  </si>
  <si>
    <t xml:space="preserve">Clinician Chair </t>
  </si>
  <si>
    <t>Treatment Unit</t>
  </si>
  <si>
    <t>Inspection Light</t>
  </si>
  <si>
    <t>Courses (CPD) Budget</t>
  </si>
  <si>
    <t>Courses (CPD) Medium</t>
  </si>
  <si>
    <t>Courses (CPD) Premium</t>
  </si>
  <si>
    <t>Conferences (CPD) Budget</t>
  </si>
  <si>
    <t>Conferences (CPD) Medium</t>
  </si>
  <si>
    <t>Conferences (CPD) Premium</t>
  </si>
  <si>
    <t>Loss of Earnings for 3yrs Study</t>
  </si>
  <si>
    <t>Budget</t>
  </si>
  <si>
    <t>Medium</t>
  </si>
  <si>
    <t>Premium</t>
  </si>
  <si>
    <t>Shelf Life (Where Applicable)</t>
  </si>
  <si>
    <t>Patients Per Month</t>
  </si>
  <si>
    <t>Patients Per Year</t>
  </si>
  <si>
    <t>Patients Lost/Gained (Budget)</t>
  </si>
  <si>
    <t>Patients Lost/Gained (Medium)</t>
  </si>
  <si>
    <t>Patients Lost/Gained (Premium)</t>
  </si>
  <si>
    <t>Patient Management Software</t>
  </si>
  <si>
    <t>LED Display Board</t>
  </si>
  <si>
    <t>Other Information</t>
  </si>
  <si>
    <t>2 Days Lost = 36 Appointments</t>
  </si>
  <si>
    <t>4 Days Lost = 72 Appointments</t>
  </si>
  <si>
    <t>If Budget, 2 Days Lost (Due To Bad Posture), If Medium, -11 Appointments (Due to Non Returners and Bad Press)</t>
  </si>
  <si>
    <t xml:space="preserve">£70 per Set Treating 18 Patients for 1 Day, Potential Revenue Loss due to Autoclave Failure </t>
  </si>
  <si>
    <t>28 Appointments Lost Due to Non Returners and Bad Press</t>
  </si>
  <si>
    <t>No Appointments Lost As Instruments Will Last Until Next Service</t>
  </si>
  <si>
    <t>Digital Service (Freeview, Sky etc.) Mandatory due to Analogue Switch Off</t>
  </si>
  <si>
    <t>Training Required Before Operation In Practice</t>
  </si>
  <si>
    <t>Training Required to Develop and Main Skills Using Software</t>
  </si>
  <si>
    <t>Basic Requirements</t>
  </si>
  <si>
    <t>Mobile Only</t>
  </si>
  <si>
    <t>Disposable Instruments</t>
  </si>
  <si>
    <t>Instruments Minimal</t>
  </si>
  <si>
    <t>Instruments Average</t>
  </si>
  <si>
    <t>Instruments Safe</t>
  </si>
  <si>
    <t xml:space="preserve">Ultrasound Machine </t>
  </si>
  <si>
    <t>Interferential/Ultrasound Combo</t>
  </si>
  <si>
    <t>Tens Unit</t>
  </si>
  <si>
    <t>Heat Therapy Hydrocollator and Packs</t>
  </si>
  <si>
    <t>Heat Therapy Wax Bath</t>
  </si>
  <si>
    <t>Shortwave Therapy</t>
  </si>
  <si>
    <r>
      <t>Maintenance/Calibration/Consumables For</t>
    </r>
    <r>
      <rPr>
        <sz val="10"/>
        <color indexed="10"/>
        <rFont val="Arial"/>
        <family val="2"/>
      </rPr>
      <t xml:space="preserve"> Highlighted</t>
    </r>
  </si>
  <si>
    <t>Cold Therapy Ice Machine</t>
  </si>
  <si>
    <t>Video Analysis</t>
  </si>
  <si>
    <t xml:space="preserve">Printer/Fax/Photocopier </t>
  </si>
  <si>
    <t>Reception Desk &amp; Chair</t>
  </si>
  <si>
    <t>Reception Cabinet</t>
  </si>
  <si>
    <t>Wall Bars</t>
  </si>
  <si>
    <t xml:space="preserve">Ultrasonic Cleaner </t>
  </si>
  <si>
    <t>Patient Waiting Room Chairs</t>
  </si>
  <si>
    <t xml:space="preserve">Water Machine </t>
  </si>
  <si>
    <t xml:space="preserve">Coffee/Tea Machine </t>
  </si>
  <si>
    <t>Newspapers/Magazines</t>
  </si>
  <si>
    <t>Telephone/Internet Package</t>
  </si>
  <si>
    <t>Flooring (MRSA Resistant)</t>
  </si>
  <si>
    <t>Signage</t>
  </si>
  <si>
    <t>Air Conditioning</t>
  </si>
  <si>
    <t>Life Insurance/Will</t>
  </si>
  <si>
    <t>3rd Party Indemnity Insurance</t>
  </si>
  <si>
    <t>Building and Contents Insurance</t>
  </si>
  <si>
    <t>Pressure Vessle Insurance</t>
  </si>
  <si>
    <t>Pressure Vessel Testing</t>
  </si>
  <si>
    <t>Autoclave Service</t>
  </si>
  <si>
    <t>Alarm: Security and Fire</t>
  </si>
  <si>
    <t>Flamesafe Cabinet</t>
  </si>
  <si>
    <t>Corrosive Cabinet</t>
  </si>
  <si>
    <t>Controlled Drugs Cabinet</t>
  </si>
  <si>
    <t>Filing Cabinet</t>
  </si>
  <si>
    <t>Clinical Waste Bin (Sharp and Infectious)</t>
  </si>
  <si>
    <t>Council Tax Business Rates</t>
  </si>
  <si>
    <t>Water Rates</t>
  </si>
  <si>
    <t>Cleaner Wages</t>
  </si>
  <si>
    <t>Receptionist Wages</t>
  </si>
  <si>
    <t>Rent Building (Location)</t>
  </si>
  <si>
    <t>Rent Building (Size)</t>
  </si>
  <si>
    <t>Shop Fascia</t>
  </si>
  <si>
    <t>Window Design</t>
  </si>
  <si>
    <t>Thompson Local</t>
  </si>
  <si>
    <t>Local Post Office/Local Business Window</t>
  </si>
  <si>
    <t>Corporate Sponsorship (Golf clubs/Roundabouts)</t>
  </si>
  <si>
    <t>Local Events Magazines</t>
  </si>
  <si>
    <t>Newspaper Adverts</t>
  </si>
  <si>
    <t>TV adverts Broadcast</t>
  </si>
  <si>
    <t>TV adverts Production</t>
  </si>
  <si>
    <t>Radio Adverts</t>
  </si>
  <si>
    <t>Leaflet Drops</t>
  </si>
  <si>
    <t xml:space="preserve">Website Design </t>
  </si>
  <si>
    <t>Website Admin</t>
  </si>
  <si>
    <t>Internet Advertising</t>
  </si>
  <si>
    <t>Bank Loan</t>
  </si>
  <si>
    <t>Cost per unit/week/month/year</t>
  </si>
  <si>
    <t>Patients Lost/Gained</t>
  </si>
</sst>
</file>

<file path=xl/styles.xml><?xml version="1.0" encoding="utf-8"?>
<styleSheet xmlns="http://schemas.openxmlformats.org/spreadsheetml/2006/main">
  <numFmts count="6">
    <numFmt numFmtId="6" formatCode="&quot;£&quot;#,##0;[Red]\-&quot;£&quot;#,##0"/>
    <numFmt numFmtId="8" formatCode="&quot;£&quot;#,##0.00;[Red]\-&quot;£&quot;#,##0.00"/>
    <numFmt numFmtId="164" formatCode="[$£-809]#,##0"/>
    <numFmt numFmtId="165" formatCode="&quot;£&quot;#,##0.00"/>
    <numFmt numFmtId="166" formatCode="[$£-809]#,##0.00"/>
    <numFmt numFmtId="167" formatCode="&quot;£&quot;#,##0"/>
  </numFmts>
  <fonts count="12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0"/>
      <color indexed="9"/>
      <name val="Arial"/>
      <family val="2"/>
    </font>
    <font>
      <b/>
      <i/>
      <sz val="12"/>
      <name val="Arial"/>
      <family val="2"/>
    </font>
    <font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7">
    <xf numFmtId="0" fontId="0" fillId="0" borderId="0" xfId="0"/>
    <xf numFmtId="0" fontId="0" fillId="0" borderId="1" xfId="0" applyBorder="1" applyAlignment="1">
      <alignment horizontal="left" vertical="top" wrapText="1"/>
    </xf>
    <xf numFmtId="164" fontId="0" fillId="2" borderId="2" xfId="0" applyNumberFormat="1" applyFill="1" applyBorder="1" applyAlignment="1">
      <alignment horizontal="left"/>
    </xf>
    <xf numFmtId="0" fontId="0" fillId="2" borderId="1" xfId="0" applyFill="1" applyBorder="1" applyAlignment="1">
      <alignment horizontal="left" vertical="top" wrapText="1"/>
    </xf>
    <xf numFmtId="164" fontId="0" fillId="2" borderId="0" xfId="0" applyNumberForma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164" fontId="0" fillId="0" borderId="3" xfId="0" applyNumberFormat="1" applyBorder="1" applyAlignment="1">
      <alignment horizontal="left"/>
    </xf>
    <xf numFmtId="164" fontId="0" fillId="0" borderId="3" xfId="0" applyNumberFormat="1" applyBorder="1" applyAlignment="1">
      <alignment horizontal="left" wrapText="1"/>
    </xf>
    <xf numFmtId="164" fontId="0" fillId="2" borderId="4" xfId="0" applyNumberFormat="1" applyFill="1" applyBorder="1" applyAlignment="1">
      <alignment horizontal="left"/>
    </xf>
    <xf numFmtId="164" fontId="0" fillId="2" borderId="5" xfId="0" applyNumberFormat="1" applyFill="1" applyBorder="1" applyAlignment="1">
      <alignment horizontal="left"/>
    </xf>
    <xf numFmtId="164" fontId="0" fillId="0" borderId="3" xfId="0" applyNumberFormat="1" applyFill="1" applyBorder="1" applyAlignment="1">
      <alignment horizontal="left"/>
    </xf>
    <xf numFmtId="164" fontId="0" fillId="0" borderId="3" xfId="0" applyNumberFormat="1" applyFill="1" applyBorder="1" applyAlignment="1">
      <alignment horizontal="left" wrapText="1"/>
    </xf>
    <xf numFmtId="0" fontId="0" fillId="0" borderId="0" xfId="0" applyAlignment="1">
      <alignment horizontal="left"/>
    </xf>
    <xf numFmtId="164" fontId="0" fillId="2" borderId="6" xfId="0" applyNumberFormat="1" applyFill="1" applyBorder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3" xfId="0" applyBorder="1" applyAlignment="1">
      <alignment horizontal="left" vertical="top" wrapText="1"/>
    </xf>
    <xf numFmtId="0" fontId="0" fillId="2" borderId="6" xfId="0" applyFill="1" applyBorder="1" applyAlignment="1">
      <alignment horizontal="left"/>
    </xf>
    <xf numFmtId="164" fontId="0" fillId="2" borderId="7" xfId="0" applyNumberFormat="1" applyFill="1" applyBorder="1" applyAlignment="1">
      <alignment horizontal="left"/>
    </xf>
    <xf numFmtId="0" fontId="0" fillId="2" borderId="8" xfId="0" applyFill="1" applyBorder="1" applyAlignment="1">
      <alignment horizontal="left"/>
    </xf>
    <xf numFmtId="164" fontId="0" fillId="2" borderId="8" xfId="0" applyNumberFormat="1" applyFill="1" applyBorder="1" applyAlignment="1">
      <alignment horizontal="left"/>
    </xf>
    <xf numFmtId="164" fontId="0" fillId="2" borderId="6" xfId="0" applyNumberFormat="1" applyFill="1" applyBorder="1" applyAlignment="1">
      <alignment horizontal="right"/>
    </xf>
    <xf numFmtId="164" fontId="0" fillId="2" borderId="8" xfId="0" applyNumberFormat="1" applyFill="1" applyBorder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7" xfId="0" applyNumberFormat="1" applyBorder="1" applyAlignment="1">
      <alignment horizontal="left"/>
    </xf>
    <xf numFmtId="0" fontId="0" fillId="2" borderId="10" xfId="0" applyFill="1" applyBorder="1" applyAlignment="1">
      <alignment horizontal="left"/>
    </xf>
    <xf numFmtId="164" fontId="2" fillId="0" borderId="11" xfId="0" applyNumberFormat="1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9" xfId="0" applyBorder="1"/>
    <xf numFmtId="0" fontId="0" fillId="0" borderId="7" xfId="0" applyBorder="1"/>
    <xf numFmtId="0" fontId="0" fillId="0" borderId="12" xfId="0" applyBorder="1"/>
    <xf numFmtId="0" fontId="0" fillId="0" borderId="13" xfId="0" applyBorder="1"/>
    <xf numFmtId="0" fontId="2" fillId="0" borderId="13" xfId="0" applyFont="1" applyBorder="1"/>
    <xf numFmtId="0" fontId="4" fillId="0" borderId="0" xfId="0" applyFont="1"/>
    <xf numFmtId="0" fontId="0" fillId="0" borderId="13" xfId="0" applyBorder="1" applyAlignment="1">
      <alignment horizontal="left"/>
    </xf>
    <xf numFmtId="0" fontId="2" fillId="0" borderId="12" xfId="0" applyFont="1" applyBorder="1"/>
    <xf numFmtId="0" fontId="2" fillId="0" borderId="13" xfId="0" applyFont="1" applyBorder="1" applyAlignment="1">
      <alignment horizontal="left"/>
    </xf>
    <xf numFmtId="0" fontId="4" fillId="0" borderId="12" xfId="0" applyFont="1" applyBorder="1"/>
    <xf numFmtId="0" fontId="4" fillId="0" borderId="13" xfId="0" applyFont="1" applyBorder="1" applyAlignment="1">
      <alignment horizontal="left"/>
    </xf>
    <xf numFmtId="0" fontId="0" fillId="0" borderId="11" xfId="0" applyBorder="1"/>
    <xf numFmtId="0" fontId="3" fillId="0" borderId="7" xfId="0" applyFont="1" applyBorder="1"/>
    <xf numFmtId="0" fontId="0" fillId="0" borderId="10" xfId="0" applyBorder="1"/>
    <xf numFmtId="0" fontId="4" fillId="0" borderId="13" xfId="0" applyFont="1" applyBorder="1"/>
    <xf numFmtId="0" fontId="0" fillId="0" borderId="0" xfId="0" applyBorder="1" applyAlignment="1">
      <alignment horizontal="left"/>
    </xf>
    <xf numFmtId="0" fontId="2" fillId="3" borderId="9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 applyAlignment="1"/>
    <xf numFmtId="164" fontId="2" fillId="0" borderId="8" xfId="0" applyNumberFormat="1" applyFont="1" applyBorder="1" applyAlignment="1"/>
    <xf numFmtId="164" fontId="2" fillId="3" borderId="11" xfId="0" applyNumberFormat="1" applyFont="1" applyFill="1" applyBorder="1" applyAlignment="1">
      <alignment horizontal="left"/>
    </xf>
    <xf numFmtId="0" fontId="3" fillId="0" borderId="13" xfId="0" applyFont="1" applyBorder="1"/>
    <xf numFmtId="8" fontId="0" fillId="0" borderId="0" xfId="0" applyNumberFormat="1"/>
    <xf numFmtId="164" fontId="0" fillId="0" borderId="14" xfId="0" applyNumberFormat="1" applyBorder="1" applyAlignment="1">
      <alignment horizontal="left"/>
    </xf>
    <xf numFmtId="0" fontId="2" fillId="3" borderId="11" xfId="0" applyFont="1" applyFill="1" applyBorder="1" applyAlignment="1" applyProtection="1">
      <alignment horizontal="left"/>
      <protection locked="0"/>
    </xf>
    <xf numFmtId="164" fontId="0" fillId="2" borderId="4" xfId="0" applyNumberFormat="1" applyFill="1" applyBorder="1" applyAlignment="1" applyProtection="1">
      <alignment horizontal="right"/>
      <protection locked="0"/>
    </xf>
    <xf numFmtId="164" fontId="0" fillId="2" borderId="0" xfId="0" applyNumberFormat="1" applyFill="1" applyBorder="1" applyAlignment="1" applyProtection="1">
      <alignment horizontal="right"/>
      <protection locked="0"/>
    </xf>
    <xf numFmtId="0" fontId="0" fillId="2" borderId="8" xfId="0" applyFill="1" applyBorder="1" applyAlignment="1" applyProtection="1">
      <alignment horizontal="left"/>
      <protection locked="0"/>
    </xf>
    <xf numFmtId="0" fontId="0" fillId="0" borderId="3" xfId="0" applyBorder="1" applyAlignment="1" applyProtection="1">
      <alignment horizontal="left"/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0" fillId="0" borderId="3" xfId="0" applyBorder="1" applyAlignment="1" applyProtection="1">
      <alignment horizontal="left" wrapText="1"/>
      <protection locked="0"/>
    </xf>
    <xf numFmtId="164" fontId="0" fillId="0" borderId="3" xfId="0" applyNumberFormat="1" applyBorder="1" applyAlignment="1" applyProtection="1">
      <alignment horizontal="left"/>
      <protection locked="0"/>
    </xf>
    <xf numFmtId="164" fontId="0" fillId="2" borderId="2" xfId="0" applyNumberFormat="1" applyFill="1" applyBorder="1" applyAlignment="1" applyProtection="1">
      <alignment horizontal="left"/>
      <protection locked="0"/>
    </xf>
    <xf numFmtId="0" fontId="0" fillId="0" borderId="5" xfId="0" applyBorder="1" applyAlignment="1" applyProtection="1">
      <alignment horizontal="left" wrapText="1"/>
      <protection locked="0"/>
    </xf>
    <xf numFmtId="164" fontId="0" fillId="2" borderId="0" xfId="0" applyNumberFormat="1" applyFill="1" applyBorder="1" applyAlignment="1" applyProtection="1">
      <alignment horizontal="left"/>
      <protection locked="0"/>
    </xf>
    <xf numFmtId="0" fontId="0" fillId="2" borderId="0" xfId="0" applyFill="1" applyAlignment="1" applyProtection="1">
      <alignment horizontal="left"/>
      <protection locked="0"/>
    </xf>
    <xf numFmtId="164" fontId="0" fillId="0" borderId="3" xfId="0" applyNumberFormat="1" applyBorder="1" applyAlignment="1" applyProtection="1">
      <alignment horizontal="left" wrapText="1"/>
      <protection locked="0"/>
    </xf>
    <xf numFmtId="0" fontId="0" fillId="2" borderId="4" xfId="0" applyFill="1" applyBorder="1" applyAlignment="1" applyProtection="1">
      <alignment horizontal="left"/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0" fillId="0" borderId="7" xfId="0" applyBorder="1" applyAlignment="1" applyProtection="1">
      <alignment horizontal="left"/>
      <protection locked="0"/>
    </xf>
    <xf numFmtId="0" fontId="0" fillId="0" borderId="13" xfId="0" applyBorder="1" applyAlignment="1" applyProtection="1">
      <alignment horizontal="left"/>
      <protection locked="0"/>
    </xf>
    <xf numFmtId="0" fontId="3" fillId="0" borderId="12" xfId="0" applyFont="1" applyBorder="1" applyProtection="1">
      <protection locked="0"/>
    </xf>
    <xf numFmtId="0" fontId="2" fillId="2" borderId="3" xfId="0" applyFont="1" applyFill="1" applyBorder="1" applyAlignment="1" applyProtection="1">
      <alignment horizontal="left" wrapText="1"/>
      <protection locked="0"/>
    </xf>
    <xf numFmtId="0" fontId="2" fillId="2" borderId="14" xfId="0" applyFont="1" applyFill="1" applyBorder="1" applyAlignment="1" applyProtection="1">
      <alignment horizontal="left" wrapText="1"/>
      <protection locked="0"/>
    </xf>
    <xf numFmtId="0" fontId="2" fillId="2" borderId="11" xfId="0" applyFont="1" applyFill="1" applyBorder="1" applyAlignment="1" applyProtection="1">
      <alignment horizontal="left"/>
      <protection locked="0"/>
    </xf>
    <xf numFmtId="0" fontId="0" fillId="2" borderId="9" xfId="0" applyFill="1" applyBorder="1" applyAlignment="1" applyProtection="1">
      <alignment horizontal="left"/>
      <protection locked="0"/>
    </xf>
    <xf numFmtId="0" fontId="0" fillId="2" borderId="11" xfId="0" applyFill="1" applyBorder="1" applyAlignment="1" applyProtection="1">
      <alignment horizontal="left"/>
      <protection locked="0"/>
    </xf>
    <xf numFmtId="0" fontId="3" fillId="0" borderId="9" xfId="0" applyFont="1" applyBorder="1" applyProtection="1">
      <protection locked="0"/>
    </xf>
    <xf numFmtId="0" fontId="0" fillId="0" borderId="11" xfId="0" applyBorder="1" applyAlignment="1" applyProtection="1">
      <alignment horizontal="left"/>
      <protection locked="0"/>
    </xf>
    <xf numFmtId="0" fontId="4" fillId="0" borderId="11" xfId="0" applyFont="1" applyBorder="1" applyAlignment="1" applyProtection="1">
      <alignment horizontal="left"/>
      <protection locked="0"/>
    </xf>
    <xf numFmtId="0" fontId="4" fillId="0" borderId="3" xfId="0" applyFont="1" applyBorder="1" applyAlignment="1" applyProtection="1">
      <alignment horizontal="left" wrapText="1"/>
      <protection locked="0"/>
    </xf>
    <xf numFmtId="0" fontId="4" fillId="0" borderId="3" xfId="0" applyFont="1" applyFill="1" applyBorder="1" applyAlignment="1" applyProtection="1">
      <alignment horizontal="left" wrapText="1"/>
      <protection locked="0"/>
    </xf>
    <xf numFmtId="0" fontId="4" fillId="0" borderId="3" xfId="0" applyFont="1" applyBorder="1" applyAlignment="1" applyProtection="1">
      <alignment horizontal="left"/>
      <protection locked="0"/>
    </xf>
    <xf numFmtId="0" fontId="0" fillId="0" borderId="3" xfId="0" applyBorder="1" applyAlignment="1">
      <alignment horizontal="left"/>
    </xf>
    <xf numFmtId="0" fontId="4" fillId="0" borderId="0" xfId="0" applyFont="1" applyAlignment="1">
      <alignment horizontal="left"/>
    </xf>
    <xf numFmtId="165" fontId="0" fillId="0" borderId="3" xfId="0" applyNumberFormat="1" applyBorder="1" applyAlignment="1" applyProtection="1">
      <alignment horizontal="left"/>
      <protection locked="0"/>
    </xf>
    <xf numFmtId="166" fontId="0" fillId="0" borderId="3" xfId="0" applyNumberFormat="1" applyFill="1" applyBorder="1" applyAlignment="1">
      <alignment horizontal="left" wrapText="1"/>
    </xf>
    <xf numFmtId="165" fontId="0" fillId="0" borderId="3" xfId="0" applyNumberFormat="1" applyBorder="1" applyAlignment="1">
      <alignment horizontal="left"/>
    </xf>
    <xf numFmtId="6" fontId="0" fillId="0" borderId="3" xfId="0" applyNumberFormat="1" applyBorder="1" applyAlignment="1" applyProtection="1">
      <alignment horizontal="left"/>
      <protection locked="0"/>
    </xf>
    <xf numFmtId="0" fontId="2" fillId="3" borderId="0" xfId="0" applyFont="1" applyFill="1" applyBorder="1" applyAlignment="1">
      <alignment horizontal="left"/>
    </xf>
    <xf numFmtId="0" fontId="2" fillId="3" borderId="0" xfId="0" applyFont="1" applyFill="1" applyBorder="1" applyAlignment="1" applyProtection="1">
      <alignment horizontal="left"/>
      <protection locked="0"/>
    </xf>
    <xf numFmtId="164" fontId="2" fillId="3" borderId="0" xfId="0" applyNumberFormat="1" applyFont="1" applyFill="1" applyBorder="1" applyAlignment="1">
      <alignment horizontal="left"/>
    </xf>
    <xf numFmtId="0" fontId="4" fillId="0" borderId="5" xfId="0" applyFont="1" applyBorder="1" applyAlignment="1" applyProtection="1">
      <alignment horizontal="left" wrapText="1"/>
      <protection locked="0"/>
    </xf>
    <xf numFmtId="0" fontId="2" fillId="2" borderId="4" xfId="0" applyFont="1" applyFill="1" applyBorder="1" applyAlignment="1" applyProtection="1">
      <alignment horizontal="left" wrapText="1"/>
      <protection locked="0"/>
    </xf>
    <xf numFmtId="0" fontId="2" fillId="2" borderId="8" xfId="0" applyFont="1" applyFill="1" applyBorder="1" applyAlignment="1" applyProtection="1">
      <alignment horizontal="left"/>
      <protection locked="0"/>
    </xf>
    <xf numFmtId="0" fontId="0" fillId="2" borderId="6" xfId="0" applyFill="1" applyBorder="1" applyAlignment="1" applyProtection="1">
      <alignment horizontal="left"/>
      <protection locked="0"/>
    </xf>
    <xf numFmtId="165" fontId="2" fillId="2" borderId="0" xfId="0" applyNumberFormat="1" applyFont="1" applyFill="1" applyBorder="1" applyAlignment="1" applyProtection="1">
      <alignment horizontal="left" wrapText="1"/>
      <protection locked="0"/>
    </xf>
    <xf numFmtId="165" fontId="4" fillId="0" borderId="3" xfId="0" applyNumberFormat="1" applyFont="1" applyBorder="1" applyAlignment="1" applyProtection="1">
      <alignment horizontal="left" wrapText="1"/>
      <protection locked="0"/>
    </xf>
    <xf numFmtId="165" fontId="4" fillId="0" borderId="3" xfId="0" applyNumberFormat="1" applyFont="1" applyBorder="1" applyAlignment="1" applyProtection="1">
      <alignment horizontal="left"/>
      <protection locked="0"/>
    </xf>
    <xf numFmtId="0" fontId="5" fillId="0" borderId="3" xfId="0" applyFont="1" applyFill="1" applyBorder="1" applyAlignment="1" applyProtection="1">
      <alignment horizontal="left" wrapText="1"/>
      <protection locked="0"/>
    </xf>
    <xf numFmtId="0" fontId="0" fillId="0" borderId="0" xfId="0" applyNumberFormat="1" applyAlignment="1">
      <alignment horizontal="left"/>
    </xf>
    <xf numFmtId="0" fontId="4" fillId="0" borderId="12" xfId="0" applyFont="1" applyFill="1" applyBorder="1"/>
    <xf numFmtId="0" fontId="0" fillId="2" borderId="0" xfId="0" applyNumberFormat="1" applyFill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0" fillId="0" borderId="6" xfId="0" applyBorder="1" applyAlignment="1" applyProtection="1">
      <alignment horizontal="left" wrapText="1"/>
      <protection locked="0"/>
    </xf>
    <xf numFmtId="0" fontId="0" fillId="3" borderId="5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2" fillId="0" borderId="0" xfId="0" applyFont="1" applyFill="1" applyBorder="1"/>
    <xf numFmtId="165" fontId="0" fillId="0" borderId="0" xfId="0" applyNumberFormat="1" applyFill="1" applyBorder="1" applyAlignment="1">
      <alignment horizontal="left"/>
    </xf>
    <xf numFmtId="0" fontId="6" fillId="3" borderId="16" xfId="0" applyFont="1" applyFill="1" applyBorder="1"/>
    <xf numFmtId="0" fontId="6" fillId="3" borderId="17" xfId="0" applyFont="1" applyFill="1" applyBorder="1"/>
    <xf numFmtId="0" fontId="0" fillId="0" borderId="6" xfId="0" applyBorder="1"/>
    <xf numFmtId="0" fontId="0" fillId="0" borderId="0" xfId="0" applyBorder="1" applyAlignment="1" applyProtection="1">
      <alignment horizontal="left"/>
      <protection locked="0"/>
    </xf>
    <xf numFmtId="0" fontId="4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2" fillId="3" borderId="3" xfId="0" applyFont="1" applyFill="1" applyBorder="1"/>
    <xf numFmtId="0" fontId="7" fillId="3" borderId="3" xfId="0" applyFont="1" applyFill="1" applyBorder="1"/>
    <xf numFmtId="0" fontId="9" fillId="0" borderId="0" xfId="0" applyFont="1" applyAlignment="1">
      <alignment horizontal="left"/>
    </xf>
    <xf numFmtId="165" fontId="0" fillId="0" borderId="0" xfId="0" applyNumberFormat="1"/>
    <xf numFmtId="165" fontId="0" fillId="0" borderId="0" xfId="0" applyNumberFormat="1" applyFill="1" applyAlignment="1">
      <alignment horizontal="left"/>
    </xf>
    <xf numFmtId="1" fontId="4" fillId="0" borderId="0" xfId="0" applyNumberFormat="1" applyFont="1"/>
    <xf numFmtId="0" fontId="4" fillId="3" borderId="3" xfId="0" applyFont="1" applyFill="1" applyBorder="1"/>
    <xf numFmtId="0" fontId="0" fillId="3" borderId="3" xfId="0" applyFill="1" applyBorder="1"/>
    <xf numFmtId="165" fontId="0" fillId="3" borderId="3" xfId="0" applyNumberFormat="1" applyFill="1" applyBorder="1" applyAlignment="1">
      <alignment horizontal="left"/>
    </xf>
    <xf numFmtId="0" fontId="10" fillId="3" borderId="3" xfId="0" applyFont="1" applyFill="1" applyBorder="1"/>
    <xf numFmtId="165" fontId="7" fillId="3" borderId="3" xfId="0" applyNumberFormat="1" applyFont="1" applyFill="1" applyBorder="1" applyAlignment="1">
      <alignment horizontal="left"/>
    </xf>
    <xf numFmtId="0" fontId="7" fillId="3" borderId="1" xfId="0" applyFont="1" applyFill="1" applyBorder="1"/>
    <xf numFmtId="0" fontId="4" fillId="0" borderId="6" xfId="0" applyFont="1" applyFill="1" applyBorder="1"/>
    <xf numFmtId="0" fontId="0" fillId="0" borderId="6" xfId="0" applyBorder="1" applyAlignment="1">
      <alignment horizontal="left"/>
    </xf>
    <xf numFmtId="0" fontId="0" fillId="3" borderId="15" xfId="0" applyFill="1" applyBorder="1"/>
    <xf numFmtId="0" fontId="0" fillId="3" borderId="5" xfId="0" applyFill="1" applyBorder="1"/>
    <xf numFmtId="0" fontId="4" fillId="0" borderId="3" xfId="0" applyNumberFormat="1" applyFont="1" applyBorder="1" applyAlignment="1">
      <alignment horizontal="left" vertical="top" wrapText="1"/>
    </xf>
    <xf numFmtId="0" fontId="0" fillId="0" borderId="3" xfId="0" applyNumberFormat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4" fillId="0" borderId="3" xfId="0" quotePrefix="1" applyNumberFormat="1" applyFont="1" applyBorder="1" applyAlignment="1">
      <alignment horizontal="left"/>
    </xf>
    <xf numFmtId="0" fontId="0" fillId="0" borderId="3" xfId="0" applyNumberFormat="1" applyFill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2" fillId="0" borderId="13" xfId="0" applyNumberFormat="1" applyFont="1" applyBorder="1" applyAlignment="1">
      <alignment horizontal="left"/>
    </xf>
    <xf numFmtId="164" fontId="2" fillId="0" borderId="2" xfId="0" applyNumberFormat="1" applyFont="1" applyBorder="1" applyAlignment="1">
      <alignment horizontal="left"/>
    </xf>
    <xf numFmtId="164" fontId="0" fillId="3" borderId="4" xfId="0" applyNumberFormat="1" applyFill="1" applyBorder="1" applyAlignment="1">
      <alignment horizontal="left"/>
    </xf>
    <xf numFmtId="0" fontId="0" fillId="3" borderId="3" xfId="0" applyNumberFormat="1" applyFill="1" applyBorder="1" applyAlignment="1">
      <alignment horizontal="left"/>
    </xf>
    <xf numFmtId="164" fontId="4" fillId="3" borderId="3" xfId="0" applyNumberFormat="1" applyFont="1" applyFill="1" applyBorder="1" applyAlignment="1">
      <alignment horizontal="left"/>
    </xf>
    <xf numFmtId="164" fontId="0" fillId="3" borderId="3" xfId="0" applyNumberFormat="1" applyFill="1" applyBorder="1" applyAlignment="1">
      <alignment horizontal="left"/>
    </xf>
    <xf numFmtId="0" fontId="4" fillId="3" borderId="3" xfId="0" applyNumberFormat="1" applyFont="1" applyFill="1" applyBorder="1" applyAlignment="1">
      <alignment horizontal="left"/>
    </xf>
    <xf numFmtId="164" fontId="4" fillId="3" borderId="15" xfId="0" applyNumberFormat="1" applyFont="1" applyFill="1" applyBorder="1" applyAlignment="1" applyProtection="1">
      <alignment horizontal="left"/>
      <protection locked="0"/>
    </xf>
    <xf numFmtId="0" fontId="0" fillId="2" borderId="4" xfId="0" applyNumberFormat="1" applyFill="1" applyBorder="1" applyAlignment="1">
      <alignment horizontal="left"/>
    </xf>
    <xf numFmtId="0" fontId="2" fillId="0" borderId="10" xfId="0" applyNumberFormat="1" applyFont="1" applyBorder="1" applyAlignment="1">
      <alignment horizontal="left"/>
    </xf>
    <xf numFmtId="0" fontId="2" fillId="3" borderId="15" xfId="0" applyFont="1" applyFill="1" applyBorder="1" applyAlignment="1">
      <alignment horizontal="left"/>
    </xf>
    <xf numFmtId="0" fontId="7" fillId="3" borderId="9" xfId="0" applyFont="1" applyFill="1" applyBorder="1" applyAlignment="1">
      <alignment horizontal="left"/>
    </xf>
    <xf numFmtId="165" fontId="7" fillId="3" borderId="17" xfId="0" applyNumberFormat="1" applyFont="1" applyFill="1" applyBorder="1" applyAlignment="1">
      <alignment horizontal="left"/>
    </xf>
    <xf numFmtId="0" fontId="4" fillId="0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3" xfId="0" applyBorder="1"/>
    <xf numFmtId="0" fontId="8" fillId="3" borderId="3" xfId="0" applyNumberFormat="1" applyFont="1" applyFill="1" applyBorder="1" applyAlignment="1">
      <alignment horizontal="left"/>
    </xf>
    <xf numFmtId="0" fontId="8" fillId="3" borderId="3" xfId="0" applyFont="1" applyFill="1" applyBorder="1" applyAlignment="1">
      <alignment horizontal="left"/>
    </xf>
    <xf numFmtId="1" fontId="8" fillId="0" borderId="3" xfId="0" applyNumberFormat="1" applyFont="1" applyFill="1" applyBorder="1" applyAlignment="1">
      <alignment horizontal="left"/>
    </xf>
    <xf numFmtId="4" fontId="7" fillId="0" borderId="3" xfId="0" applyNumberFormat="1" applyFont="1" applyFill="1" applyBorder="1" applyAlignment="1">
      <alignment horizontal="left"/>
    </xf>
    <xf numFmtId="4" fontId="0" fillId="0" borderId="3" xfId="0" applyNumberFormat="1" applyFill="1" applyBorder="1"/>
    <xf numFmtId="9" fontId="0" fillId="0" borderId="3" xfId="0" applyNumberFormat="1" applyBorder="1" applyAlignment="1" applyProtection="1">
      <alignment horizontal="left"/>
      <protection locked="0"/>
    </xf>
    <xf numFmtId="0" fontId="11" fillId="0" borderId="3" xfId="0" applyFont="1" applyBorder="1" applyAlignment="1" applyProtection="1">
      <alignment horizontal="left" wrapText="1"/>
      <protection locked="0"/>
    </xf>
    <xf numFmtId="0" fontId="5" fillId="4" borderId="3" xfId="0" applyFont="1" applyFill="1" applyBorder="1" applyAlignment="1" applyProtection="1">
      <alignment horizontal="left" wrapText="1"/>
      <protection locked="0"/>
    </xf>
    <xf numFmtId="0" fontId="4" fillId="4" borderId="3" xfId="0" applyFont="1" applyFill="1" applyBorder="1" applyAlignment="1" applyProtection="1">
      <alignment horizontal="left" wrapText="1"/>
      <protection locked="0"/>
    </xf>
    <xf numFmtId="0" fontId="0" fillId="4" borderId="3" xfId="0" applyFill="1" applyBorder="1" applyAlignment="1" applyProtection="1">
      <alignment horizontal="left" wrapText="1"/>
      <protection locked="0"/>
    </xf>
    <xf numFmtId="0" fontId="4" fillId="4" borderId="11" xfId="0" applyFont="1" applyFill="1" applyBorder="1" applyAlignment="1" applyProtection="1">
      <alignment horizontal="left"/>
      <protection locked="0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165" fontId="0" fillId="2" borderId="5" xfId="0" applyNumberFormat="1" applyFill="1" applyBorder="1" applyAlignment="1" applyProtection="1">
      <alignment horizontal="left" wrapText="1"/>
      <protection locked="0"/>
    </xf>
    <xf numFmtId="0" fontId="0" fillId="2" borderId="5" xfId="0" applyFill="1" applyBorder="1" applyAlignment="1" applyProtection="1">
      <alignment horizontal="left"/>
      <protection locked="0"/>
    </xf>
    <xf numFmtId="164" fontId="0" fillId="2" borderId="15" xfId="0" applyNumberFormat="1" applyFill="1" applyBorder="1" applyAlignment="1" applyProtection="1">
      <alignment horizontal="right"/>
      <protection locked="0"/>
    </xf>
    <xf numFmtId="164" fontId="0" fillId="2" borderId="5" xfId="0" applyNumberFormat="1" applyFill="1" applyBorder="1" applyAlignment="1" applyProtection="1">
      <alignment horizontal="left"/>
      <protection locked="0"/>
    </xf>
    <xf numFmtId="164" fontId="0" fillId="2" borderId="3" xfId="0" applyNumberFormat="1" applyFill="1" applyBorder="1" applyAlignment="1">
      <alignment horizontal="left"/>
    </xf>
    <xf numFmtId="0" fontId="0" fillId="2" borderId="3" xfId="0" applyNumberFormat="1" applyFill="1" applyBorder="1" applyAlignment="1">
      <alignment horizontal="left"/>
    </xf>
    <xf numFmtId="0" fontId="5" fillId="0" borderId="3" xfId="0" applyFont="1" applyBorder="1" applyAlignment="1" applyProtection="1">
      <alignment horizontal="left" wrapText="1"/>
      <protection locked="0"/>
    </xf>
    <xf numFmtId="0" fontId="0" fillId="0" borderId="3" xfId="0" applyBorder="1" applyAlignment="1">
      <alignment vertical="top" wrapText="1"/>
    </xf>
    <xf numFmtId="164" fontId="0" fillId="0" borderId="3" xfId="0" applyNumberFormat="1" applyBorder="1" applyAlignment="1" applyProtection="1">
      <alignment horizontal="right"/>
      <protection locked="0"/>
    </xf>
    <xf numFmtId="164" fontId="0" fillId="0" borderId="3" xfId="0" applyNumberFormat="1" applyFill="1" applyBorder="1" applyAlignment="1" applyProtection="1">
      <alignment horizontal="right"/>
      <protection locked="0"/>
    </xf>
    <xf numFmtId="164" fontId="0" fillId="0" borderId="3" xfId="0" applyNumberFormat="1" applyFill="1" applyBorder="1" applyAlignment="1" applyProtection="1">
      <alignment horizontal="right" wrapText="1"/>
      <protection locked="0"/>
    </xf>
    <xf numFmtId="165" fontId="0" fillId="0" borderId="3" xfId="0" applyNumberFormat="1" applyBorder="1" applyAlignment="1">
      <alignment horizontal="right"/>
    </xf>
    <xf numFmtId="164" fontId="4" fillId="0" borderId="3" xfId="0" applyNumberFormat="1" applyFont="1" applyFill="1" applyBorder="1" applyAlignment="1">
      <alignment horizontal="left"/>
    </xf>
    <xf numFmtId="167" fontId="4" fillId="0" borderId="3" xfId="0" applyNumberFormat="1" applyFont="1" applyBorder="1" applyAlignment="1" applyProtection="1">
      <alignment horizontal="right"/>
      <protection locked="0"/>
    </xf>
    <xf numFmtId="0" fontId="4" fillId="0" borderId="1" xfId="0" applyFont="1" applyBorder="1" applyAlignment="1">
      <alignment horizontal="left" vertical="top" wrapText="1"/>
    </xf>
    <xf numFmtId="164" fontId="0" fillId="0" borderId="3" xfId="0" applyNumberFormat="1" applyBorder="1" applyAlignment="1" applyProtection="1">
      <alignment horizontal="right" wrapText="1"/>
      <protection locked="0"/>
    </xf>
    <xf numFmtId="164" fontId="4" fillId="0" borderId="3" xfId="0" applyNumberFormat="1" applyFont="1" applyBorder="1" applyAlignment="1">
      <alignment horizontal="left" wrapText="1"/>
    </xf>
    <xf numFmtId="0" fontId="0" fillId="7" borderId="3" xfId="0" applyFill="1" applyBorder="1" applyAlignment="1">
      <alignment horizontal="left"/>
    </xf>
    <xf numFmtId="0" fontId="0" fillId="7" borderId="5" xfId="0" applyNumberFormat="1" applyFill="1" applyBorder="1" applyAlignment="1">
      <alignment horizontal="left"/>
    </xf>
    <xf numFmtId="0" fontId="4" fillId="7" borderId="3" xfId="0" applyFont="1" applyFill="1" applyBorder="1" applyAlignment="1">
      <alignment horizontal="left"/>
    </xf>
    <xf numFmtId="0" fontId="2" fillId="7" borderId="4" xfId="0" applyFont="1" applyFill="1" applyBorder="1" applyAlignment="1" applyProtection="1">
      <alignment horizontal="left" wrapText="1"/>
      <protection locked="0"/>
    </xf>
    <xf numFmtId="0" fontId="0" fillId="7" borderId="4" xfId="0" applyFill="1" applyBorder="1" applyAlignment="1" applyProtection="1">
      <alignment horizontal="left" wrapText="1"/>
      <protection locked="0"/>
    </xf>
    <xf numFmtId="164" fontId="0" fillId="7" borderId="4" xfId="0" applyNumberFormat="1" applyFill="1" applyBorder="1" applyAlignment="1" applyProtection="1">
      <alignment horizontal="right"/>
      <protection locked="0"/>
    </xf>
    <xf numFmtId="164" fontId="0" fillId="7" borderId="4" xfId="0" applyNumberFormat="1" applyFill="1" applyBorder="1" applyAlignment="1" applyProtection="1">
      <alignment horizontal="left" wrapText="1"/>
      <protection locked="0"/>
    </xf>
    <xf numFmtId="164" fontId="0" fillId="7" borderId="4" xfId="0" applyNumberFormat="1" applyFill="1" applyBorder="1" applyAlignment="1" applyProtection="1">
      <alignment horizontal="left"/>
      <protection locked="0"/>
    </xf>
    <xf numFmtId="164" fontId="0" fillId="7" borderId="0" xfId="0" applyNumberFormat="1" applyFill="1" applyBorder="1" applyAlignment="1" applyProtection="1">
      <alignment horizontal="left"/>
      <protection locked="0"/>
    </xf>
    <xf numFmtId="164" fontId="0" fillId="7" borderId="8" xfId="0" applyNumberFormat="1" applyFill="1" applyBorder="1" applyAlignment="1" applyProtection="1">
      <alignment horizontal="left"/>
      <protection locked="0"/>
    </xf>
    <xf numFmtId="164" fontId="0" fillId="7" borderId="8" xfId="0" applyNumberFormat="1" applyFill="1" applyBorder="1" applyAlignment="1">
      <alignment horizontal="left"/>
    </xf>
    <xf numFmtId="0" fontId="0" fillId="7" borderId="0" xfId="0" applyNumberFormat="1" applyFill="1" applyBorder="1" applyAlignment="1">
      <alignment horizontal="left"/>
    </xf>
    <xf numFmtId="0" fontId="0" fillId="7" borderId="7" xfId="0" applyNumberFormat="1" applyFill="1" applyBorder="1" applyAlignment="1">
      <alignment horizontal="left"/>
    </xf>
    <xf numFmtId="0" fontId="4" fillId="6" borderId="3" xfId="0" applyFont="1" applyFill="1" applyBorder="1" applyAlignment="1" applyProtection="1">
      <alignment horizontal="left" wrapText="1"/>
      <protection locked="0"/>
    </xf>
    <xf numFmtId="0" fontId="4" fillId="0" borderId="1" xfId="0" applyFont="1" applyBorder="1" applyAlignment="1" applyProtection="1">
      <alignment horizontal="left" wrapText="1"/>
      <protection locked="0"/>
    </xf>
    <xf numFmtId="164" fontId="2" fillId="0" borderId="3" xfId="0" applyNumberFormat="1" applyFont="1" applyBorder="1" applyAlignment="1">
      <alignment horizontal="left"/>
    </xf>
    <xf numFmtId="164" fontId="2" fillId="0" borderId="3" xfId="0" applyNumberFormat="1" applyFont="1" applyBorder="1" applyAlignment="1">
      <alignment horizontal="left" wrapText="1"/>
    </xf>
    <xf numFmtId="0" fontId="4" fillId="0" borderId="3" xfId="0" applyFont="1" applyBorder="1" applyAlignment="1">
      <alignment vertical="top" wrapText="1"/>
    </xf>
    <xf numFmtId="0" fontId="0" fillId="7" borderId="0" xfId="0" applyFill="1" applyAlignment="1">
      <alignment horizontal="left"/>
    </xf>
    <xf numFmtId="165" fontId="0" fillId="0" borderId="3" xfId="0" applyNumberFormat="1" applyBorder="1" applyAlignment="1" applyProtection="1">
      <alignment horizontal="left" wrapText="1"/>
      <protection locked="0"/>
    </xf>
    <xf numFmtId="164" fontId="0" fillId="0" borderId="3" xfId="0" applyNumberFormat="1" applyFill="1" applyBorder="1" applyAlignment="1" applyProtection="1">
      <alignment horizontal="left" wrapText="1"/>
      <protection locked="0"/>
    </xf>
    <xf numFmtId="167" fontId="0" fillId="0" borderId="3" xfId="0" applyNumberFormat="1" applyBorder="1" applyAlignment="1" applyProtection="1">
      <alignment horizontal="right"/>
      <protection locked="0"/>
    </xf>
    <xf numFmtId="165" fontId="0" fillId="0" borderId="3" xfId="0" applyNumberFormat="1" applyFill="1" applyBorder="1" applyAlignment="1" applyProtection="1">
      <alignment horizontal="left" wrapText="1"/>
      <protection locked="0"/>
    </xf>
    <xf numFmtId="164" fontId="4" fillId="0" borderId="3" xfId="0" applyNumberFormat="1" applyFont="1" applyBorder="1" applyAlignment="1">
      <alignment horizontal="left"/>
    </xf>
    <xf numFmtId="0" fontId="0" fillId="0" borderId="3" xfId="0" applyFill="1" applyBorder="1" applyAlignment="1" applyProtection="1">
      <alignment horizontal="left" wrapText="1"/>
      <protection locked="0"/>
    </xf>
    <xf numFmtId="164" fontId="0" fillId="0" borderId="3" xfId="0" applyNumberFormat="1" applyFill="1" applyBorder="1" applyAlignment="1" applyProtection="1">
      <alignment horizontal="left"/>
      <protection locked="0"/>
    </xf>
    <xf numFmtId="6" fontId="0" fillId="0" borderId="3" xfId="0" applyNumberFormat="1" applyBorder="1" applyAlignment="1" applyProtection="1">
      <alignment horizontal="right"/>
      <protection locked="0"/>
    </xf>
    <xf numFmtId="165" fontId="4" fillId="0" borderId="3" xfId="0" applyNumberFormat="1" applyFont="1" applyFill="1" applyBorder="1" applyAlignment="1" applyProtection="1">
      <alignment horizontal="left" wrapText="1"/>
      <protection locked="0"/>
    </xf>
    <xf numFmtId="9" fontId="4" fillId="0" borderId="3" xfId="0" applyNumberFormat="1" applyFont="1" applyFill="1" applyBorder="1" applyAlignment="1" applyProtection="1">
      <alignment horizontal="left" wrapText="1"/>
      <protection locked="0"/>
    </xf>
    <xf numFmtId="0" fontId="0" fillId="6" borderId="3" xfId="0" applyFill="1" applyBorder="1" applyAlignment="1" applyProtection="1">
      <alignment horizontal="left" wrapText="1"/>
      <protection locked="0"/>
    </xf>
    <xf numFmtId="165" fontId="0" fillId="0" borderId="3" xfId="0" applyNumberFormat="1" applyBorder="1" applyAlignment="1" applyProtection="1">
      <alignment horizontal="center" wrapText="1"/>
      <protection locked="0"/>
    </xf>
    <xf numFmtId="165" fontId="4" fillId="0" borderId="3" xfId="0" applyNumberFormat="1" applyFont="1" applyBorder="1" applyAlignment="1" applyProtection="1">
      <alignment horizontal="center" wrapText="1"/>
      <protection locked="0"/>
    </xf>
    <xf numFmtId="0" fontId="2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165" fontId="0" fillId="0" borderId="3" xfId="0" applyNumberFormat="1" applyFill="1" applyBorder="1" applyAlignment="1">
      <alignment horizontal="left"/>
    </xf>
  </cellXfs>
  <cellStyles count="1">
    <cellStyle name="Normal" xfId="0" builtinId="0"/>
  </cellStyles>
  <dxfs count="8">
    <dxf>
      <font>
        <condense val="0"/>
        <extend val="0"/>
        <color indexed="23"/>
      </font>
    </dxf>
    <dxf>
      <font>
        <condense val="0"/>
        <extend val="0"/>
        <color indexed="23"/>
      </font>
    </dxf>
    <dxf>
      <font>
        <condense val="0"/>
        <extend val="0"/>
        <color indexed="23"/>
      </font>
    </dxf>
    <dxf>
      <font>
        <condense val="0"/>
        <extend val="0"/>
        <color indexed="23"/>
      </font>
    </dxf>
    <dxf>
      <font>
        <condense val="0"/>
        <extend val="0"/>
        <color indexed="23"/>
      </font>
    </dxf>
    <dxf>
      <font>
        <condense val="0"/>
        <extend val="0"/>
        <color indexed="23"/>
      </font>
    </dxf>
    <dxf>
      <font>
        <condense val="0"/>
        <extend val="0"/>
        <color indexed="23"/>
      </font>
    </dxf>
    <dxf>
      <font>
        <condense val="0"/>
        <extend val="0"/>
        <color indexed="23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83"/>
  <sheetViews>
    <sheetView tabSelected="1" zoomScaleNormal="100" workbookViewId="0">
      <pane xSplit="1" ySplit="6" topLeftCell="B22" activePane="bottomRight" state="frozen"/>
      <selection pane="topRight" activeCell="B1" sqref="B1"/>
      <selection pane="bottomLeft" activeCell="A6" sqref="A6"/>
      <selection pane="bottomRight" activeCell="K39" sqref="K39"/>
    </sheetView>
  </sheetViews>
  <sheetFormatPr defaultRowHeight="12.75"/>
  <cols>
    <col min="1" max="1" width="41" style="12" customWidth="1"/>
    <col min="2" max="4" width="11.85546875" style="12" customWidth="1"/>
    <col min="5" max="5" width="10.140625" style="12" customWidth="1"/>
    <col min="6" max="6" width="27.7109375" style="12" bestFit="1" customWidth="1"/>
    <col min="7" max="7" width="8.42578125" style="12" bestFit="1" customWidth="1"/>
    <col min="8" max="8" width="10.85546875" style="12" customWidth="1"/>
    <col min="9" max="9" width="3.28515625" style="12" customWidth="1"/>
    <col min="10" max="10" width="13.7109375" style="12" customWidth="1"/>
    <col min="11" max="11" width="11.5703125" style="12" bestFit="1" customWidth="1"/>
    <col min="12" max="12" width="13.7109375" style="12" customWidth="1"/>
    <col min="13" max="13" width="13.140625" style="12" customWidth="1"/>
    <col min="14" max="14" width="12.7109375" style="98" customWidth="1"/>
    <col min="15" max="15" width="12" style="12" bestFit="1" customWidth="1"/>
    <col min="16" max="17" width="12.7109375" style="12" bestFit="1" customWidth="1"/>
    <col min="18" max="19" width="12" style="12" bestFit="1" customWidth="1"/>
    <col min="20" max="20" width="12" style="12" customWidth="1"/>
    <col min="21" max="21" width="98.140625" style="12" bestFit="1" customWidth="1"/>
    <col min="22" max="16384" width="9.140625" style="12"/>
  </cols>
  <sheetData>
    <row r="1" spans="1:21">
      <c r="A1" s="44" t="s">
        <v>0</v>
      </c>
      <c r="B1" s="87"/>
      <c r="C1" s="87"/>
      <c r="D1" s="87"/>
      <c r="I1" s="43"/>
    </row>
    <row r="2" spans="1:21">
      <c r="A2" s="52">
        <v>1</v>
      </c>
      <c r="B2" s="88"/>
      <c r="C2" s="88"/>
      <c r="D2" s="88"/>
      <c r="E2" s="43"/>
      <c r="I2" s="43"/>
      <c r="N2" s="98" t="s">
        <v>1</v>
      </c>
    </row>
    <row r="3" spans="1:21">
      <c r="A3" s="44" t="s">
        <v>2</v>
      </c>
      <c r="B3" s="87"/>
      <c r="C3" s="87"/>
      <c r="D3" s="87"/>
      <c r="E3" s="45"/>
      <c r="I3" s="43"/>
    </row>
    <row r="4" spans="1:21">
      <c r="A4" s="48">
        <f>(K125)</f>
        <v>327005.92166666663</v>
      </c>
      <c r="B4" s="89"/>
      <c r="C4" s="89"/>
      <c r="D4" s="89"/>
      <c r="E4" s="46"/>
    </row>
    <row r="5" spans="1:21">
      <c r="A5" s="25"/>
      <c r="B5" s="202" t="s">
        <v>129</v>
      </c>
      <c r="C5" s="202" t="s">
        <v>130</v>
      </c>
      <c r="D5" s="203" t="s">
        <v>131</v>
      </c>
      <c r="E5" s="47"/>
      <c r="F5" s="155" t="s">
        <v>111</v>
      </c>
      <c r="L5" s="219" t="s">
        <v>134</v>
      </c>
      <c r="M5" s="219"/>
      <c r="N5" s="219"/>
      <c r="O5" s="219" t="s">
        <v>133</v>
      </c>
      <c r="P5" s="219"/>
      <c r="Q5" s="219"/>
      <c r="R5" s="219" t="s">
        <v>212</v>
      </c>
      <c r="S5" s="219"/>
      <c r="T5" s="219"/>
    </row>
    <row r="6" spans="1:21" ht="51">
      <c r="A6" s="15"/>
      <c r="B6" s="1"/>
      <c r="C6" s="1"/>
      <c r="D6" s="1"/>
      <c r="E6" s="184" t="s">
        <v>132</v>
      </c>
      <c r="F6" s="204" t="s">
        <v>211</v>
      </c>
      <c r="G6" s="177"/>
      <c r="H6" s="1" t="s">
        <v>3</v>
      </c>
      <c r="I6" s="3"/>
      <c r="J6" s="1" t="s">
        <v>4</v>
      </c>
      <c r="K6" s="1" t="s">
        <v>5</v>
      </c>
      <c r="L6" s="133" t="s">
        <v>6</v>
      </c>
      <c r="M6" s="133" t="s">
        <v>7</v>
      </c>
      <c r="N6" s="133" t="s">
        <v>8</v>
      </c>
      <c r="O6" s="133" t="s">
        <v>6</v>
      </c>
      <c r="P6" s="133" t="s">
        <v>7</v>
      </c>
      <c r="Q6" s="133" t="s">
        <v>8</v>
      </c>
      <c r="R6" s="133" t="s">
        <v>135</v>
      </c>
      <c r="S6" s="133" t="s">
        <v>136</v>
      </c>
      <c r="T6" s="133" t="s">
        <v>137</v>
      </c>
      <c r="U6" s="133" t="s">
        <v>140</v>
      </c>
    </row>
    <row r="7" spans="1:21">
      <c r="A7" s="58" t="s">
        <v>9</v>
      </c>
      <c r="B7" s="61"/>
      <c r="C7" s="61"/>
      <c r="D7" s="61"/>
      <c r="E7" s="90" t="s">
        <v>108</v>
      </c>
      <c r="F7" s="185">
        <v>30000</v>
      </c>
      <c r="G7" s="7" t="s">
        <v>11</v>
      </c>
      <c r="H7" s="7">
        <v>30000</v>
      </c>
      <c r="I7" s="2"/>
      <c r="J7" s="6">
        <f>(H7*A2)</f>
        <v>30000</v>
      </c>
      <c r="K7" s="6">
        <f>(J7)</f>
        <v>30000</v>
      </c>
      <c r="L7" s="134"/>
      <c r="M7" s="134"/>
      <c r="N7" s="134"/>
      <c r="O7" s="81"/>
      <c r="P7" s="81"/>
      <c r="Q7" s="81"/>
      <c r="R7" s="153" t="s">
        <v>108</v>
      </c>
      <c r="S7" s="153" t="s">
        <v>108</v>
      </c>
      <c r="T7" s="153" t="s">
        <v>108</v>
      </c>
      <c r="U7" s="81"/>
    </row>
    <row r="8" spans="1:21">
      <c r="A8" s="78" t="s">
        <v>128</v>
      </c>
      <c r="B8" s="90"/>
      <c r="C8" s="90"/>
      <c r="D8" s="90"/>
      <c r="E8" s="61">
        <v>3</v>
      </c>
      <c r="F8" s="185">
        <v>20000</v>
      </c>
      <c r="G8" s="7" t="s">
        <v>11</v>
      </c>
      <c r="H8" s="186" t="s">
        <v>108</v>
      </c>
      <c r="I8" s="2"/>
      <c r="J8" s="6">
        <f>(F8*E8)</f>
        <v>60000</v>
      </c>
      <c r="K8" s="6">
        <f t="shared" ref="K8:K16" si="0">(K7+J8)</f>
        <v>90000</v>
      </c>
      <c r="L8" s="134">
        <v>600</v>
      </c>
      <c r="M8" s="134">
        <v>300</v>
      </c>
      <c r="N8" s="134">
        <v>100</v>
      </c>
      <c r="O8" s="81">
        <f>L8/12</f>
        <v>50</v>
      </c>
      <c r="P8" s="81">
        <f>M8/12</f>
        <v>25</v>
      </c>
      <c r="Q8" s="81">
        <v>10</v>
      </c>
      <c r="R8" s="153" t="s">
        <v>108</v>
      </c>
      <c r="S8" s="153" t="s">
        <v>108</v>
      </c>
      <c r="T8" s="153" t="s">
        <v>108</v>
      </c>
      <c r="U8" s="81"/>
    </row>
    <row r="9" spans="1:21">
      <c r="A9" s="78" t="s">
        <v>122</v>
      </c>
      <c r="B9" s="90"/>
      <c r="C9" s="90"/>
      <c r="D9" s="90"/>
      <c r="E9" s="61"/>
      <c r="F9" s="185">
        <v>0</v>
      </c>
      <c r="G9" s="186"/>
      <c r="H9" s="7">
        <v>0</v>
      </c>
      <c r="I9" s="2"/>
      <c r="J9" s="6">
        <f t="shared" ref="J9:J14" si="1">(H9*$A$2)</f>
        <v>0</v>
      </c>
      <c r="K9" s="6">
        <f t="shared" si="0"/>
        <v>90000</v>
      </c>
      <c r="L9" s="134">
        <v>0</v>
      </c>
      <c r="M9" s="134">
        <v>0</v>
      </c>
      <c r="N9" s="134">
        <v>0</v>
      </c>
      <c r="O9" s="81">
        <f t="shared" ref="O9:O12" si="2">L9/12</f>
        <v>0</v>
      </c>
      <c r="P9" s="81">
        <f t="shared" ref="P9:P12" si="3">M9/12</f>
        <v>0</v>
      </c>
      <c r="Q9" s="81">
        <f t="shared" ref="Q9:Q13" si="4">N9/12</f>
        <v>0</v>
      </c>
      <c r="R9" s="221">
        <v>-20</v>
      </c>
      <c r="S9" s="222"/>
      <c r="T9" s="223"/>
      <c r="U9" s="81"/>
    </row>
    <row r="10" spans="1:21">
      <c r="A10" s="78" t="s">
        <v>123</v>
      </c>
      <c r="B10" s="90"/>
      <c r="C10" s="90"/>
      <c r="D10" s="90"/>
      <c r="E10" s="61"/>
      <c r="F10" s="185"/>
      <c r="G10" s="186"/>
      <c r="H10" s="7">
        <v>300</v>
      </c>
      <c r="I10" s="2"/>
      <c r="J10" s="6">
        <f t="shared" si="1"/>
        <v>300</v>
      </c>
      <c r="K10" s="6">
        <f t="shared" si="0"/>
        <v>90300</v>
      </c>
      <c r="L10" s="134">
        <v>150</v>
      </c>
      <c r="M10" s="134">
        <v>50</v>
      </c>
      <c r="N10" s="134">
        <v>0</v>
      </c>
      <c r="O10" s="81">
        <v>12</v>
      </c>
      <c r="P10" s="81">
        <v>5</v>
      </c>
      <c r="Q10" s="81">
        <f t="shared" si="4"/>
        <v>0</v>
      </c>
      <c r="R10" s="153" t="s">
        <v>108</v>
      </c>
      <c r="S10" s="153" t="s">
        <v>108</v>
      </c>
      <c r="T10" s="153" t="s">
        <v>108</v>
      </c>
      <c r="U10" s="153" t="s">
        <v>141</v>
      </c>
    </row>
    <row r="11" spans="1:21">
      <c r="A11" s="78" t="s">
        <v>124</v>
      </c>
      <c r="B11" s="90"/>
      <c r="C11" s="90"/>
      <c r="D11" s="90"/>
      <c r="E11" s="61"/>
      <c r="F11" s="185"/>
      <c r="G11" s="186"/>
      <c r="H11" s="7">
        <v>1000</v>
      </c>
      <c r="I11" s="2"/>
      <c r="J11" s="6">
        <f t="shared" si="1"/>
        <v>1000</v>
      </c>
      <c r="K11" s="6">
        <f t="shared" si="0"/>
        <v>91300</v>
      </c>
      <c r="L11" s="134">
        <v>150</v>
      </c>
      <c r="M11" s="134">
        <v>200</v>
      </c>
      <c r="N11" s="134">
        <v>250</v>
      </c>
      <c r="O11" s="81">
        <v>12</v>
      </c>
      <c r="P11" s="81">
        <v>15</v>
      </c>
      <c r="Q11" s="81">
        <v>20</v>
      </c>
      <c r="R11" s="153" t="s">
        <v>108</v>
      </c>
      <c r="S11" s="153" t="s">
        <v>108</v>
      </c>
      <c r="T11" s="153" t="s">
        <v>108</v>
      </c>
      <c r="U11" s="153" t="s">
        <v>142</v>
      </c>
    </row>
    <row r="12" spans="1:21">
      <c r="A12" s="78" t="s">
        <v>125</v>
      </c>
      <c r="B12" s="90"/>
      <c r="C12" s="90"/>
      <c r="D12" s="90"/>
      <c r="E12" s="61"/>
      <c r="F12" s="185"/>
      <c r="G12" s="186"/>
      <c r="H12" s="7">
        <v>100</v>
      </c>
      <c r="I12" s="2"/>
      <c r="J12" s="6">
        <f t="shared" si="1"/>
        <v>100</v>
      </c>
      <c r="K12" s="6">
        <f t="shared" si="0"/>
        <v>91400</v>
      </c>
      <c r="L12" s="134">
        <v>0</v>
      </c>
      <c r="M12" s="134">
        <v>0</v>
      </c>
      <c r="N12" s="134">
        <v>0</v>
      </c>
      <c r="O12" s="81">
        <f t="shared" si="2"/>
        <v>0</v>
      </c>
      <c r="P12" s="81">
        <f t="shared" si="3"/>
        <v>0</v>
      </c>
      <c r="Q12" s="81">
        <f t="shared" si="4"/>
        <v>0</v>
      </c>
      <c r="R12" s="221">
        <v>-20</v>
      </c>
      <c r="S12" s="222"/>
      <c r="T12" s="223"/>
      <c r="U12" s="81"/>
    </row>
    <row r="13" spans="1:21">
      <c r="A13" s="78" t="s">
        <v>126</v>
      </c>
      <c r="B13" s="90"/>
      <c r="C13" s="90"/>
      <c r="D13" s="90"/>
      <c r="E13" s="61"/>
      <c r="F13" s="185"/>
      <c r="G13" s="7"/>
      <c r="H13" s="7">
        <v>300</v>
      </c>
      <c r="I13" s="2"/>
      <c r="J13" s="6">
        <f t="shared" si="1"/>
        <v>300</v>
      </c>
      <c r="K13" s="6">
        <f t="shared" si="0"/>
        <v>91700</v>
      </c>
      <c r="L13" s="134">
        <v>30</v>
      </c>
      <c r="M13" s="134">
        <v>20</v>
      </c>
      <c r="N13" s="134">
        <v>0</v>
      </c>
      <c r="O13" s="81">
        <v>3</v>
      </c>
      <c r="P13" s="81">
        <v>2</v>
      </c>
      <c r="Q13" s="81">
        <f t="shared" si="4"/>
        <v>0</v>
      </c>
      <c r="R13" s="153" t="s">
        <v>108</v>
      </c>
      <c r="S13" s="153" t="s">
        <v>108</v>
      </c>
      <c r="T13" s="153" t="s">
        <v>108</v>
      </c>
      <c r="U13" s="153" t="s">
        <v>141</v>
      </c>
    </row>
    <row r="14" spans="1:21">
      <c r="A14" s="78" t="s">
        <v>127</v>
      </c>
      <c r="B14" s="78"/>
      <c r="C14" s="78"/>
      <c r="D14" s="78"/>
      <c r="E14" s="81"/>
      <c r="F14" s="81"/>
      <c r="G14" s="81"/>
      <c r="H14" s="85">
        <v>700</v>
      </c>
      <c r="I14" s="205"/>
      <c r="J14" s="85">
        <f t="shared" si="1"/>
        <v>700</v>
      </c>
      <c r="K14" s="6">
        <f t="shared" si="0"/>
        <v>92400</v>
      </c>
      <c r="L14" s="134">
        <v>30</v>
      </c>
      <c r="M14" s="134">
        <v>50</v>
      </c>
      <c r="N14" s="134">
        <v>70</v>
      </c>
      <c r="O14" s="81">
        <v>3</v>
      </c>
      <c r="P14" s="81">
        <v>5</v>
      </c>
      <c r="Q14" s="81">
        <v>6</v>
      </c>
      <c r="R14" s="153" t="s">
        <v>108</v>
      </c>
      <c r="S14" s="153" t="s">
        <v>108</v>
      </c>
      <c r="T14" s="153" t="s">
        <v>108</v>
      </c>
      <c r="U14" s="153" t="s">
        <v>142</v>
      </c>
    </row>
    <row r="15" spans="1:21">
      <c r="A15" s="58"/>
      <c r="B15" s="61"/>
      <c r="C15" s="61"/>
      <c r="D15" s="61"/>
      <c r="E15" s="61"/>
      <c r="F15" s="185"/>
      <c r="G15" s="64"/>
      <c r="H15" s="64"/>
      <c r="I15" s="60"/>
      <c r="J15" s="59"/>
      <c r="K15" s="6">
        <f t="shared" si="0"/>
        <v>92400</v>
      </c>
      <c r="L15" s="134"/>
      <c r="M15" s="134"/>
      <c r="N15" s="134"/>
      <c r="O15" s="81"/>
      <c r="P15" s="81"/>
      <c r="Q15" s="81"/>
      <c r="R15" s="81"/>
      <c r="S15" s="81"/>
      <c r="T15" s="81"/>
      <c r="U15" s="81"/>
    </row>
    <row r="16" spans="1:21">
      <c r="A16" s="58"/>
      <c r="B16" s="61"/>
      <c r="C16" s="61"/>
      <c r="D16" s="61"/>
      <c r="E16" s="61"/>
      <c r="F16" s="185"/>
      <c r="G16" s="64"/>
      <c r="H16" s="64"/>
      <c r="I16" s="60"/>
      <c r="J16" s="59"/>
      <c r="K16" s="6">
        <f t="shared" si="0"/>
        <v>92400</v>
      </c>
      <c r="L16" s="135"/>
      <c r="M16" s="135"/>
      <c r="N16" s="135"/>
      <c r="O16" s="81"/>
      <c r="P16" s="81"/>
      <c r="Q16" s="81"/>
      <c r="R16" s="81"/>
      <c r="S16" s="81"/>
      <c r="T16" s="81"/>
      <c r="U16" s="81"/>
    </row>
    <row r="17" spans="1:21">
      <c r="A17" s="70" t="s">
        <v>12</v>
      </c>
      <c r="B17" s="91"/>
      <c r="C17" s="91"/>
      <c r="D17" s="91"/>
      <c r="E17" s="65"/>
      <c r="F17" s="53"/>
      <c r="G17" s="8"/>
      <c r="H17" s="8"/>
      <c r="I17" s="4"/>
      <c r="J17" s="8"/>
      <c r="K17" s="8"/>
      <c r="L17" s="8"/>
      <c r="M17" s="8"/>
      <c r="N17" s="9"/>
      <c r="O17" s="187"/>
      <c r="P17" s="187"/>
      <c r="Q17" s="187"/>
      <c r="R17" s="187"/>
      <c r="S17" s="187"/>
      <c r="T17" s="187"/>
      <c r="U17" s="81"/>
    </row>
    <row r="18" spans="1:21">
      <c r="A18" s="164" t="s">
        <v>118</v>
      </c>
      <c r="B18" s="206">
        <v>500</v>
      </c>
      <c r="C18" s="206">
        <v>1000</v>
      </c>
      <c r="D18" s="206">
        <v>1500</v>
      </c>
      <c r="E18" s="80" t="s">
        <v>38</v>
      </c>
      <c r="F18" s="178">
        <v>1000</v>
      </c>
      <c r="G18" s="7" t="s">
        <v>11</v>
      </c>
      <c r="H18" s="6">
        <f>F18/10</f>
        <v>100</v>
      </c>
      <c r="I18" s="2"/>
      <c r="J18" s="6">
        <f>H18*$A$2</f>
        <v>100</v>
      </c>
      <c r="K18" s="6">
        <f>(K16+J18)</f>
        <v>92500</v>
      </c>
      <c r="L18" s="134">
        <v>1000</v>
      </c>
      <c r="M18" s="134">
        <v>300</v>
      </c>
      <c r="N18" s="134">
        <v>50</v>
      </c>
      <c r="O18" s="81">
        <v>85</v>
      </c>
      <c r="P18" s="81">
        <f t="shared" ref="P18:Q31" si="5">M18/12</f>
        <v>25</v>
      </c>
      <c r="Q18" s="81">
        <v>5</v>
      </c>
      <c r="R18" s="81">
        <v>-5</v>
      </c>
      <c r="S18" s="81">
        <v>0</v>
      </c>
      <c r="T18" s="81">
        <v>5</v>
      </c>
      <c r="U18" s="81"/>
    </row>
    <row r="19" spans="1:21">
      <c r="A19" s="164" t="s">
        <v>119</v>
      </c>
      <c r="B19" s="206">
        <v>50</v>
      </c>
      <c r="C19" s="206">
        <v>200</v>
      </c>
      <c r="D19" s="206">
        <v>500</v>
      </c>
      <c r="E19" s="80" t="s">
        <v>38</v>
      </c>
      <c r="F19" s="178">
        <v>200</v>
      </c>
      <c r="G19" s="7" t="s">
        <v>13</v>
      </c>
      <c r="H19" s="6">
        <f t="shared" ref="H19:H24" si="6">F19/10</f>
        <v>20</v>
      </c>
      <c r="I19" s="2"/>
      <c r="J19" s="6">
        <f t="shared" ref="J19:J24" si="7">H19*$A$2</f>
        <v>20</v>
      </c>
      <c r="K19" s="6">
        <f>(K18+J19)</f>
        <v>92520</v>
      </c>
      <c r="L19" s="134">
        <v>250</v>
      </c>
      <c r="M19" s="134">
        <v>150</v>
      </c>
      <c r="N19" s="134">
        <v>100</v>
      </c>
      <c r="O19" s="81">
        <v>20</v>
      </c>
      <c r="P19" s="81">
        <v>12</v>
      </c>
      <c r="Q19" s="81">
        <v>10</v>
      </c>
      <c r="R19" s="81">
        <v>-3</v>
      </c>
      <c r="S19" s="81">
        <v>0</v>
      </c>
      <c r="T19" s="81">
        <v>3</v>
      </c>
      <c r="U19" s="153" t="s">
        <v>143</v>
      </c>
    </row>
    <row r="20" spans="1:21">
      <c r="A20" s="165" t="s">
        <v>120</v>
      </c>
      <c r="B20" s="206">
        <v>50</v>
      </c>
      <c r="C20" s="206">
        <v>250</v>
      </c>
      <c r="D20" s="206">
        <v>500</v>
      </c>
      <c r="E20" s="80" t="s">
        <v>38</v>
      </c>
      <c r="F20" s="178">
        <v>250</v>
      </c>
      <c r="G20" s="6" t="s">
        <v>13</v>
      </c>
      <c r="H20" s="6">
        <f t="shared" si="6"/>
        <v>25</v>
      </c>
      <c r="I20" s="2"/>
      <c r="J20" s="6">
        <f t="shared" si="7"/>
        <v>25</v>
      </c>
      <c r="K20" s="6">
        <f t="shared" ref="K20:K49" si="8">(K19+J20)</f>
        <v>92545</v>
      </c>
      <c r="L20" s="134">
        <v>30</v>
      </c>
      <c r="M20" s="134">
        <v>15</v>
      </c>
      <c r="N20" s="134">
        <v>5</v>
      </c>
      <c r="O20" s="81">
        <v>3</v>
      </c>
      <c r="P20" s="81">
        <v>2</v>
      </c>
      <c r="Q20" s="81">
        <v>1</v>
      </c>
      <c r="R20" s="81">
        <v>-1</v>
      </c>
      <c r="S20" s="81">
        <v>0</v>
      </c>
      <c r="T20" s="81">
        <v>1</v>
      </c>
      <c r="U20" s="81"/>
    </row>
    <row r="21" spans="1:21">
      <c r="A21" s="164" t="s">
        <v>121</v>
      </c>
      <c r="B21" s="206">
        <v>10</v>
      </c>
      <c r="C21" s="206">
        <v>25</v>
      </c>
      <c r="D21" s="206">
        <v>50</v>
      </c>
      <c r="E21" s="80" t="s">
        <v>38</v>
      </c>
      <c r="F21" s="178">
        <v>25</v>
      </c>
      <c r="G21" s="6" t="s">
        <v>13</v>
      </c>
      <c r="H21" s="6">
        <f t="shared" si="6"/>
        <v>2.5</v>
      </c>
      <c r="I21" s="2"/>
      <c r="J21" s="6">
        <f t="shared" si="7"/>
        <v>2.5</v>
      </c>
      <c r="K21" s="6">
        <f t="shared" si="8"/>
        <v>92547.5</v>
      </c>
      <c r="L21" s="134">
        <v>60</v>
      </c>
      <c r="M21" s="134">
        <v>30</v>
      </c>
      <c r="N21" s="134">
        <v>10</v>
      </c>
      <c r="O21" s="81">
        <f t="shared" ref="O21:O33" si="9">L21/12</f>
        <v>5</v>
      </c>
      <c r="P21" s="81">
        <v>3</v>
      </c>
      <c r="Q21" s="81">
        <v>1</v>
      </c>
      <c r="R21" s="81">
        <v>-1</v>
      </c>
      <c r="S21" s="81">
        <v>0</v>
      </c>
      <c r="T21" s="81">
        <v>1</v>
      </c>
      <c r="U21" s="81"/>
    </row>
    <row r="22" spans="1:21">
      <c r="A22" s="97" t="s">
        <v>14</v>
      </c>
      <c r="B22" s="206">
        <v>100</v>
      </c>
      <c r="C22" s="206">
        <v>250</v>
      </c>
      <c r="D22" s="206">
        <v>500</v>
      </c>
      <c r="E22" s="80" t="s">
        <v>38</v>
      </c>
      <c r="F22" s="178">
        <v>250</v>
      </c>
      <c r="G22" s="6" t="s">
        <v>13</v>
      </c>
      <c r="H22" s="6">
        <f t="shared" si="6"/>
        <v>25</v>
      </c>
      <c r="I22" s="2"/>
      <c r="J22" s="6">
        <f t="shared" si="7"/>
        <v>25</v>
      </c>
      <c r="K22" s="6">
        <f t="shared" si="8"/>
        <v>92572.5</v>
      </c>
      <c r="L22" s="134">
        <v>50</v>
      </c>
      <c r="M22" s="134">
        <v>40</v>
      </c>
      <c r="N22" s="134">
        <v>10</v>
      </c>
      <c r="O22" s="81">
        <v>5</v>
      </c>
      <c r="P22" s="81">
        <v>3</v>
      </c>
      <c r="Q22" s="81">
        <v>1</v>
      </c>
      <c r="R22" s="81">
        <v>-1</v>
      </c>
      <c r="S22" s="81">
        <v>0</v>
      </c>
      <c r="T22" s="81">
        <v>1</v>
      </c>
      <c r="U22" s="81"/>
    </row>
    <row r="23" spans="1:21">
      <c r="A23" s="164" t="s">
        <v>15</v>
      </c>
      <c r="B23" s="206">
        <v>500</v>
      </c>
      <c r="C23" s="206">
        <v>1000</v>
      </c>
      <c r="D23" s="206">
        <v>5000</v>
      </c>
      <c r="E23" s="80" t="s">
        <v>38</v>
      </c>
      <c r="F23" s="178">
        <v>1000</v>
      </c>
      <c r="G23" s="6" t="s">
        <v>11</v>
      </c>
      <c r="H23" s="6">
        <f t="shared" si="6"/>
        <v>100</v>
      </c>
      <c r="I23" s="2"/>
      <c r="J23" s="6">
        <f t="shared" si="7"/>
        <v>100</v>
      </c>
      <c r="K23" s="6">
        <f t="shared" si="8"/>
        <v>92672.5</v>
      </c>
      <c r="L23" s="134">
        <v>700</v>
      </c>
      <c r="M23" s="134">
        <v>200</v>
      </c>
      <c r="N23" s="134">
        <v>100</v>
      </c>
      <c r="O23" s="81">
        <v>60</v>
      </c>
      <c r="P23" s="81">
        <v>15</v>
      </c>
      <c r="Q23" s="81">
        <v>10</v>
      </c>
      <c r="R23" s="81">
        <v>-1</v>
      </c>
      <c r="S23" s="81">
        <v>0</v>
      </c>
      <c r="T23" s="81">
        <v>1</v>
      </c>
      <c r="U23" s="81"/>
    </row>
    <row r="24" spans="1:21">
      <c r="A24" s="97" t="s">
        <v>169</v>
      </c>
      <c r="B24" s="206">
        <v>50</v>
      </c>
      <c r="C24" s="206">
        <v>200</v>
      </c>
      <c r="D24" s="206">
        <v>900</v>
      </c>
      <c r="E24" s="80" t="s">
        <v>38</v>
      </c>
      <c r="F24" s="178">
        <v>200</v>
      </c>
      <c r="G24" s="6" t="s">
        <v>11</v>
      </c>
      <c r="H24" s="6">
        <f t="shared" si="6"/>
        <v>20</v>
      </c>
      <c r="I24" s="2"/>
      <c r="J24" s="6">
        <f t="shared" si="7"/>
        <v>20</v>
      </c>
      <c r="K24" s="6">
        <f t="shared" si="8"/>
        <v>92692.5</v>
      </c>
      <c r="L24" s="134">
        <v>7</v>
      </c>
      <c r="M24" s="134">
        <v>2</v>
      </c>
      <c r="N24" s="134">
        <v>1</v>
      </c>
      <c r="O24" s="81">
        <v>1</v>
      </c>
      <c r="P24" s="81">
        <v>1</v>
      </c>
      <c r="Q24" s="81">
        <v>1</v>
      </c>
      <c r="R24" s="81">
        <v>-1</v>
      </c>
      <c r="S24" s="81">
        <v>0</v>
      </c>
      <c r="T24" s="81">
        <v>1</v>
      </c>
      <c r="U24" s="81"/>
    </row>
    <row r="25" spans="1:21">
      <c r="A25" s="97" t="s">
        <v>16</v>
      </c>
      <c r="B25" s="206">
        <v>20</v>
      </c>
      <c r="C25" s="206">
        <v>200</v>
      </c>
      <c r="D25" s="206">
        <v>400</v>
      </c>
      <c r="E25" s="80" t="s">
        <v>44</v>
      </c>
      <c r="F25" s="178">
        <v>200</v>
      </c>
      <c r="G25" s="6" t="s">
        <v>13</v>
      </c>
      <c r="H25" s="6">
        <f>F25/5</f>
        <v>40</v>
      </c>
      <c r="I25" s="2"/>
      <c r="J25" s="6">
        <f t="shared" ref="J25:J30" si="10">H25*$A$2</f>
        <v>40</v>
      </c>
      <c r="K25" s="6">
        <f t="shared" si="8"/>
        <v>92732.5</v>
      </c>
      <c r="L25" s="134">
        <v>7</v>
      </c>
      <c r="M25" s="134">
        <v>2</v>
      </c>
      <c r="N25" s="134">
        <v>1</v>
      </c>
      <c r="O25" s="81">
        <v>1</v>
      </c>
      <c r="P25" s="81">
        <v>1</v>
      </c>
      <c r="Q25" s="81">
        <v>1</v>
      </c>
      <c r="R25" s="81">
        <v>-1</v>
      </c>
      <c r="S25" s="81">
        <v>0</v>
      </c>
      <c r="T25" s="81">
        <v>1</v>
      </c>
      <c r="U25" s="81"/>
    </row>
    <row r="26" spans="1:21">
      <c r="A26" s="97" t="s">
        <v>18</v>
      </c>
      <c r="B26" s="206">
        <v>50</v>
      </c>
      <c r="C26" s="206">
        <v>150</v>
      </c>
      <c r="D26" s="206">
        <v>250</v>
      </c>
      <c r="E26" s="80" t="s">
        <v>44</v>
      </c>
      <c r="F26" s="178">
        <v>150</v>
      </c>
      <c r="G26" s="6" t="s">
        <v>13</v>
      </c>
      <c r="H26" s="6">
        <f>F26/5</f>
        <v>30</v>
      </c>
      <c r="I26" s="2"/>
      <c r="J26" s="6">
        <f t="shared" si="10"/>
        <v>30</v>
      </c>
      <c r="K26" s="6">
        <f t="shared" si="8"/>
        <v>92762.5</v>
      </c>
      <c r="L26" s="134">
        <v>35</v>
      </c>
      <c r="M26" s="134">
        <v>10</v>
      </c>
      <c r="N26" s="134">
        <v>5</v>
      </c>
      <c r="O26" s="81">
        <v>3</v>
      </c>
      <c r="P26" s="81">
        <v>2</v>
      </c>
      <c r="Q26" s="81">
        <v>1</v>
      </c>
      <c r="R26" s="81">
        <v>-2</v>
      </c>
      <c r="S26" s="81">
        <v>0</v>
      </c>
      <c r="T26" s="81">
        <v>2</v>
      </c>
      <c r="U26" s="81"/>
    </row>
    <row r="27" spans="1:21">
      <c r="A27" s="97" t="s">
        <v>19</v>
      </c>
      <c r="B27" s="206">
        <v>5</v>
      </c>
      <c r="C27" s="206">
        <v>50</v>
      </c>
      <c r="D27" s="206">
        <v>150</v>
      </c>
      <c r="E27" s="80" t="s">
        <v>44</v>
      </c>
      <c r="F27" s="178">
        <v>50</v>
      </c>
      <c r="G27" s="6" t="s">
        <v>13</v>
      </c>
      <c r="H27" s="6">
        <f>F27/5</f>
        <v>10</v>
      </c>
      <c r="I27" s="2"/>
      <c r="J27" s="6">
        <f t="shared" si="10"/>
        <v>10</v>
      </c>
      <c r="K27" s="6">
        <f t="shared" si="8"/>
        <v>92772.5</v>
      </c>
      <c r="L27" s="134">
        <v>14</v>
      </c>
      <c r="M27" s="134">
        <v>4</v>
      </c>
      <c r="N27" s="134">
        <v>2</v>
      </c>
      <c r="O27" s="81">
        <v>2</v>
      </c>
      <c r="P27" s="81">
        <v>1</v>
      </c>
      <c r="Q27" s="81">
        <v>1</v>
      </c>
      <c r="R27" s="81">
        <v>-2</v>
      </c>
      <c r="S27" s="81">
        <v>0</v>
      </c>
      <c r="T27" s="81">
        <v>2</v>
      </c>
      <c r="U27" s="81"/>
    </row>
    <row r="28" spans="1:21">
      <c r="A28" s="58" t="s">
        <v>20</v>
      </c>
      <c r="B28" s="206">
        <v>5</v>
      </c>
      <c r="C28" s="206">
        <v>30</v>
      </c>
      <c r="D28" s="206">
        <v>100</v>
      </c>
      <c r="E28" s="80" t="s">
        <v>44</v>
      </c>
      <c r="F28" s="179">
        <v>30</v>
      </c>
      <c r="G28" s="6" t="s">
        <v>13</v>
      </c>
      <c r="H28" s="6">
        <f>F28/5</f>
        <v>6</v>
      </c>
      <c r="I28" s="2"/>
      <c r="J28" s="6">
        <f t="shared" si="10"/>
        <v>6</v>
      </c>
      <c r="K28" s="6">
        <f t="shared" si="8"/>
        <v>92778.5</v>
      </c>
      <c r="L28" s="134">
        <v>14</v>
      </c>
      <c r="M28" s="134">
        <v>4</v>
      </c>
      <c r="N28" s="134">
        <v>2</v>
      </c>
      <c r="O28" s="81">
        <v>2</v>
      </c>
      <c r="P28" s="81">
        <v>1</v>
      </c>
      <c r="Q28" s="81">
        <v>1</v>
      </c>
      <c r="R28" s="81">
        <v>-2</v>
      </c>
      <c r="S28" s="81">
        <v>0</v>
      </c>
      <c r="T28" s="81">
        <v>2</v>
      </c>
      <c r="U28" s="81"/>
    </row>
    <row r="29" spans="1:21">
      <c r="A29" s="166" t="s">
        <v>21</v>
      </c>
      <c r="B29" s="209">
        <v>10</v>
      </c>
      <c r="C29" s="206">
        <v>50</v>
      </c>
      <c r="D29" s="206">
        <v>100</v>
      </c>
      <c r="E29" s="211" t="s">
        <v>27</v>
      </c>
      <c r="F29" s="180">
        <v>50</v>
      </c>
      <c r="G29" s="7" t="s">
        <v>11</v>
      </c>
      <c r="H29" s="11">
        <f>(F29)</f>
        <v>50</v>
      </c>
      <c r="I29" s="2"/>
      <c r="J29" s="6">
        <f t="shared" si="10"/>
        <v>50</v>
      </c>
      <c r="K29" s="6">
        <f t="shared" si="8"/>
        <v>92828.5</v>
      </c>
      <c r="L29" s="134">
        <v>0</v>
      </c>
      <c r="M29" s="134">
        <v>0</v>
      </c>
      <c r="N29" s="134">
        <v>0</v>
      </c>
      <c r="O29" s="81">
        <f t="shared" si="9"/>
        <v>0</v>
      </c>
      <c r="P29" s="81">
        <f t="shared" si="5"/>
        <v>0</v>
      </c>
      <c r="Q29" s="81">
        <f t="shared" si="5"/>
        <v>0</v>
      </c>
      <c r="R29" s="153" t="s">
        <v>108</v>
      </c>
      <c r="S29" s="153" t="s">
        <v>108</v>
      </c>
      <c r="T29" s="153" t="s">
        <v>108</v>
      </c>
      <c r="U29" s="81"/>
    </row>
    <row r="30" spans="1:21">
      <c r="A30" s="82" t="s">
        <v>152</v>
      </c>
      <c r="B30" s="226">
        <v>20</v>
      </c>
      <c r="C30" s="226">
        <v>250</v>
      </c>
      <c r="D30" s="226">
        <v>300</v>
      </c>
      <c r="E30" s="58" t="s">
        <v>10</v>
      </c>
      <c r="F30" s="181">
        <v>2.5</v>
      </c>
      <c r="G30" s="153" t="s">
        <v>22</v>
      </c>
      <c r="H30" s="84">
        <f>F30*Incomings!D16</f>
        <v>31393.125</v>
      </c>
      <c r="I30" s="2"/>
      <c r="J30" s="6">
        <f t="shared" si="10"/>
        <v>31393.125</v>
      </c>
      <c r="K30" s="6">
        <f>(K29+J30)</f>
        <v>124221.625</v>
      </c>
      <c r="L30" s="134">
        <v>600</v>
      </c>
      <c r="M30" s="134">
        <v>300</v>
      </c>
      <c r="N30" s="134">
        <v>100</v>
      </c>
      <c r="O30" s="81">
        <f t="shared" si="9"/>
        <v>50</v>
      </c>
      <c r="P30" s="81">
        <f t="shared" si="5"/>
        <v>25</v>
      </c>
      <c r="Q30" s="81">
        <v>10</v>
      </c>
      <c r="R30" s="153" t="s">
        <v>108</v>
      </c>
      <c r="S30" s="153" t="s">
        <v>108</v>
      </c>
      <c r="T30" s="153" t="s">
        <v>108</v>
      </c>
      <c r="U30" s="81"/>
    </row>
    <row r="31" spans="1:21">
      <c r="A31" s="165" t="s">
        <v>153</v>
      </c>
      <c r="B31" s="218">
        <v>1360</v>
      </c>
      <c r="C31" s="218"/>
      <c r="D31" s="218"/>
      <c r="E31" s="80" t="s">
        <v>38</v>
      </c>
      <c r="F31" s="180">
        <v>1360</v>
      </c>
      <c r="G31" s="182" t="s">
        <v>23</v>
      </c>
      <c r="H31" s="6">
        <f>F31/10</f>
        <v>136</v>
      </c>
      <c r="I31" s="2"/>
      <c r="J31" s="10">
        <f t="shared" ref="J31:J71" si="11">(H31*$A$2)</f>
        <v>136</v>
      </c>
      <c r="K31" s="6">
        <f t="shared" ref="K31:K42" si="12">(K30+J31)</f>
        <v>124357.625</v>
      </c>
      <c r="L31" s="134">
        <v>600</v>
      </c>
      <c r="M31" s="134">
        <v>300</v>
      </c>
      <c r="N31" s="134">
        <v>100</v>
      </c>
      <c r="O31" s="81">
        <f t="shared" si="9"/>
        <v>50</v>
      </c>
      <c r="P31" s="81">
        <f t="shared" si="5"/>
        <v>25</v>
      </c>
      <c r="Q31" s="81">
        <v>10</v>
      </c>
      <c r="R31" s="153" t="s">
        <v>108</v>
      </c>
      <c r="S31" s="153" t="s">
        <v>108</v>
      </c>
      <c r="T31" s="153" t="s">
        <v>108</v>
      </c>
      <c r="U31" s="153" t="s">
        <v>144</v>
      </c>
    </row>
    <row r="32" spans="1:21">
      <c r="A32" s="78" t="s">
        <v>154</v>
      </c>
      <c r="B32" s="218">
        <v>4080</v>
      </c>
      <c r="C32" s="218"/>
      <c r="D32" s="218"/>
      <c r="E32" s="80" t="s">
        <v>38</v>
      </c>
      <c r="F32" s="180">
        <f>F31*3</f>
        <v>4080</v>
      </c>
      <c r="G32" s="182" t="s">
        <v>24</v>
      </c>
      <c r="H32" s="6">
        <f>F32/10</f>
        <v>408</v>
      </c>
      <c r="I32" s="2"/>
      <c r="J32" s="10">
        <f t="shared" si="11"/>
        <v>408</v>
      </c>
      <c r="K32" s="6">
        <f t="shared" si="12"/>
        <v>124765.625</v>
      </c>
      <c r="L32" s="134">
        <v>600</v>
      </c>
      <c r="M32" s="134">
        <v>300</v>
      </c>
      <c r="N32" s="134">
        <v>100</v>
      </c>
      <c r="O32" s="81">
        <f t="shared" si="9"/>
        <v>50</v>
      </c>
      <c r="P32" s="81">
        <f t="shared" ref="P32:P33" si="13">M32/12</f>
        <v>25</v>
      </c>
      <c r="Q32" s="81">
        <v>10</v>
      </c>
      <c r="R32" s="153" t="s">
        <v>108</v>
      </c>
      <c r="S32" s="153" t="s">
        <v>108</v>
      </c>
      <c r="T32" s="153" t="s">
        <v>108</v>
      </c>
      <c r="U32" s="153" t="s">
        <v>145</v>
      </c>
    </row>
    <row r="33" spans="1:21">
      <c r="A33" s="78" t="s">
        <v>155</v>
      </c>
      <c r="B33" s="218">
        <v>6800</v>
      </c>
      <c r="C33" s="218"/>
      <c r="D33" s="218"/>
      <c r="E33" s="80" t="s">
        <v>38</v>
      </c>
      <c r="F33" s="180">
        <f>F31*5</f>
        <v>6800</v>
      </c>
      <c r="G33" s="182" t="s">
        <v>25</v>
      </c>
      <c r="H33" s="6">
        <f>F33/10</f>
        <v>680</v>
      </c>
      <c r="I33" s="2"/>
      <c r="J33" s="10">
        <f t="shared" si="11"/>
        <v>680</v>
      </c>
      <c r="K33" s="6">
        <f t="shared" si="12"/>
        <v>125445.625</v>
      </c>
      <c r="L33" s="134">
        <v>600</v>
      </c>
      <c r="M33" s="134">
        <v>300</v>
      </c>
      <c r="N33" s="134">
        <v>100</v>
      </c>
      <c r="O33" s="81">
        <f t="shared" si="9"/>
        <v>50</v>
      </c>
      <c r="P33" s="81">
        <f t="shared" si="13"/>
        <v>25</v>
      </c>
      <c r="Q33" s="81">
        <v>10</v>
      </c>
      <c r="R33" s="153" t="s">
        <v>108</v>
      </c>
      <c r="S33" s="153" t="s">
        <v>108</v>
      </c>
      <c r="T33" s="153" t="s">
        <v>108</v>
      </c>
      <c r="U33" s="153" t="s">
        <v>146</v>
      </c>
    </row>
    <row r="34" spans="1:21">
      <c r="A34" s="58" t="s">
        <v>26</v>
      </c>
      <c r="B34" s="206">
        <v>200</v>
      </c>
      <c r="C34" s="206">
        <v>400</v>
      </c>
      <c r="D34" s="206">
        <v>1000</v>
      </c>
      <c r="E34" s="80" t="s">
        <v>38</v>
      </c>
      <c r="F34" s="178">
        <v>400</v>
      </c>
      <c r="G34" s="6" t="s">
        <v>13</v>
      </c>
      <c r="H34" s="6">
        <f>F34/4</f>
        <v>100</v>
      </c>
      <c r="I34" s="2"/>
      <c r="J34" s="10">
        <f t="shared" si="11"/>
        <v>100</v>
      </c>
      <c r="K34" s="6">
        <f t="shared" si="12"/>
        <v>125545.625</v>
      </c>
      <c r="L34" s="134">
        <v>10</v>
      </c>
      <c r="M34" s="134">
        <v>10</v>
      </c>
      <c r="N34" s="134">
        <v>10</v>
      </c>
      <c r="O34" s="81">
        <v>1</v>
      </c>
      <c r="P34" s="81">
        <v>1</v>
      </c>
      <c r="Q34" s="81">
        <v>1</v>
      </c>
      <c r="R34" s="81">
        <v>-1</v>
      </c>
      <c r="S34" s="81">
        <v>0</v>
      </c>
      <c r="T34" s="81">
        <v>1</v>
      </c>
      <c r="U34" s="81"/>
    </row>
    <row r="35" spans="1:21">
      <c r="A35" s="97" t="s">
        <v>156</v>
      </c>
      <c r="B35" s="209">
        <v>2500</v>
      </c>
      <c r="C35" s="209">
        <v>12500</v>
      </c>
      <c r="D35" s="209">
        <v>25000</v>
      </c>
      <c r="E35" s="80" t="s">
        <v>38</v>
      </c>
      <c r="F35" s="180">
        <v>12500</v>
      </c>
      <c r="G35" s="10" t="s">
        <v>13</v>
      </c>
      <c r="H35" s="6">
        <f>F35/10</f>
        <v>1250</v>
      </c>
      <c r="I35" s="2"/>
      <c r="J35" s="10">
        <f t="shared" si="11"/>
        <v>1250</v>
      </c>
      <c r="K35" s="6">
        <f t="shared" si="12"/>
        <v>126795.625</v>
      </c>
      <c r="L35" s="134">
        <v>10</v>
      </c>
      <c r="M35" s="136">
        <v>50</v>
      </c>
      <c r="N35" s="134">
        <v>10</v>
      </c>
      <c r="O35" s="81">
        <v>5</v>
      </c>
      <c r="P35" s="81">
        <v>25</v>
      </c>
      <c r="Q35" s="81">
        <v>5</v>
      </c>
      <c r="R35" s="81">
        <v>-25</v>
      </c>
      <c r="S35" s="81">
        <v>0</v>
      </c>
      <c r="T35" s="81">
        <v>25</v>
      </c>
      <c r="U35" s="153" t="s">
        <v>148</v>
      </c>
    </row>
    <row r="36" spans="1:21">
      <c r="A36" s="97" t="s">
        <v>157</v>
      </c>
      <c r="B36" s="214">
        <v>500</v>
      </c>
      <c r="C36" s="214">
        <v>1695</v>
      </c>
      <c r="D36" s="214">
        <v>2500</v>
      </c>
      <c r="E36" s="80" t="s">
        <v>38</v>
      </c>
      <c r="F36" s="180">
        <v>1695</v>
      </c>
      <c r="G36" s="10" t="s">
        <v>13</v>
      </c>
      <c r="H36" s="6">
        <f t="shared" ref="H36:H45" si="14">F36/10</f>
        <v>169.5</v>
      </c>
      <c r="I36" s="2"/>
      <c r="J36" s="10">
        <f t="shared" si="11"/>
        <v>169.5</v>
      </c>
      <c r="K36" s="6">
        <f t="shared" si="12"/>
        <v>126965.125</v>
      </c>
      <c r="L36" s="134">
        <v>10</v>
      </c>
      <c r="M36" s="136">
        <v>50</v>
      </c>
      <c r="N36" s="134">
        <v>10</v>
      </c>
      <c r="O36" s="81">
        <v>1</v>
      </c>
      <c r="P36" s="81">
        <v>5</v>
      </c>
      <c r="Q36" s="81">
        <v>1</v>
      </c>
      <c r="R36" s="81">
        <v>-5</v>
      </c>
      <c r="S36" s="81">
        <v>0</v>
      </c>
      <c r="T36" s="81">
        <v>5</v>
      </c>
      <c r="U36" s="81"/>
    </row>
    <row r="37" spans="1:21">
      <c r="A37" s="97" t="s">
        <v>158</v>
      </c>
      <c r="B37" s="214">
        <v>35</v>
      </c>
      <c r="C37" s="214">
        <v>50</v>
      </c>
      <c r="D37" s="214">
        <v>80</v>
      </c>
      <c r="E37" s="80" t="s">
        <v>38</v>
      </c>
      <c r="F37" s="180">
        <v>50</v>
      </c>
      <c r="G37" s="10" t="s">
        <v>13</v>
      </c>
      <c r="H37" s="6">
        <f t="shared" si="14"/>
        <v>5</v>
      </c>
      <c r="I37" s="2"/>
      <c r="J37" s="10">
        <f t="shared" si="11"/>
        <v>5</v>
      </c>
      <c r="K37" s="6">
        <f t="shared" si="12"/>
        <v>126970.125</v>
      </c>
      <c r="L37" s="134">
        <v>10</v>
      </c>
      <c r="M37" s="136">
        <v>50</v>
      </c>
      <c r="N37" s="134">
        <v>10</v>
      </c>
      <c r="O37" s="81">
        <v>1</v>
      </c>
      <c r="P37" s="81">
        <v>5</v>
      </c>
      <c r="Q37" s="81">
        <v>1</v>
      </c>
      <c r="R37" s="81">
        <v>-5</v>
      </c>
      <c r="S37" s="81">
        <v>0</v>
      </c>
      <c r="T37" s="81">
        <v>5</v>
      </c>
      <c r="U37" s="81"/>
    </row>
    <row r="38" spans="1:21">
      <c r="A38" s="97" t="s">
        <v>161</v>
      </c>
      <c r="B38" s="214">
        <v>2000</v>
      </c>
      <c r="C38" s="214">
        <v>4500</v>
      </c>
      <c r="D38" s="214">
        <v>6000</v>
      </c>
      <c r="E38" s="80" t="s">
        <v>38</v>
      </c>
      <c r="F38" s="180">
        <v>4500</v>
      </c>
      <c r="G38" s="10" t="s">
        <v>13</v>
      </c>
      <c r="H38" s="6">
        <f t="shared" si="14"/>
        <v>450</v>
      </c>
      <c r="I38" s="2"/>
      <c r="J38" s="10">
        <f t="shared" si="11"/>
        <v>450</v>
      </c>
      <c r="K38" s="6">
        <f t="shared" si="12"/>
        <v>127420.125</v>
      </c>
      <c r="L38" s="134">
        <v>10</v>
      </c>
      <c r="M38" s="136">
        <v>50</v>
      </c>
      <c r="N38" s="134">
        <v>10</v>
      </c>
      <c r="O38" s="81">
        <v>1</v>
      </c>
      <c r="P38" s="81">
        <v>5</v>
      </c>
      <c r="Q38" s="81">
        <v>1</v>
      </c>
      <c r="R38" s="81">
        <v>-5</v>
      </c>
      <c r="S38" s="81">
        <v>0</v>
      </c>
      <c r="T38" s="81">
        <v>5</v>
      </c>
      <c r="U38" s="81"/>
    </row>
    <row r="39" spans="1:21">
      <c r="A39" s="97" t="s">
        <v>160</v>
      </c>
      <c r="B39" s="214">
        <v>500</v>
      </c>
      <c r="C39" s="214">
        <v>1200</v>
      </c>
      <c r="D39" s="214">
        <v>2000</v>
      </c>
      <c r="E39" s="80" t="s">
        <v>38</v>
      </c>
      <c r="F39" s="180">
        <v>1200</v>
      </c>
      <c r="G39" s="10" t="s">
        <v>13</v>
      </c>
      <c r="H39" s="6">
        <f t="shared" si="14"/>
        <v>120</v>
      </c>
      <c r="I39" s="2"/>
      <c r="J39" s="10">
        <f t="shared" si="11"/>
        <v>120</v>
      </c>
      <c r="K39" s="6">
        <f t="shared" si="12"/>
        <v>127540.125</v>
      </c>
      <c r="L39" s="134">
        <v>10</v>
      </c>
      <c r="M39" s="136">
        <v>50</v>
      </c>
      <c r="N39" s="134">
        <v>10</v>
      </c>
      <c r="O39" s="81">
        <v>1</v>
      </c>
      <c r="P39" s="81">
        <v>5</v>
      </c>
      <c r="Q39" s="81">
        <v>1</v>
      </c>
      <c r="R39" s="81">
        <v>-5</v>
      </c>
      <c r="S39" s="81">
        <v>0</v>
      </c>
      <c r="T39" s="81">
        <v>5</v>
      </c>
      <c r="U39" s="81"/>
    </row>
    <row r="40" spans="1:21">
      <c r="A40" s="97" t="s">
        <v>159</v>
      </c>
      <c r="B40" s="214">
        <v>200</v>
      </c>
      <c r="C40" s="214">
        <v>500</v>
      </c>
      <c r="D40" s="214">
        <v>1000</v>
      </c>
      <c r="E40" s="80" t="s">
        <v>38</v>
      </c>
      <c r="F40" s="180">
        <v>500</v>
      </c>
      <c r="G40" s="10" t="s">
        <v>13</v>
      </c>
      <c r="H40" s="6">
        <f t="shared" si="14"/>
        <v>50</v>
      </c>
      <c r="I40" s="2"/>
      <c r="J40" s="10">
        <f t="shared" si="11"/>
        <v>50</v>
      </c>
      <c r="K40" s="6">
        <f t="shared" si="12"/>
        <v>127590.125</v>
      </c>
      <c r="L40" s="134">
        <v>10</v>
      </c>
      <c r="M40" s="136">
        <v>50</v>
      </c>
      <c r="N40" s="134">
        <v>10</v>
      </c>
      <c r="O40" s="81">
        <v>1</v>
      </c>
      <c r="P40" s="81">
        <v>5</v>
      </c>
      <c r="Q40" s="81">
        <v>1</v>
      </c>
      <c r="R40" s="81">
        <v>-5</v>
      </c>
      <c r="S40" s="81">
        <v>0</v>
      </c>
      <c r="T40" s="81">
        <v>5</v>
      </c>
      <c r="U40" s="81"/>
    </row>
    <row r="41" spans="1:21">
      <c r="A41" s="97" t="s">
        <v>163</v>
      </c>
      <c r="B41" s="214">
        <v>250</v>
      </c>
      <c r="C41" s="214">
        <v>800</v>
      </c>
      <c r="D41" s="214">
        <v>1500</v>
      </c>
      <c r="E41" s="80" t="s">
        <v>38</v>
      </c>
      <c r="F41" s="180">
        <v>800</v>
      </c>
      <c r="G41" s="10" t="s">
        <v>13</v>
      </c>
      <c r="H41" s="6">
        <f t="shared" si="14"/>
        <v>80</v>
      </c>
      <c r="I41" s="2"/>
      <c r="J41" s="10">
        <f t="shared" si="11"/>
        <v>80</v>
      </c>
      <c r="K41" s="6">
        <f t="shared" si="12"/>
        <v>127670.125</v>
      </c>
      <c r="L41" s="134">
        <v>10</v>
      </c>
      <c r="M41" s="136">
        <v>50</v>
      </c>
      <c r="N41" s="134">
        <v>10</v>
      </c>
      <c r="O41" s="81">
        <v>1</v>
      </c>
      <c r="P41" s="81">
        <v>5</v>
      </c>
      <c r="Q41" s="81">
        <v>1</v>
      </c>
      <c r="R41" s="81">
        <v>-5</v>
      </c>
      <c r="S41" s="81">
        <v>0</v>
      </c>
      <c r="T41" s="81">
        <v>5</v>
      </c>
      <c r="U41" s="81"/>
    </row>
    <row r="42" spans="1:21" ht="25.5">
      <c r="A42" s="79" t="s">
        <v>162</v>
      </c>
      <c r="B42" s="215" t="s">
        <v>28</v>
      </c>
      <c r="C42" s="215" t="s">
        <v>29</v>
      </c>
      <c r="D42" s="215" t="s">
        <v>30</v>
      </c>
      <c r="E42" s="58" t="s">
        <v>10</v>
      </c>
      <c r="F42" s="180">
        <f>0.1*(SUM(C35:C41))</f>
        <v>2124.5</v>
      </c>
      <c r="G42" s="182" t="s">
        <v>31</v>
      </c>
      <c r="H42" s="6">
        <f t="shared" si="14"/>
        <v>212.45</v>
      </c>
      <c r="I42" s="2"/>
      <c r="J42" s="10">
        <f t="shared" si="11"/>
        <v>212.45</v>
      </c>
      <c r="K42" s="6">
        <f t="shared" si="12"/>
        <v>127882.575</v>
      </c>
      <c r="L42" s="134"/>
      <c r="M42" s="134"/>
      <c r="N42" s="134"/>
      <c r="O42" s="81"/>
      <c r="P42" s="81"/>
      <c r="Q42" s="81"/>
      <c r="R42" s="153" t="s">
        <v>108</v>
      </c>
      <c r="S42" s="153" t="s">
        <v>108</v>
      </c>
      <c r="T42" s="153" t="s">
        <v>108</v>
      </c>
      <c r="U42" s="81"/>
    </row>
    <row r="43" spans="1:21">
      <c r="A43" s="70" t="s">
        <v>32</v>
      </c>
      <c r="B43" s="170"/>
      <c r="C43" s="170"/>
      <c r="D43" s="170"/>
      <c r="E43" s="171"/>
      <c r="F43" s="172"/>
      <c r="G43" s="173"/>
      <c r="H43" s="174"/>
      <c r="I43" s="60"/>
      <c r="J43" s="174"/>
      <c r="K43" s="174"/>
      <c r="L43" s="175"/>
      <c r="M43" s="175"/>
      <c r="N43" s="175"/>
      <c r="O43" s="187"/>
      <c r="P43" s="187"/>
      <c r="Q43" s="187"/>
      <c r="R43" s="187"/>
      <c r="S43" s="187"/>
      <c r="T43" s="187"/>
      <c r="U43" s="81"/>
    </row>
    <row r="44" spans="1:21">
      <c r="A44" s="163" t="s">
        <v>33</v>
      </c>
      <c r="B44" s="217">
        <v>15000</v>
      </c>
      <c r="C44" s="217"/>
      <c r="D44" s="217"/>
      <c r="E44" s="80" t="s">
        <v>38</v>
      </c>
      <c r="F44" s="178">
        <v>15000</v>
      </c>
      <c r="G44" s="10" t="s">
        <v>13</v>
      </c>
      <c r="H44" s="6">
        <f t="shared" si="14"/>
        <v>1500</v>
      </c>
      <c r="I44" s="60"/>
      <c r="J44" s="10">
        <f t="shared" si="11"/>
        <v>1500</v>
      </c>
      <c r="K44" s="6">
        <f>(K42+J44)</f>
        <v>129382.575</v>
      </c>
      <c r="L44" s="134">
        <v>0</v>
      </c>
      <c r="M44" s="134">
        <v>20</v>
      </c>
      <c r="N44" s="136">
        <v>100</v>
      </c>
      <c r="O44" s="81">
        <f t="shared" ref="O44" si="15">L44/12</f>
        <v>0</v>
      </c>
      <c r="P44" s="81">
        <v>0</v>
      </c>
      <c r="Q44" s="81">
        <v>10</v>
      </c>
      <c r="R44" s="220">
        <v>-20</v>
      </c>
      <c r="S44" s="220"/>
      <c r="T44" s="220"/>
      <c r="U44" s="153" t="s">
        <v>148</v>
      </c>
    </row>
    <row r="45" spans="1:21">
      <c r="A45" s="58" t="s">
        <v>34</v>
      </c>
      <c r="B45" s="217">
        <v>13600</v>
      </c>
      <c r="C45" s="217"/>
      <c r="D45" s="217"/>
      <c r="E45" s="80" t="s">
        <v>38</v>
      </c>
      <c r="F45" s="178">
        <v>13600</v>
      </c>
      <c r="G45" s="10" t="s">
        <v>13</v>
      </c>
      <c r="H45" s="6">
        <f t="shared" si="14"/>
        <v>1360</v>
      </c>
      <c r="I45" s="60"/>
      <c r="J45" s="10">
        <f t="shared" si="11"/>
        <v>1360</v>
      </c>
      <c r="K45" s="6">
        <f t="shared" ref="K41:K46" si="16">(K44+J45)</f>
        <v>130742.575</v>
      </c>
      <c r="L45" s="134">
        <v>0</v>
      </c>
      <c r="M45" s="134">
        <v>20</v>
      </c>
      <c r="N45" s="136">
        <v>100</v>
      </c>
      <c r="O45" s="81">
        <f t="shared" ref="O45:O49" si="17">L45/12</f>
        <v>0</v>
      </c>
      <c r="P45" s="81">
        <v>0</v>
      </c>
      <c r="Q45" s="81">
        <v>10</v>
      </c>
      <c r="R45" s="220">
        <v>-20</v>
      </c>
      <c r="S45" s="220"/>
      <c r="T45" s="220"/>
      <c r="U45" s="153" t="s">
        <v>148</v>
      </c>
    </row>
    <row r="46" spans="1:21">
      <c r="A46" s="79" t="s">
        <v>168</v>
      </c>
      <c r="B46" s="206">
        <v>245</v>
      </c>
      <c r="C46" s="206">
        <v>395</v>
      </c>
      <c r="D46" s="206">
        <v>495</v>
      </c>
      <c r="E46" s="80" t="s">
        <v>27</v>
      </c>
      <c r="F46" s="178">
        <v>395</v>
      </c>
      <c r="G46" s="182" t="s">
        <v>13</v>
      </c>
      <c r="H46" s="6">
        <f>F46/25</f>
        <v>15.8</v>
      </c>
      <c r="I46" s="60"/>
      <c r="J46" s="10">
        <f t="shared" si="11"/>
        <v>15.8</v>
      </c>
      <c r="K46" s="6">
        <f t="shared" si="16"/>
        <v>130758.375</v>
      </c>
      <c r="L46" s="134">
        <v>20</v>
      </c>
      <c r="M46" s="134">
        <v>30</v>
      </c>
      <c r="N46" s="136">
        <v>10</v>
      </c>
      <c r="O46" s="81">
        <v>2</v>
      </c>
      <c r="P46" s="81">
        <v>2</v>
      </c>
      <c r="Q46" s="81">
        <v>1</v>
      </c>
      <c r="R46" s="81">
        <v>-5</v>
      </c>
      <c r="S46" s="81">
        <v>0</v>
      </c>
      <c r="T46" s="81">
        <v>5</v>
      </c>
      <c r="U46" s="81"/>
    </row>
    <row r="47" spans="1:21">
      <c r="A47" s="97" t="s">
        <v>164</v>
      </c>
      <c r="B47" s="206">
        <v>200</v>
      </c>
      <c r="C47" s="206">
        <v>600</v>
      </c>
      <c r="D47" s="206">
        <v>5000</v>
      </c>
      <c r="E47" s="80" t="s">
        <v>38</v>
      </c>
      <c r="F47" s="178">
        <v>600</v>
      </c>
      <c r="G47" s="182" t="s">
        <v>13</v>
      </c>
      <c r="H47" s="6">
        <f>F47/10</f>
        <v>60</v>
      </c>
      <c r="I47" s="60"/>
      <c r="J47" s="10">
        <f t="shared" si="11"/>
        <v>60</v>
      </c>
      <c r="K47" s="6">
        <f t="shared" si="8"/>
        <v>130818.375</v>
      </c>
      <c r="L47" s="134">
        <v>0</v>
      </c>
      <c r="M47" s="134">
        <v>30</v>
      </c>
      <c r="N47" s="136">
        <v>40</v>
      </c>
      <c r="O47" s="81">
        <f t="shared" si="17"/>
        <v>0</v>
      </c>
      <c r="P47" s="81">
        <v>2</v>
      </c>
      <c r="Q47" s="81">
        <v>5</v>
      </c>
      <c r="R47" s="81">
        <v>-5</v>
      </c>
      <c r="S47" s="81">
        <v>0</v>
      </c>
      <c r="T47" s="81">
        <v>5</v>
      </c>
      <c r="U47" s="81"/>
    </row>
    <row r="48" spans="1:21">
      <c r="A48" s="97" t="s">
        <v>35</v>
      </c>
      <c r="B48" s="206">
        <v>100</v>
      </c>
      <c r="C48" s="206">
        <v>500</v>
      </c>
      <c r="D48" s="206">
        <v>2000</v>
      </c>
      <c r="E48" s="80" t="s">
        <v>38</v>
      </c>
      <c r="F48" s="178">
        <v>500</v>
      </c>
      <c r="G48" s="182" t="s">
        <v>13</v>
      </c>
      <c r="H48" s="6">
        <f>F48/10</f>
        <v>50</v>
      </c>
      <c r="I48" s="60"/>
      <c r="J48" s="10">
        <f t="shared" si="11"/>
        <v>50</v>
      </c>
      <c r="K48" s="6">
        <f t="shared" si="8"/>
        <v>130868.375</v>
      </c>
      <c r="L48" s="134">
        <v>10</v>
      </c>
      <c r="M48" s="134">
        <v>30</v>
      </c>
      <c r="N48" s="136">
        <v>100</v>
      </c>
      <c r="O48" s="81">
        <v>1</v>
      </c>
      <c r="P48" s="81">
        <v>2</v>
      </c>
      <c r="Q48" s="81">
        <v>10</v>
      </c>
      <c r="R48" s="81">
        <v>-5</v>
      </c>
      <c r="S48" s="81">
        <v>0</v>
      </c>
      <c r="T48" s="81">
        <v>5</v>
      </c>
      <c r="U48" s="81"/>
    </row>
    <row r="49" spans="1:21">
      <c r="A49" s="58" t="s">
        <v>36</v>
      </c>
      <c r="B49" s="217">
        <v>30000</v>
      </c>
      <c r="C49" s="217"/>
      <c r="D49" s="217"/>
      <c r="E49" s="80" t="s">
        <v>109</v>
      </c>
      <c r="F49" s="178">
        <v>30000</v>
      </c>
      <c r="G49" s="10" t="s">
        <v>13</v>
      </c>
      <c r="H49" s="6">
        <f>F49/15</f>
        <v>2000</v>
      </c>
      <c r="I49" s="60"/>
      <c r="J49" s="10">
        <f t="shared" si="11"/>
        <v>2000</v>
      </c>
      <c r="K49" s="6">
        <f t="shared" si="8"/>
        <v>132868.375</v>
      </c>
      <c r="L49" s="135">
        <v>0</v>
      </c>
      <c r="M49" s="134">
        <v>0</v>
      </c>
      <c r="N49" s="134">
        <v>100</v>
      </c>
      <c r="O49" s="81">
        <f t="shared" si="17"/>
        <v>0</v>
      </c>
      <c r="P49" s="81">
        <f t="shared" ref="P49" si="18">M49/12</f>
        <v>0</v>
      </c>
      <c r="Q49" s="81">
        <v>10</v>
      </c>
      <c r="R49" s="220">
        <v>-10</v>
      </c>
      <c r="S49" s="220"/>
      <c r="T49" s="220"/>
      <c r="U49" s="153" t="s">
        <v>148</v>
      </c>
    </row>
    <row r="50" spans="1:21">
      <c r="A50" s="70" t="s">
        <v>37</v>
      </c>
      <c r="B50" s="94"/>
      <c r="C50" s="94"/>
      <c r="D50" s="94"/>
      <c r="E50" s="66"/>
      <c r="F50" s="54"/>
      <c r="G50" s="4"/>
      <c r="H50" s="4"/>
      <c r="I50" s="4"/>
      <c r="J50" s="4"/>
      <c r="K50" s="4"/>
      <c r="L50" s="8"/>
      <c r="M50" s="4"/>
      <c r="N50" s="188"/>
      <c r="O50" s="187"/>
      <c r="P50" s="187"/>
      <c r="Q50" s="187"/>
      <c r="R50" s="187"/>
      <c r="S50" s="187"/>
      <c r="T50" s="187"/>
      <c r="U50" s="81"/>
    </row>
    <row r="51" spans="1:21">
      <c r="A51" s="176" t="s">
        <v>165</v>
      </c>
      <c r="B51" s="206">
        <v>100</v>
      </c>
      <c r="C51" s="206">
        <v>200</v>
      </c>
      <c r="D51" s="206">
        <v>300</v>
      </c>
      <c r="E51" s="80" t="s">
        <v>44</v>
      </c>
      <c r="F51" s="180">
        <v>200</v>
      </c>
      <c r="G51" s="10" t="s">
        <v>13</v>
      </c>
      <c r="H51" s="6">
        <f>F51/5</f>
        <v>40</v>
      </c>
      <c r="I51" s="2"/>
      <c r="J51" s="10">
        <f t="shared" si="11"/>
        <v>40</v>
      </c>
      <c r="K51" s="6">
        <f>(K49+L53)</f>
        <v>132871.375</v>
      </c>
      <c r="L51" s="134">
        <v>5</v>
      </c>
      <c r="M51" s="134">
        <v>3</v>
      </c>
      <c r="N51" s="137">
        <v>2</v>
      </c>
      <c r="O51" s="81">
        <v>1</v>
      </c>
      <c r="P51" s="81">
        <v>1</v>
      </c>
      <c r="Q51" s="81">
        <v>1</v>
      </c>
      <c r="R51" s="81">
        <v>-1</v>
      </c>
      <c r="S51" s="81">
        <v>0</v>
      </c>
      <c r="T51" s="81">
        <v>1</v>
      </c>
      <c r="U51" s="81"/>
    </row>
    <row r="52" spans="1:21">
      <c r="A52" s="200" t="s">
        <v>166</v>
      </c>
      <c r="B52" s="206">
        <v>500</v>
      </c>
      <c r="C52" s="206">
        <v>1000</v>
      </c>
      <c r="D52" s="206">
        <v>1500</v>
      </c>
      <c r="E52" s="80" t="s">
        <v>38</v>
      </c>
      <c r="F52" s="178">
        <v>1000</v>
      </c>
      <c r="G52" s="6" t="s">
        <v>13</v>
      </c>
      <c r="H52" s="6">
        <f>F52/10</f>
        <v>100</v>
      </c>
      <c r="I52" s="2"/>
      <c r="J52" s="10">
        <f t="shared" si="11"/>
        <v>100</v>
      </c>
      <c r="K52" s="6">
        <f t="shared" ref="K52:K68" si="19">(K51+J52)</f>
        <v>132971.375</v>
      </c>
      <c r="L52" s="134">
        <v>5</v>
      </c>
      <c r="M52" s="134">
        <v>3</v>
      </c>
      <c r="N52" s="137">
        <v>2</v>
      </c>
      <c r="O52" s="81">
        <v>1</v>
      </c>
      <c r="P52" s="81">
        <v>1</v>
      </c>
      <c r="Q52" s="81">
        <v>1</v>
      </c>
      <c r="R52" s="81">
        <v>-1</v>
      </c>
      <c r="S52" s="81">
        <v>0</v>
      </c>
      <c r="T52" s="81">
        <v>1</v>
      </c>
      <c r="U52" s="81"/>
    </row>
    <row r="53" spans="1:21">
      <c r="A53" s="165" t="s">
        <v>167</v>
      </c>
      <c r="B53" s="206">
        <v>100</v>
      </c>
      <c r="C53" s="206">
        <v>150</v>
      </c>
      <c r="D53" s="206">
        <v>200</v>
      </c>
      <c r="E53" s="80" t="s">
        <v>38</v>
      </c>
      <c r="F53" s="178">
        <v>150</v>
      </c>
      <c r="G53" s="6" t="s">
        <v>13</v>
      </c>
      <c r="H53" s="6">
        <f>F53/10</f>
        <v>15</v>
      </c>
      <c r="I53" s="2"/>
      <c r="J53" s="10">
        <f t="shared" si="11"/>
        <v>15</v>
      </c>
      <c r="K53" s="6">
        <f t="shared" si="19"/>
        <v>132986.375</v>
      </c>
      <c r="L53" s="134">
        <v>3</v>
      </c>
      <c r="M53" s="134">
        <v>2</v>
      </c>
      <c r="N53" s="137">
        <v>1</v>
      </c>
      <c r="O53" s="81">
        <v>1</v>
      </c>
      <c r="P53" s="81">
        <v>1</v>
      </c>
      <c r="Q53" s="81">
        <v>1</v>
      </c>
      <c r="R53" s="81">
        <v>-1</v>
      </c>
      <c r="S53" s="81">
        <v>0</v>
      </c>
      <c r="T53" s="81">
        <v>1</v>
      </c>
      <c r="U53" s="81"/>
    </row>
    <row r="54" spans="1:21">
      <c r="A54" s="165" t="s">
        <v>170</v>
      </c>
      <c r="B54" s="206">
        <v>150</v>
      </c>
      <c r="C54" s="206">
        <v>200</v>
      </c>
      <c r="D54" s="206">
        <v>300</v>
      </c>
      <c r="E54" s="80" t="s">
        <v>44</v>
      </c>
      <c r="F54" s="178">
        <v>200</v>
      </c>
      <c r="G54" s="6" t="s">
        <v>13</v>
      </c>
      <c r="H54" s="6">
        <f>F54/5</f>
        <v>40</v>
      </c>
      <c r="I54" s="2"/>
      <c r="J54" s="10">
        <f t="shared" si="11"/>
        <v>40</v>
      </c>
      <c r="K54" s="6">
        <f t="shared" si="19"/>
        <v>133026.375</v>
      </c>
      <c r="L54" s="134">
        <v>50</v>
      </c>
      <c r="M54" s="134">
        <v>30</v>
      </c>
      <c r="N54" s="137">
        <v>20</v>
      </c>
      <c r="O54" s="81">
        <v>5</v>
      </c>
      <c r="P54" s="81">
        <v>2</v>
      </c>
      <c r="Q54" s="81">
        <v>1</v>
      </c>
      <c r="R54" s="81">
        <v>-3</v>
      </c>
      <c r="S54" s="81">
        <v>0</v>
      </c>
      <c r="T54" s="81">
        <v>3</v>
      </c>
      <c r="U54" s="81"/>
    </row>
    <row r="55" spans="1:21">
      <c r="A55" s="176" t="s">
        <v>171</v>
      </c>
      <c r="B55" s="206">
        <v>100</v>
      </c>
      <c r="C55" s="206">
        <v>200</v>
      </c>
      <c r="D55" s="206">
        <v>300</v>
      </c>
      <c r="E55" s="80" t="s">
        <v>44</v>
      </c>
      <c r="F55" s="178">
        <v>200</v>
      </c>
      <c r="G55" s="6" t="s">
        <v>13</v>
      </c>
      <c r="H55" s="6">
        <f>F55/5</f>
        <v>40</v>
      </c>
      <c r="I55" s="2"/>
      <c r="J55" s="10">
        <f t="shared" si="11"/>
        <v>40</v>
      </c>
      <c r="K55" s="6">
        <f t="shared" si="19"/>
        <v>133066.375</v>
      </c>
      <c r="L55" s="134">
        <v>8</v>
      </c>
      <c r="M55" s="134">
        <v>4</v>
      </c>
      <c r="N55" s="137">
        <v>3</v>
      </c>
      <c r="O55" s="81">
        <v>1</v>
      </c>
      <c r="P55" s="81">
        <v>1</v>
      </c>
      <c r="Q55" s="81">
        <v>1</v>
      </c>
      <c r="R55" s="81">
        <v>-2</v>
      </c>
      <c r="S55" s="81">
        <v>0</v>
      </c>
      <c r="T55" s="81">
        <v>2</v>
      </c>
      <c r="U55" s="81"/>
    </row>
    <row r="56" spans="1:21">
      <c r="A56" s="176" t="s">
        <v>172</v>
      </c>
      <c r="B56" s="206">
        <v>250</v>
      </c>
      <c r="C56" s="206">
        <v>500</v>
      </c>
      <c r="D56" s="206">
        <v>2000</v>
      </c>
      <c r="E56" s="211" t="s">
        <v>38</v>
      </c>
      <c r="F56" s="179">
        <v>500</v>
      </c>
      <c r="G56" s="11" t="s">
        <v>11</v>
      </c>
      <c r="H56" s="6">
        <f>F56/2</f>
        <v>250</v>
      </c>
      <c r="I56" s="2"/>
      <c r="J56" s="10">
        <f t="shared" si="11"/>
        <v>250</v>
      </c>
      <c r="K56" s="6">
        <f t="shared" si="19"/>
        <v>133316.375</v>
      </c>
      <c r="L56" s="134">
        <v>10</v>
      </c>
      <c r="M56" s="134">
        <v>6</v>
      </c>
      <c r="N56" s="137">
        <v>4</v>
      </c>
      <c r="O56" s="81">
        <v>1</v>
      </c>
      <c r="P56" s="81">
        <v>1</v>
      </c>
      <c r="Q56" s="81">
        <v>1</v>
      </c>
      <c r="R56" s="81">
        <v>-2</v>
      </c>
      <c r="S56" s="81">
        <v>0</v>
      </c>
      <c r="T56" s="81">
        <v>2</v>
      </c>
      <c r="U56" s="81"/>
    </row>
    <row r="57" spans="1:21">
      <c r="A57" s="58" t="s">
        <v>39</v>
      </c>
      <c r="B57" s="206">
        <v>10</v>
      </c>
      <c r="C57" s="206">
        <v>75</v>
      </c>
      <c r="D57" s="206">
        <v>100</v>
      </c>
      <c r="E57" s="58" t="s">
        <v>112</v>
      </c>
      <c r="F57" s="180">
        <v>75</v>
      </c>
      <c r="G57" s="11" t="s">
        <v>40</v>
      </c>
      <c r="H57" s="11">
        <f>(F57*52)</f>
        <v>3900</v>
      </c>
      <c r="I57" s="2"/>
      <c r="J57" s="10">
        <f t="shared" si="11"/>
        <v>3900</v>
      </c>
      <c r="K57" s="6">
        <f t="shared" si="19"/>
        <v>137216.375</v>
      </c>
      <c r="L57" s="134">
        <v>3</v>
      </c>
      <c r="M57" s="134">
        <v>2</v>
      </c>
      <c r="N57" s="137">
        <v>1</v>
      </c>
      <c r="O57" s="81">
        <v>1</v>
      </c>
      <c r="P57" s="81">
        <v>1</v>
      </c>
      <c r="Q57" s="81">
        <v>1</v>
      </c>
      <c r="R57" s="81">
        <v>-10</v>
      </c>
      <c r="S57" s="81">
        <v>0</v>
      </c>
      <c r="T57" s="81">
        <v>20</v>
      </c>
      <c r="U57" s="81"/>
    </row>
    <row r="58" spans="1:21">
      <c r="A58" s="58" t="s">
        <v>41</v>
      </c>
      <c r="B58" s="206">
        <v>150</v>
      </c>
      <c r="C58" s="206">
        <v>300</v>
      </c>
      <c r="D58" s="206">
        <v>600</v>
      </c>
      <c r="E58" s="78" t="s">
        <v>109</v>
      </c>
      <c r="F58" s="180">
        <v>300</v>
      </c>
      <c r="G58" s="6" t="s">
        <v>13</v>
      </c>
      <c r="H58" s="11">
        <f>F58/15</f>
        <v>20</v>
      </c>
      <c r="I58" s="2"/>
      <c r="J58" s="10">
        <f t="shared" si="11"/>
        <v>20</v>
      </c>
      <c r="K58" s="6">
        <f t="shared" si="19"/>
        <v>137236.375</v>
      </c>
      <c r="L58" s="134">
        <v>5</v>
      </c>
      <c r="M58" s="134">
        <v>3</v>
      </c>
      <c r="N58" s="137">
        <v>2</v>
      </c>
      <c r="O58" s="81">
        <v>1</v>
      </c>
      <c r="P58" s="81">
        <v>1</v>
      </c>
      <c r="Q58" s="81">
        <v>1</v>
      </c>
      <c r="R58" s="81">
        <v>-2</v>
      </c>
      <c r="S58" s="81">
        <v>0</v>
      </c>
      <c r="T58" s="81">
        <v>2</v>
      </c>
      <c r="U58" s="81"/>
    </row>
    <row r="59" spans="1:21">
      <c r="A59" s="58" t="s">
        <v>116</v>
      </c>
      <c r="B59" s="206">
        <v>20</v>
      </c>
      <c r="C59" s="206">
        <v>40</v>
      </c>
      <c r="D59" s="206">
        <v>60</v>
      </c>
      <c r="E59" s="58" t="s">
        <v>112</v>
      </c>
      <c r="F59" s="180">
        <v>40</v>
      </c>
      <c r="G59" s="212" t="s">
        <v>42</v>
      </c>
      <c r="H59" s="11">
        <f>F59*12</f>
        <v>480</v>
      </c>
      <c r="I59" s="2"/>
      <c r="J59" s="10">
        <f t="shared" si="11"/>
        <v>480</v>
      </c>
      <c r="K59" s="6">
        <f>(K58+J59)</f>
        <v>137716.375</v>
      </c>
      <c r="L59" s="134">
        <v>5</v>
      </c>
      <c r="M59" s="134">
        <v>3</v>
      </c>
      <c r="N59" s="137">
        <v>2</v>
      </c>
      <c r="O59" s="81">
        <v>1</v>
      </c>
      <c r="P59" s="81">
        <v>1</v>
      </c>
      <c r="Q59" s="81">
        <v>1</v>
      </c>
      <c r="R59" s="81">
        <v>-2</v>
      </c>
      <c r="S59" s="81">
        <v>0</v>
      </c>
      <c r="T59" s="81">
        <v>2</v>
      </c>
      <c r="U59" s="81"/>
    </row>
    <row r="60" spans="1:21">
      <c r="A60" s="78" t="s">
        <v>173</v>
      </c>
      <c r="B60" s="206">
        <v>20</v>
      </c>
      <c r="C60" s="206">
        <v>40</v>
      </c>
      <c r="D60" s="206">
        <v>60</v>
      </c>
      <c r="E60" s="58" t="s">
        <v>112</v>
      </c>
      <c r="F60" s="180">
        <v>40</v>
      </c>
      <c r="G60" s="212" t="s">
        <v>42</v>
      </c>
      <c r="H60" s="11">
        <f>F60*12</f>
        <v>480</v>
      </c>
      <c r="I60" s="2"/>
      <c r="J60" s="10">
        <f t="shared" si="11"/>
        <v>480</v>
      </c>
      <c r="K60" s="6">
        <f t="shared" si="19"/>
        <v>138196.375</v>
      </c>
      <c r="L60" s="134">
        <v>25</v>
      </c>
      <c r="M60" s="134">
        <v>15</v>
      </c>
      <c r="N60" s="137">
        <v>10</v>
      </c>
      <c r="O60" s="81">
        <v>5</v>
      </c>
      <c r="P60" s="81">
        <v>2</v>
      </c>
      <c r="Q60" s="81">
        <v>1</v>
      </c>
      <c r="R60" s="81">
        <v>-2</v>
      </c>
      <c r="S60" s="81">
        <v>0</v>
      </c>
      <c r="T60" s="81">
        <v>2</v>
      </c>
      <c r="U60" s="81"/>
    </row>
    <row r="61" spans="1:21">
      <c r="A61" s="58" t="s">
        <v>43</v>
      </c>
      <c r="B61" s="206">
        <v>300</v>
      </c>
      <c r="C61" s="206">
        <v>600</v>
      </c>
      <c r="D61" s="206">
        <v>900</v>
      </c>
      <c r="E61" s="79" t="s">
        <v>38</v>
      </c>
      <c r="F61" s="180">
        <v>600</v>
      </c>
      <c r="G61" s="10" t="s">
        <v>13</v>
      </c>
      <c r="H61" s="6">
        <f>F61/5</f>
        <v>120</v>
      </c>
      <c r="I61" s="2"/>
      <c r="J61" s="10">
        <f t="shared" si="11"/>
        <v>120</v>
      </c>
      <c r="K61" s="6">
        <f t="shared" si="19"/>
        <v>138316.375</v>
      </c>
      <c r="L61" s="134">
        <v>16</v>
      </c>
      <c r="M61" s="134">
        <v>8</v>
      </c>
      <c r="N61" s="137">
        <v>6</v>
      </c>
      <c r="O61" s="81">
        <v>2</v>
      </c>
      <c r="P61" s="81">
        <v>1</v>
      </c>
      <c r="Q61" s="81">
        <v>1</v>
      </c>
      <c r="R61" s="81">
        <v>-1</v>
      </c>
      <c r="S61" s="81">
        <v>0</v>
      </c>
      <c r="T61" s="81">
        <v>1</v>
      </c>
      <c r="U61" s="81"/>
    </row>
    <row r="62" spans="1:21">
      <c r="A62" s="216" t="s">
        <v>115</v>
      </c>
      <c r="B62" s="217">
        <v>145</v>
      </c>
      <c r="C62" s="217"/>
      <c r="D62" s="217"/>
      <c r="E62" s="78" t="s">
        <v>44</v>
      </c>
      <c r="F62" s="179">
        <v>145</v>
      </c>
      <c r="G62" s="11" t="s">
        <v>11</v>
      </c>
      <c r="H62" s="10">
        <f>(F62)</f>
        <v>145</v>
      </c>
      <c r="I62" s="2"/>
      <c r="J62" s="10">
        <f t="shared" si="11"/>
        <v>145</v>
      </c>
      <c r="K62" s="6">
        <f t="shared" si="19"/>
        <v>138461.375</v>
      </c>
      <c r="L62" s="134">
        <v>16</v>
      </c>
      <c r="M62" s="134">
        <v>8</v>
      </c>
      <c r="N62" s="137">
        <v>6</v>
      </c>
      <c r="O62" s="81">
        <v>2</v>
      </c>
      <c r="P62" s="81">
        <v>1</v>
      </c>
      <c r="Q62" s="81">
        <v>1</v>
      </c>
      <c r="R62" s="153" t="s">
        <v>108</v>
      </c>
      <c r="S62" s="153" t="s">
        <v>108</v>
      </c>
      <c r="T62" s="153" t="s">
        <v>108</v>
      </c>
      <c r="U62" s="153" t="s">
        <v>147</v>
      </c>
    </row>
    <row r="63" spans="1:21">
      <c r="A63" s="200" t="s">
        <v>174</v>
      </c>
      <c r="B63" s="206">
        <v>20</v>
      </c>
      <c r="C63" s="206">
        <v>50</v>
      </c>
      <c r="D63" s="206">
        <v>70</v>
      </c>
      <c r="E63" s="58" t="s">
        <v>109</v>
      </c>
      <c r="F63" s="178">
        <v>50</v>
      </c>
      <c r="G63" s="7" t="s">
        <v>45</v>
      </c>
      <c r="H63" s="6">
        <f>(F63*12)</f>
        <v>600</v>
      </c>
      <c r="I63" s="2"/>
      <c r="J63" s="10">
        <f t="shared" si="11"/>
        <v>600</v>
      </c>
      <c r="K63" s="6">
        <f t="shared" si="19"/>
        <v>139061.375</v>
      </c>
      <c r="L63" s="134">
        <v>25</v>
      </c>
      <c r="M63" s="134">
        <v>15</v>
      </c>
      <c r="N63" s="137">
        <v>10</v>
      </c>
      <c r="O63" s="81">
        <v>5</v>
      </c>
      <c r="P63" s="81">
        <v>2</v>
      </c>
      <c r="Q63" s="81">
        <v>1</v>
      </c>
      <c r="R63" s="81">
        <v>-1</v>
      </c>
      <c r="S63" s="81">
        <v>0</v>
      </c>
      <c r="T63" s="81">
        <v>1</v>
      </c>
      <c r="U63" s="81"/>
    </row>
    <row r="64" spans="1:21">
      <c r="A64" s="78" t="s">
        <v>117</v>
      </c>
      <c r="B64" s="206">
        <v>25</v>
      </c>
      <c r="C64" s="206">
        <v>50</v>
      </c>
      <c r="D64" s="206">
        <v>100</v>
      </c>
      <c r="E64" s="78" t="s">
        <v>109</v>
      </c>
      <c r="F64" s="178">
        <v>50</v>
      </c>
      <c r="G64" s="10" t="s">
        <v>13</v>
      </c>
      <c r="H64" s="6">
        <f>(F64*12)</f>
        <v>600</v>
      </c>
      <c r="I64" s="2"/>
      <c r="J64" s="10">
        <f t="shared" si="11"/>
        <v>600</v>
      </c>
      <c r="K64" s="6">
        <f>(K63+J64)</f>
        <v>139661.375</v>
      </c>
      <c r="L64" s="134">
        <v>0</v>
      </c>
      <c r="M64" s="134">
        <v>0</v>
      </c>
      <c r="N64" s="137">
        <v>0</v>
      </c>
      <c r="O64" s="81">
        <f t="shared" ref="O64:O98" si="20">L64/12</f>
        <v>0</v>
      </c>
      <c r="P64" s="81">
        <f t="shared" ref="P64:P71" si="21">M64/12</f>
        <v>0</v>
      </c>
      <c r="Q64" s="81">
        <f t="shared" ref="Q64:Q69" si="22">N64/12</f>
        <v>0</v>
      </c>
      <c r="R64" s="153" t="s">
        <v>108</v>
      </c>
      <c r="S64" s="153" t="s">
        <v>108</v>
      </c>
      <c r="T64" s="153" t="s">
        <v>108</v>
      </c>
      <c r="U64" s="81"/>
    </row>
    <row r="65" spans="1:21">
      <c r="A65" s="97" t="s">
        <v>46</v>
      </c>
      <c r="B65" s="206">
        <v>100</v>
      </c>
      <c r="C65" s="206">
        <v>300</v>
      </c>
      <c r="D65" s="206">
        <v>500</v>
      </c>
      <c r="E65" s="78" t="s">
        <v>109</v>
      </c>
      <c r="F65" s="178">
        <v>300</v>
      </c>
      <c r="G65" s="10" t="s">
        <v>13</v>
      </c>
      <c r="H65" s="6">
        <f>F65/5</f>
        <v>60</v>
      </c>
      <c r="I65" s="2"/>
      <c r="J65" s="10">
        <f t="shared" si="11"/>
        <v>60</v>
      </c>
      <c r="K65" s="6">
        <f>(K64+J65)</f>
        <v>139721.375</v>
      </c>
      <c r="L65" s="134">
        <v>0</v>
      </c>
      <c r="M65" s="134">
        <v>0</v>
      </c>
      <c r="N65" s="137">
        <v>0</v>
      </c>
      <c r="O65" s="81">
        <f t="shared" si="20"/>
        <v>0</v>
      </c>
      <c r="P65" s="81">
        <f t="shared" si="21"/>
        <v>0</v>
      </c>
      <c r="Q65" s="81">
        <f t="shared" si="22"/>
        <v>0</v>
      </c>
      <c r="R65" s="153" t="s">
        <v>108</v>
      </c>
      <c r="S65" s="153" t="s">
        <v>108</v>
      </c>
      <c r="T65" s="153" t="s">
        <v>108</v>
      </c>
      <c r="U65" s="81"/>
    </row>
    <row r="66" spans="1:21">
      <c r="A66" s="165" t="s">
        <v>175</v>
      </c>
      <c r="B66" s="206">
        <v>10</v>
      </c>
      <c r="C66" s="206">
        <v>50</v>
      </c>
      <c r="D66" s="206">
        <v>100</v>
      </c>
      <c r="E66" s="78" t="s">
        <v>109</v>
      </c>
      <c r="F66" s="178">
        <v>50</v>
      </c>
      <c r="G66" s="210" t="s">
        <v>47</v>
      </c>
      <c r="H66" s="6">
        <f>F66*50/15</f>
        <v>166.66666666666666</v>
      </c>
      <c r="I66" s="2"/>
      <c r="J66" s="10">
        <f t="shared" si="11"/>
        <v>166.66666666666666</v>
      </c>
      <c r="K66" s="6">
        <f t="shared" si="19"/>
        <v>139888.04166666666</v>
      </c>
      <c r="L66" s="134">
        <v>25</v>
      </c>
      <c r="M66" s="134">
        <v>15</v>
      </c>
      <c r="N66" s="137">
        <v>10</v>
      </c>
      <c r="O66" s="81">
        <v>2</v>
      </c>
      <c r="P66" s="81">
        <v>1</v>
      </c>
      <c r="Q66" s="81">
        <v>1</v>
      </c>
      <c r="R66" s="81">
        <v>-2</v>
      </c>
      <c r="S66" s="81">
        <v>0</v>
      </c>
      <c r="T66" s="81">
        <v>2</v>
      </c>
      <c r="U66" s="81"/>
    </row>
    <row r="67" spans="1:21">
      <c r="A67" s="165" t="s">
        <v>110</v>
      </c>
      <c r="B67" s="206">
        <v>100</v>
      </c>
      <c r="C67" s="206">
        <v>150</v>
      </c>
      <c r="D67" s="206">
        <v>200</v>
      </c>
      <c r="E67" s="58" t="s">
        <v>10</v>
      </c>
      <c r="F67" s="178">
        <v>150</v>
      </c>
      <c r="G67" s="7" t="s">
        <v>40</v>
      </c>
      <c r="H67" s="6">
        <f>(F67*52)</f>
        <v>7800</v>
      </c>
      <c r="I67" s="2"/>
      <c r="J67" s="10">
        <f t="shared" si="11"/>
        <v>7800</v>
      </c>
      <c r="K67" s="6">
        <f t="shared" si="19"/>
        <v>147688.04166666666</v>
      </c>
      <c r="L67" s="134">
        <v>25</v>
      </c>
      <c r="M67" s="134">
        <v>15</v>
      </c>
      <c r="N67" s="137">
        <v>10</v>
      </c>
      <c r="O67" s="81">
        <v>2</v>
      </c>
      <c r="P67" s="81">
        <v>1</v>
      </c>
      <c r="Q67" s="81">
        <v>1</v>
      </c>
      <c r="R67" s="81">
        <v>-2</v>
      </c>
      <c r="S67" s="81">
        <v>0</v>
      </c>
      <c r="T67" s="81">
        <v>2</v>
      </c>
      <c r="U67" s="81"/>
    </row>
    <row r="68" spans="1:21">
      <c r="A68" s="165" t="s">
        <v>176</v>
      </c>
      <c r="B68" s="206">
        <v>15</v>
      </c>
      <c r="C68" s="206">
        <v>50</v>
      </c>
      <c r="D68" s="206">
        <v>200</v>
      </c>
      <c r="E68" s="78" t="s">
        <v>38</v>
      </c>
      <c r="F68" s="178">
        <v>50</v>
      </c>
      <c r="G68" s="186" t="s">
        <v>11</v>
      </c>
      <c r="H68" s="6">
        <f>F68/10</f>
        <v>5</v>
      </c>
      <c r="I68" s="2"/>
      <c r="J68" s="10">
        <f t="shared" si="11"/>
        <v>5</v>
      </c>
      <c r="K68" s="6">
        <f t="shared" si="19"/>
        <v>147693.04166666666</v>
      </c>
      <c r="L68" s="134">
        <v>10</v>
      </c>
      <c r="M68" s="134">
        <v>6</v>
      </c>
      <c r="N68" s="137">
        <v>4</v>
      </c>
      <c r="O68" s="81">
        <v>1</v>
      </c>
      <c r="P68" s="81">
        <v>1</v>
      </c>
      <c r="Q68" s="81">
        <v>1</v>
      </c>
      <c r="R68" s="81">
        <v>-1</v>
      </c>
      <c r="S68" s="81">
        <v>0</v>
      </c>
      <c r="T68" s="81">
        <v>1</v>
      </c>
      <c r="U68" s="81"/>
    </row>
    <row r="69" spans="1:21">
      <c r="A69" s="165" t="s">
        <v>177</v>
      </c>
      <c r="B69" s="206">
        <v>500</v>
      </c>
      <c r="C69" s="206">
        <v>1000</v>
      </c>
      <c r="D69" s="206">
        <v>2000</v>
      </c>
      <c r="E69" s="78" t="s">
        <v>38</v>
      </c>
      <c r="F69" s="178">
        <v>1000</v>
      </c>
      <c r="G69" s="186"/>
      <c r="H69" s="6">
        <v>100</v>
      </c>
      <c r="I69" s="2"/>
      <c r="J69" s="10">
        <f t="shared" si="11"/>
        <v>100</v>
      </c>
      <c r="K69" s="6">
        <f>(K68+J69)</f>
        <v>147793.04166666666</v>
      </c>
      <c r="L69" s="134">
        <v>0</v>
      </c>
      <c r="M69" s="134">
        <v>0</v>
      </c>
      <c r="N69" s="137">
        <v>0</v>
      </c>
      <c r="O69" s="81">
        <f t="shared" si="20"/>
        <v>0</v>
      </c>
      <c r="P69" s="81">
        <f t="shared" si="21"/>
        <v>0</v>
      </c>
      <c r="Q69" s="81">
        <f t="shared" si="22"/>
        <v>0</v>
      </c>
      <c r="R69" s="153" t="s">
        <v>108</v>
      </c>
      <c r="S69" s="153" t="s">
        <v>108</v>
      </c>
      <c r="T69" s="153" t="s">
        <v>108</v>
      </c>
      <c r="U69" s="81"/>
    </row>
    <row r="70" spans="1:21">
      <c r="A70" s="78" t="s">
        <v>48</v>
      </c>
      <c r="B70" s="95">
        <v>10</v>
      </c>
      <c r="C70" s="95">
        <v>50</v>
      </c>
      <c r="D70" s="95">
        <v>100</v>
      </c>
      <c r="E70" s="58" t="s">
        <v>38</v>
      </c>
      <c r="F70" s="178">
        <v>50</v>
      </c>
      <c r="G70" s="10"/>
      <c r="H70" s="6">
        <f>F70</f>
        <v>50</v>
      </c>
      <c r="I70" s="2"/>
      <c r="J70" s="10">
        <f t="shared" si="11"/>
        <v>50</v>
      </c>
      <c r="K70" s="6">
        <f>(K69+J70)</f>
        <v>147843.04166666666</v>
      </c>
      <c r="L70" s="134">
        <v>3</v>
      </c>
      <c r="M70" s="134">
        <v>2</v>
      </c>
      <c r="N70" s="137">
        <v>1</v>
      </c>
      <c r="O70" s="81">
        <v>1</v>
      </c>
      <c r="P70" s="81">
        <v>1</v>
      </c>
      <c r="Q70" s="81">
        <v>1</v>
      </c>
      <c r="R70" s="81">
        <v>-1</v>
      </c>
      <c r="S70" s="81">
        <v>0</v>
      </c>
      <c r="T70" s="81">
        <v>1</v>
      </c>
      <c r="U70" s="81"/>
    </row>
    <row r="71" spans="1:21">
      <c r="A71" s="78" t="s">
        <v>138</v>
      </c>
      <c r="B71" s="95">
        <v>150</v>
      </c>
      <c r="C71" s="95">
        <v>640</v>
      </c>
      <c r="D71" s="95">
        <v>1000</v>
      </c>
      <c r="E71" s="80" t="s">
        <v>38</v>
      </c>
      <c r="F71" s="213">
        <v>640</v>
      </c>
      <c r="G71" s="10" t="s">
        <v>13</v>
      </c>
      <c r="H71" s="86">
        <f>F71/10</f>
        <v>64</v>
      </c>
      <c r="I71" s="63"/>
      <c r="J71" s="10">
        <f t="shared" si="11"/>
        <v>64</v>
      </c>
      <c r="K71" s="6">
        <f>(K70+J71)</f>
        <v>147907.04166666666</v>
      </c>
      <c r="L71" s="135">
        <v>1000</v>
      </c>
      <c r="M71" s="134">
        <v>600</v>
      </c>
      <c r="N71" s="137">
        <v>400</v>
      </c>
      <c r="O71" s="81">
        <v>85</v>
      </c>
      <c r="P71" s="81">
        <f t="shared" si="21"/>
        <v>50</v>
      </c>
      <c r="Q71" s="81">
        <v>35</v>
      </c>
      <c r="R71" s="81">
        <v>-200</v>
      </c>
      <c r="S71" s="81">
        <v>0</v>
      </c>
      <c r="T71" s="81">
        <v>20</v>
      </c>
      <c r="U71" s="153" t="s">
        <v>149</v>
      </c>
    </row>
    <row r="72" spans="1:21">
      <c r="A72" s="71" t="s">
        <v>49</v>
      </c>
      <c r="B72" s="94"/>
      <c r="C72" s="94"/>
      <c r="D72" s="94"/>
      <c r="E72" s="66"/>
      <c r="F72" s="54"/>
      <c r="G72" s="4"/>
      <c r="H72" s="4"/>
      <c r="I72" s="4"/>
      <c r="J72" s="4"/>
      <c r="K72" s="4"/>
      <c r="L72" s="147"/>
      <c r="M72" s="100"/>
      <c r="N72" s="188"/>
      <c r="O72" s="187"/>
      <c r="P72" s="187"/>
      <c r="Q72" s="187"/>
      <c r="R72" s="187"/>
      <c r="S72" s="187"/>
      <c r="T72" s="187"/>
      <c r="U72" s="81"/>
    </row>
    <row r="73" spans="1:21">
      <c r="A73" s="166" t="s">
        <v>50</v>
      </c>
      <c r="B73" s="209">
        <v>13980</v>
      </c>
      <c r="C73" s="206">
        <v>15420</v>
      </c>
      <c r="D73" s="206">
        <v>21720</v>
      </c>
      <c r="E73" s="58" t="s">
        <v>10</v>
      </c>
      <c r="F73" s="178">
        <v>15420</v>
      </c>
      <c r="G73" s="7" t="s">
        <v>11</v>
      </c>
      <c r="H73" s="6">
        <f>(F73)</f>
        <v>15420</v>
      </c>
      <c r="I73" s="2"/>
      <c r="J73" s="6">
        <f>(H73*A2)</f>
        <v>15420</v>
      </c>
      <c r="K73" s="6">
        <f>(K71+J73)</f>
        <v>163327.04166666666</v>
      </c>
      <c r="L73" s="134">
        <v>0</v>
      </c>
      <c r="M73" s="134">
        <v>0</v>
      </c>
      <c r="N73" s="134">
        <v>0</v>
      </c>
      <c r="O73" s="81">
        <f>L73/12</f>
        <v>0</v>
      </c>
      <c r="P73" s="81">
        <f t="shared" ref="P73:P84" si="23">M73/12</f>
        <v>0</v>
      </c>
      <c r="Q73" s="81">
        <f t="shared" ref="Q73:Q84" si="24">N73/12</f>
        <v>0</v>
      </c>
      <c r="R73" s="153" t="s">
        <v>108</v>
      </c>
      <c r="S73" s="153" t="s">
        <v>108</v>
      </c>
      <c r="T73" s="153" t="s">
        <v>108</v>
      </c>
      <c r="U73" s="81"/>
    </row>
    <row r="74" spans="1:21">
      <c r="A74" s="165" t="s">
        <v>179</v>
      </c>
      <c r="B74" s="209">
        <v>100</v>
      </c>
      <c r="C74" s="209">
        <v>100</v>
      </c>
      <c r="D74" s="209">
        <v>100</v>
      </c>
      <c r="E74" s="58" t="s">
        <v>10</v>
      </c>
      <c r="F74" s="178">
        <v>100</v>
      </c>
      <c r="G74" s="7" t="s">
        <v>11</v>
      </c>
      <c r="H74" s="6">
        <f>(F74)</f>
        <v>100</v>
      </c>
      <c r="I74" s="2"/>
      <c r="J74" s="6">
        <f>(H74*A2)</f>
        <v>100</v>
      </c>
      <c r="K74" s="6">
        <f t="shared" ref="K74:K89" si="25">(K73+J74)</f>
        <v>163427.04166666666</v>
      </c>
      <c r="L74" s="134">
        <v>0</v>
      </c>
      <c r="M74" s="134">
        <v>0</v>
      </c>
      <c r="N74" s="134">
        <v>0</v>
      </c>
      <c r="O74" s="81">
        <f t="shared" si="20"/>
        <v>0</v>
      </c>
      <c r="P74" s="81">
        <f t="shared" si="23"/>
        <v>0</v>
      </c>
      <c r="Q74" s="81">
        <f t="shared" si="24"/>
        <v>0</v>
      </c>
      <c r="R74" s="153" t="s">
        <v>108</v>
      </c>
      <c r="S74" s="153" t="s">
        <v>108</v>
      </c>
      <c r="T74" s="153" t="s">
        <v>108</v>
      </c>
      <c r="U74" s="81"/>
    </row>
    <row r="75" spans="1:21">
      <c r="A75" s="78" t="s">
        <v>178</v>
      </c>
      <c r="B75" s="206">
        <v>80</v>
      </c>
      <c r="C75" s="206">
        <v>80</v>
      </c>
      <c r="D75" s="206">
        <v>80</v>
      </c>
      <c r="E75" s="58" t="s">
        <v>10</v>
      </c>
      <c r="F75" s="178">
        <v>80</v>
      </c>
      <c r="G75" s="7" t="s">
        <v>51</v>
      </c>
      <c r="H75" s="6">
        <f>(F75*12)</f>
        <v>960</v>
      </c>
      <c r="I75" s="2"/>
      <c r="J75" s="6">
        <f>(H75*A2)</f>
        <v>960</v>
      </c>
      <c r="K75" s="6">
        <f>(K74+J75)</f>
        <v>164387.04166666666</v>
      </c>
      <c r="L75" s="134">
        <v>0</v>
      </c>
      <c r="M75" s="134">
        <v>0</v>
      </c>
      <c r="N75" s="134">
        <v>0</v>
      </c>
      <c r="O75" s="81">
        <f t="shared" si="20"/>
        <v>0</v>
      </c>
      <c r="P75" s="81">
        <f t="shared" si="23"/>
        <v>0</v>
      </c>
      <c r="Q75" s="81">
        <f t="shared" si="24"/>
        <v>0</v>
      </c>
      <c r="R75" s="153" t="s">
        <v>108</v>
      </c>
      <c r="S75" s="153" t="s">
        <v>108</v>
      </c>
      <c r="T75" s="153" t="s">
        <v>108</v>
      </c>
      <c r="U75" s="81"/>
    </row>
    <row r="76" spans="1:21">
      <c r="A76" s="58" t="s">
        <v>52</v>
      </c>
      <c r="B76" s="206">
        <v>3000</v>
      </c>
      <c r="C76" s="206">
        <v>3000</v>
      </c>
      <c r="D76" s="206">
        <v>3000</v>
      </c>
      <c r="E76" s="58" t="s">
        <v>10</v>
      </c>
      <c r="F76" s="178">
        <v>3000</v>
      </c>
      <c r="G76" s="7" t="s">
        <v>11</v>
      </c>
      <c r="H76" s="6">
        <f>(F76)</f>
        <v>3000</v>
      </c>
      <c r="I76" s="2"/>
      <c r="J76" s="6">
        <f>(H76*A2)</f>
        <v>3000</v>
      </c>
      <c r="K76" s="6">
        <f t="shared" si="25"/>
        <v>167387.04166666666</v>
      </c>
      <c r="L76" s="134">
        <v>0</v>
      </c>
      <c r="M76" s="134">
        <v>0</v>
      </c>
      <c r="N76" s="134">
        <v>0</v>
      </c>
      <c r="O76" s="81">
        <f t="shared" si="20"/>
        <v>0</v>
      </c>
      <c r="P76" s="81">
        <f t="shared" si="23"/>
        <v>0</v>
      </c>
      <c r="Q76" s="81">
        <f t="shared" si="24"/>
        <v>0</v>
      </c>
      <c r="R76" s="153" t="s">
        <v>108</v>
      </c>
      <c r="S76" s="153" t="s">
        <v>108</v>
      </c>
      <c r="T76" s="153" t="s">
        <v>108</v>
      </c>
      <c r="U76" s="81"/>
    </row>
    <row r="77" spans="1:21">
      <c r="A77" s="166" t="s">
        <v>53</v>
      </c>
      <c r="B77" s="209">
        <v>100</v>
      </c>
      <c r="C77" s="209">
        <v>100</v>
      </c>
      <c r="D77" s="209">
        <v>100</v>
      </c>
      <c r="E77" s="58" t="s">
        <v>10</v>
      </c>
      <c r="F77" s="178">
        <v>100</v>
      </c>
      <c r="G77" s="7" t="s">
        <v>11</v>
      </c>
      <c r="H77" s="59">
        <v>100</v>
      </c>
      <c r="I77" s="60"/>
      <c r="J77" s="6">
        <f>(H77*A2)</f>
        <v>100</v>
      </c>
      <c r="K77" s="6">
        <f t="shared" si="25"/>
        <v>167487.04166666666</v>
      </c>
      <c r="L77" s="134">
        <v>0</v>
      </c>
      <c r="M77" s="134">
        <v>0</v>
      </c>
      <c r="N77" s="134">
        <v>0</v>
      </c>
      <c r="O77" s="81">
        <f t="shared" si="20"/>
        <v>0</v>
      </c>
      <c r="P77" s="81">
        <f t="shared" si="23"/>
        <v>0</v>
      </c>
      <c r="Q77" s="81">
        <f t="shared" si="24"/>
        <v>0</v>
      </c>
      <c r="R77" s="153" t="s">
        <v>108</v>
      </c>
      <c r="S77" s="153" t="s">
        <v>108</v>
      </c>
      <c r="T77" s="153" t="s">
        <v>108</v>
      </c>
      <c r="U77" s="81"/>
    </row>
    <row r="78" spans="1:21">
      <c r="A78" s="58" t="s">
        <v>114</v>
      </c>
      <c r="B78" s="206">
        <v>0</v>
      </c>
      <c r="C78" s="206">
        <v>0</v>
      </c>
      <c r="D78" s="206">
        <v>340</v>
      </c>
      <c r="E78" s="58" t="s">
        <v>10</v>
      </c>
      <c r="F78" s="178">
        <v>340</v>
      </c>
      <c r="G78" s="7" t="s">
        <v>11</v>
      </c>
      <c r="H78" s="59">
        <v>340</v>
      </c>
      <c r="I78" s="60"/>
      <c r="J78" s="6">
        <f>(H78*$A$2)</f>
        <v>340</v>
      </c>
      <c r="K78" s="6">
        <f t="shared" si="25"/>
        <v>167827.04166666666</v>
      </c>
      <c r="L78" s="134">
        <v>250</v>
      </c>
      <c r="M78" s="134">
        <v>150</v>
      </c>
      <c r="N78" s="134">
        <v>100</v>
      </c>
      <c r="O78" s="81">
        <v>20</v>
      </c>
      <c r="P78" s="81">
        <v>12</v>
      </c>
      <c r="Q78" s="81">
        <v>10</v>
      </c>
      <c r="R78" s="81">
        <v>-30</v>
      </c>
      <c r="S78" s="81">
        <v>0</v>
      </c>
      <c r="T78" s="81">
        <v>10</v>
      </c>
      <c r="U78" s="81"/>
    </row>
    <row r="79" spans="1:21">
      <c r="A79" s="58" t="s">
        <v>113</v>
      </c>
      <c r="B79" s="206">
        <v>20</v>
      </c>
      <c r="C79" s="206">
        <v>60</v>
      </c>
      <c r="D79" s="206">
        <v>200</v>
      </c>
      <c r="E79" s="58" t="s">
        <v>10</v>
      </c>
      <c r="F79" s="178">
        <v>60</v>
      </c>
      <c r="G79" s="186" t="s">
        <v>42</v>
      </c>
      <c r="H79" s="59">
        <v>720</v>
      </c>
      <c r="I79" s="60"/>
      <c r="J79" s="6">
        <f t="shared" ref="J79:J89" si="26">(H79*$A$2)</f>
        <v>720</v>
      </c>
      <c r="K79" s="6">
        <f t="shared" si="25"/>
        <v>168547.04166666666</v>
      </c>
      <c r="L79" s="134">
        <v>50</v>
      </c>
      <c r="M79" s="134">
        <v>30</v>
      </c>
      <c r="N79" s="134">
        <v>20</v>
      </c>
      <c r="O79" s="81">
        <v>5</v>
      </c>
      <c r="P79" s="81">
        <v>2</v>
      </c>
      <c r="Q79" s="81">
        <v>1</v>
      </c>
      <c r="R79" s="153" t="s">
        <v>108</v>
      </c>
      <c r="S79" s="153" t="s">
        <v>108</v>
      </c>
      <c r="T79" s="153" t="s">
        <v>108</v>
      </c>
      <c r="U79" s="81"/>
    </row>
    <row r="80" spans="1:21">
      <c r="A80" s="165" t="s">
        <v>180</v>
      </c>
      <c r="B80" s="206"/>
      <c r="C80" s="206"/>
      <c r="D80" s="206"/>
      <c r="E80" s="58" t="s">
        <v>10</v>
      </c>
      <c r="F80" s="178"/>
      <c r="G80" s="7"/>
      <c r="H80" s="59">
        <v>400</v>
      </c>
      <c r="I80" s="60"/>
      <c r="J80" s="6">
        <f t="shared" si="26"/>
        <v>400</v>
      </c>
      <c r="K80" s="6">
        <f t="shared" si="25"/>
        <v>168947.04166666666</v>
      </c>
      <c r="L80" s="134">
        <v>0</v>
      </c>
      <c r="M80" s="134">
        <v>0</v>
      </c>
      <c r="N80" s="134">
        <v>0</v>
      </c>
      <c r="O80" s="81">
        <f t="shared" si="20"/>
        <v>0</v>
      </c>
      <c r="P80" s="81">
        <f t="shared" si="23"/>
        <v>0</v>
      </c>
      <c r="Q80" s="81">
        <f t="shared" si="24"/>
        <v>0</v>
      </c>
      <c r="R80" s="153" t="s">
        <v>108</v>
      </c>
      <c r="S80" s="153" t="s">
        <v>108</v>
      </c>
      <c r="T80" s="153" t="s">
        <v>108</v>
      </c>
      <c r="U80" s="81"/>
    </row>
    <row r="81" spans="1:21">
      <c r="A81" s="165" t="s">
        <v>181</v>
      </c>
      <c r="B81" s="206"/>
      <c r="C81" s="206"/>
      <c r="D81" s="206"/>
      <c r="E81" s="58" t="s">
        <v>10</v>
      </c>
      <c r="F81" s="178"/>
      <c r="G81" s="7"/>
      <c r="H81" s="59"/>
      <c r="I81" s="60"/>
      <c r="J81" s="6">
        <f t="shared" si="26"/>
        <v>0</v>
      </c>
      <c r="K81" s="6">
        <f t="shared" si="25"/>
        <v>168947.04166666666</v>
      </c>
      <c r="L81" s="134">
        <v>0</v>
      </c>
      <c r="M81" s="134">
        <v>0</v>
      </c>
      <c r="N81" s="134">
        <v>0</v>
      </c>
      <c r="O81" s="81">
        <f t="shared" si="20"/>
        <v>0</v>
      </c>
      <c r="P81" s="81">
        <f t="shared" si="23"/>
        <v>0</v>
      </c>
      <c r="Q81" s="81">
        <f t="shared" si="24"/>
        <v>0</v>
      </c>
      <c r="R81" s="153" t="s">
        <v>108</v>
      </c>
      <c r="S81" s="153" t="s">
        <v>108</v>
      </c>
      <c r="T81" s="153" t="s">
        <v>108</v>
      </c>
      <c r="U81" s="81"/>
    </row>
    <row r="82" spans="1:21">
      <c r="A82" s="165" t="s">
        <v>182</v>
      </c>
      <c r="B82" s="206"/>
      <c r="C82" s="206"/>
      <c r="D82" s="206"/>
      <c r="E82" s="58" t="s">
        <v>10</v>
      </c>
      <c r="F82" s="178"/>
      <c r="G82" s="64" t="s">
        <v>1</v>
      </c>
      <c r="H82" s="59"/>
      <c r="I82" s="60"/>
      <c r="J82" s="6">
        <f t="shared" si="26"/>
        <v>0</v>
      </c>
      <c r="K82" s="6">
        <f t="shared" si="25"/>
        <v>168947.04166666666</v>
      </c>
      <c r="L82" s="134">
        <v>0</v>
      </c>
      <c r="M82" s="134">
        <v>0</v>
      </c>
      <c r="N82" s="134">
        <v>0</v>
      </c>
      <c r="O82" s="81">
        <f t="shared" si="20"/>
        <v>0</v>
      </c>
      <c r="P82" s="81">
        <f t="shared" si="23"/>
        <v>0</v>
      </c>
      <c r="Q82" s="81">
        <f t="shared" si="24"/>
        <v>0</v>
      </c>
      <c r="R82" s="153" t="s">
        <v>108</v>
      </c>
      <c r="S82" s="153" t="s">
        <v>108</v>
      </c>
      <c r="T82" s="153" t="s">
        <v>108</v>
      </c>
      <c r="U82" s="81"/>
    </row>
    <row r="83" spans="1:21">
      <c r="A83" s="165" t="s">
        <v>183</v>
      </c>
      <c r="B83" s="206"/>
      <c r="C83" s="206"/>
      <c r="D83" s="206"/>
      <c r="E83" s="58" t="s">
        <v>10</v>
      </c>
      <c r="F83" s="178"/>
      <c r="G83" s="7"/>
      <c r="H83" s="59">
        <v>1000</v>
      </c>
      <c r="I83" s="60"/>
      <c r="J83" s="6">
        <f t="shared" si="26"/>
        <v>1000</v>
      </c>
      <c r="K83" s="6">
        <f t="shared" si="25"/>
        <v>169947.04166666666</v>
      </c>
      <c r="L83" s="134">
        <v>0</v>
      </c>
      <c r="M83" s="134">
        <v>0</v>
      </c>
      <c r="N83" s="134">
        <v>0</v>
      </c>
      <c r="O83" s="81">
        <f t="shared" si="20"/>
        <v>0</v>
      </c>
      <c r="P83" s="81">
        <f t="shared" si="23"/>
        <v>0</v>
      </c>
      <c r="Q83" s="81">
        <f t="shared" si="24"/>
        <v>0</v>
      </c>
      <c r="R83" s="153" t="s">
        <v>108</v>
      </c>
      <c r="S83" s="153" t="s">
        <v>108</v>
      </c>
      <c r="T83" s="153" t="s">
        <v>108</v>
      </c>
      <c r="U83" s="81"/>
    </row>
    <row r="84" spans="1:21">
      <c r="A84" s="200" t="s">
        <v>184</v>
      </c>
      <c r="B84" s="217">
        <v>1000</v>
      </c>
      <c r="C84" s="217"/>
      <c r="D84" s="217"/>
      <c r="E84" s="58" t="s">
        <v>10</v>
      </c>
      <c r="F84" s="178">
        <v>1000</v>
      </c>
      <c r="G84" s="10" t="s">
        <v>13</v>
      </c>
      <c r="H84" s="6">
        <f>(F84/10)</f>
        <v>100</v>
      </c>
      <c r="I84" s="2"/>
      <c r="J84" s="6">
        <f t="shared" si="26"/>
        <v>100</v>
      </c>
      <c r="K84" s="6">
        <f>(K83+J84)</f>
        <v>170047.04166666666</v>
      </c>
      <c r="L84" s="134">
        <v>0</v>
      </c>
      <c r="M84" s="134">
        <v>0</v>
      </c>
      <c r="N84" s="134">
        <v>0</v>
      </c>
      <c r="O84" s="81">
        <f t="shared" si="20"/>
        <v>0</v>
      </c>
      <c r="P84" s="81">
        <f t="shared" si="23"/>
        <v>0</v>
      </c>
      <c r="Q84" s="81">
        <f t="shared" si="24"/>
        <v>0</v>
      </c>
      <c r="R84" s="153" t="s">
        <v>108</v>
      </c>
      <c r="S84" s="153" t="s">
        <v>108</v>
      </c>
      <c r="T84" s="153" t="s">
        <v>108</v>
      </c>
      <c r="U84" s="81"/>
    </row>
    <row r="85" spans="1:21">
      <c r="A85" s="78" t="s">
        <v>185</v>
      </c>
      <c r="B85" s="217">
        <v>250</v>
      </c>
      <c r="C85" s="217"/>
      <c r="D85" s="217"/>
      <c r="E85" s="78" t="s">
        <v>17</v>
      </c>
      <c r="F85" s="178">
        <v>250</v>
      </c>
      <c r="G85" s="10" t="s">
        <v>13</v>
      </c>
      <c r="H85" s="6">
        <f>(F85/10)</f>
        <v>25</v>
      </c>
      <c r="I85" s="60"/>
      <c r="J85" s="6">
        <f t="shared" si="26"/>
        <v>25</v>
      </c>
      <c r="K85" s="6">
        <f t="shared" si="25"/>
        <v>170072.04166666666</v>
      </c>
      <c r="L85" s="134">
        <v>16</v>
      </c>
      <c r="M85" s="134">
        <v>8</v>
      </c>
      <c r="N85" s="134">
        <v>6</v>
      </c>
      <c r="O85" s="81">
        <v>2</v>
      </c>
      <c r="P85" s="81">
        <v>1</v>
      </c>
      <c r="Q85" s="81">
        <v>1</v>
      </c>
      <c r="R85" s="153" t="s">
        <v>108</v>
      </c>
      <c r="S85" s="153" t="s">
        <v>108</v>
      </c>
      <c r="T85" s="153" t="s">
        <v>108</v>
      </c>
      <c r="U85" s="81"/>
    </row>
    <row r="86" spans="1:21">
      <c r="A86" s="78" t="s">
        <v>186</v>
      </c>
      <c r="B86" s="217">
        <v>260</v>
      </c>
      <c r="C86" s="217"/>
      <c r="D86" s="217"/>
      <c r="E86" s="78" t="s">
        <v>17</v>
      </c>
      <c r="F86" s="178">
        <v>260</v>
      </c>
      <c r="G86" s="10" t="s">
        <v>13</v>
      </c>
      <c r="H86" s="6">
        <f>(F86/10)</f>
        <v>26</v>
      </c>
      <c r="I86" s="60"/>
      <c r="J86" s="6">
        <f t="shared" si="26"/>
        <v>26</v>
      </c>
      <c r="K86" s="6">
        <f t="shared" si="25"/>
        <v>170098.04166666666</v>
      </c>
      <c r="L86" s="134">
        <v>16</v>
      </c>
      <c r="M86" s="134">
        <v>8</v>
      </c>
      <c r="N86" s="134">
        <v>6</v>
      </c>
      <c r="O86" s="81">
        <v>2</v>
      </c>
      <c r="P86" s="81">
        <v>1</v>
      </c>
      <c r="Q86" s="81">
        <v>1</v>
      </c>
      <c r="R86" s="153" t="s">
        <v>108</v>
      </c>
      <c r="S86" s="153" t="s">
        <v>108</v>
      </c>
      <c r="T86" s="153" t="s">
        <v>108</v>
      </c>
      <c r="U86" s="81"/>
    </row>
    <row r="87" spans="1:21">
      <c r="A87" s="78" t="s">
        <v>187</v>
      </c>
      <c r="B87" s="217">
        <v>330</v>
      </c>
      <c r="C87" s="217"/>
      <c r="D87" s="217"/>
      <c r="E87" s="78" t="s">
        <v>17</v>
      </c>
      <c r="F87" s="178">
        <v>330</v>
      </c>
      <c r="G87" s="10" t="s">
        <v>13</v>
      </c>
      <c r="H87" s="6">
        <f>(F87/10)</f>
        <v>33</v>
      </c>
      <c r="I87" s="60"/>
      <c r="J87" s="6">
        <f t="shared" si="26"/>
        <v>33</v>
      </c>
      <c r="K87" s="6">
        <f t="shared" si="25"/>
        <v>170131.04166666666</v>
      </c>
      <c r="L87" s="134">
        <v>16</v>
      </c>
      <c r="M87" s="134">
        <v>8</v>
      </c>
      <c r="N87" s="134">
        <v>6</v>
      </c>
      <c r="O87" s="81">
        <v>2</v>
      </c>
      <c r="P87" s="81">
        <v>1</v>
      </c>
      <c r="Q87" s="81">
        <v>1</v>
      </c>
      <c r="R87" s="153" t="s">
        <v>108</v>
      </c>
      <c r="S87" s="153" t="s">
        <v>108</v>
      </c>
      <c r="T87" s="153" t="s">
        <v>108</v>
      </c>
      <c r="U87" s="81"/>
    </row>
    <row r="88" spans="1:21">
      <c r="A88" s="78" t="s">
        <v>188</v>
      </c>
      <c r="B88" s="217">
        <v>200</v>
      </c>
      <c r="C88" s="217"/>
      <c r="D88" s="217"/>
      <c r="E88" s="78" t="s">
        <v>17</v>
      </c>
      <c r="F88" s="179">
        <v>200</v>
      </c>
      <c r="G88" s="6" t="s">
        <v>13</v>
      </c>
      <c r="H88" s="6">
        <f>(F88/10)</f>
        <v>20</v>
      </c>
      <c r="I88" s="60"/>
      <c r="J88" s="6">
        <f t="shared" si="26"/>
        <v>20</v>
      </c>
      <c r="K88" s="6">
        <f t="shared" si="25"/>
        <v>170151.04166666666</v>
      </c>
      <c r="L88" s="134">
        <v>10</v>
      </c>
      <c r="M88" s="134">
        <v>6</v>
      </c>
      <c r="N88" s="134">
        <v>4</v>
      </c>
      <c r="O88" s="81">
        <v>1</v>
      </c>
      <c r="P88" s="81">
        <v>1</v>
      </c>
      <c r="Q88" s="81">
        <v>1</v>
      </c>
      <c r="R88" s="153" t="s">
        <v>108</v>
      </c>
      <c r="S88" s="153" t="s">
        <v>108</v>
      </c>
      <c r="T88" s="153" t="s">
        <v>108</v>
      </c>
      <c r="U88" s="81"/>
    </row>
    <row r="89" spans="1:21">
      <c r="A89" s="165" t="s">
        <v>189</v>
      </c>
      <c r="B89" s="217">
        <v>50</v>
      </c>
      <c r="C89" s="217"/>
      <c r="D89" s="217"/>
      <c r="E89" s="58" t="s">
        <v>10</v>
      </c>
      <c r="F89" s="179">
        <v>0.98</v>
      </c>
      <c r="G89" s="210" t="s">
        <v>22</v>
      </c>
      <c r="H89" s="10">
        <f>F89*Incomings!D3</f>
        <v>3386.88</v>
      </c>
      <c r="I89" s="60"/>
      <c r="J89" s="6">
        <f t="shared" si="26"/>
        <v>3386.88</v>
      </c>
      <c r="K89" s="6">
        <f t="shared" si="25"/>
        <v>173537.92166666666</v>
      </c>
      <c r="L89" s="135">
        <v>250</v>
      </c>
      <c r="M89" s="134">
        <v>150</v>
      </c>
      <c r="N89" s="134">
        <v>100</v>
      </c>
      <c r="O89" s="81">
        <v>20</v>
      </c>
      <c r="P89" s="81">
        <v>12</v>
      </c>
      <c r="Q89" s="81">
        <v>10</v>
      </c>
      <c r="R89" s="153" t="s">
        <v>108</v>
      </c>
      <c r="S89" s="153" t="s">
        <v>108</v>
      </c>
      <c r="T89" s="153" t="s">
        <v>108</v>
      </c>
      <c r="U89" s="81"/>
    </row>
    <row r="90" spans="1:21">
      <c r="A90" s="70" t="s">
        <v>54</v>
      </c>
      <c r="B90" s="94"/>
      <c r="C90" s="94"/>
      <c r="D90" s="94"/>
      <c r="E90" s="66"/>
      <c r="F90" s="54"/>
      <c r="G90" s="4"/>
      <c r="H90" s="4"/>
      <c r="I90" s="4"/>
      <c r="J90" s="4"/>
      <c r="K90" s="4"/>
      <c r="L90" s="147"/>
      <c r="M90" s="100"/>
      <c r="N90" s="188"/>
      <c r="O90" s="187"/>
      <c r="P90" s="187"/>
      <c r="Q90" s="187"/>
      <c r="R90" s="189"/>
      <c r="S90" s="189"/>
      <c r="T90" s="189"/>
      <c r="U90" s="81"/>
    </row>
    <row r="91" spans="1:21">
      <c r="A91" s="166" t="s">
        <v>55</v>
      </c>
      <c r="B91" s="206">
        <v>80</v>
      </c>
      <c r="C91" s="206">
        <v>100</v>
      </c>
      <c r="D91" s="206">
        <v>120</v>
      </c>
      <c r="E91" s="58" t="s">
        <v>10</v>
      </c>
      <c r="F91" s="178">
        <v>100</v>
      </c>
      <c r="G91" s="7" t="s">
        <v>51</v>
      </c>
      <c r="H91" s="6">
        <f>(F91*12)</f>
        <v>1200</v>
      </c>
      <c r="I91" s="2"/>
      <c r="J91" s="6">
        <f>(H91*A2)</f>
        <v>1200</v>
      </c>
      <c r="K91" s="138">
        <f>(K89+J91)</f>
        <v>174737.92166666666</v>
      </c>
      <c r="L91" s="134">
        <v>0</v>
      </c>
      <c r="M91" s="134">
        <v>0</v>
      </c>
      <c r="N91" s="134">
        <v>0</v>
      </c>
      <c r="O91" s="81">
        <f t="shared" si="20"/>
        <v>0</v>
      </c>
      <c r="P91" s="81">
        <f t="shared" ref="P91:P98" si="27">M91/12</f>
        <v>0</v>
      </c>
      <c r="Q91" s="81">
        <f t="shared" ref="Q91:Q97" si="28">N91/12</f>
        <v>0</v>
      </c>
      <c r="R91" s="153" t="s">
        <v>108</v>
      </c>
      <c r="S91" s="153" t="s">
        <v>108</v>
      </c>
      <c r="T91" s="153" t="s">
        <v>108</v>
      </c>
      <c r="U91" s="81"/>
    </row>
    <row r="92" spans="1:21">
      <c r="A92" s="166" t="s">
        <v>56</v>
      </c>
      <c r="B92" s="206">
        <v>20</v>
      </c>
      <c r="C92" s="206">
        <v>25</v>
      </c>
      <c r="D92" s="206">
        <v>30</v>
      </c>
      <c r="E92" s="58" t="s">
        <v>10</v>
      </c>
      <c r="F92" s="178">
        <v>25</v>
      </c>
      <c r="G92" s="7" t="s">
        <v>51</v>
      </c>
      <c r="H92" s="6">
        <f>(F92*12)</f>
        <v>300</v>
      </c>
      <c r="I92" s="2"/>
      <c r="J92" s="6">
        <f>(H92*A2)</f>
        <v>300</v>
      </c>
      <c r="K92" s="138">
        <f t="shared" ref="K92:K97" si="29">(K91+J92)</f>
        <v>175037.92166666666</v>
      </c>
      <c r="L92" s="134">
        <v>0</v>
      </c>
      <c r="M92" s="134">
        <v>0</v>
      </c>
      <c r="N92" s="134">
        <v>0</v>
      </c>
      <c r="O92" s="81">
        <f t="shared" si="20"/>
        <v>0</v>
      </c>
      <c r="P92" s="81">
        <f t="shared" si="27"/>
        <v>0</v>
      </c>
      <c r="Q92" s="81">
        <f t="shared" si="28"/>
        <v>0</v>
      </c>
      <c r="R92" s="153" t="s">
        <v>108</v>
      </c>
      <c r="S92" s="153" t="s">
        <v>108</v>
      </c>
      <c r="T92" s="153" t="s">
        <v>108</v>
      </c>
      <c r="U92" s="81"/>
    </row>
    <row r="93" spans="1:21">
      <c r="A93" s="165" t="s">
        <v>190</v>
      </c>
      <c r="B93" s="206"/>
      <c r="C93" s="206"/>
      <c r="D93" s="206"/>
      <c r="E93" s="58" t="s">
        <v>10</v>
      </c>
      <c r="F93" s="178">
        <v>2000</v>
      </c>
      <c r="G93" s="7" t="s">
        <v>11</v>
      </c>
      <c r="H93" s="6">
        <f>(F93)</f>
        <v>2000</v>
      </c>
      <c r="I93" s="2"/>
      <c r="J93" s="6">
        <f>(H93*A2)</f>
        <v>2000</v>
      </c>
      <c r="K93" s="138">
        <f t="shared" si="29"/>
        <v>177037.92166666666</v>
      </c>
      <c r="L93" s="134">
        <v>0</v>
      </c>
      <c r="M93" s="134">
        <v>0</v>
      </c>
      <c r="N93" s="134">
        <v>0</v>
      </c>
      <c r="O93" s="81">
        <f t="shared" si="20"/>
        <v>0</v>
      </c>
      <c r="P93" s="81">
        <f t="shared" si="27"/>
        <v>0</v>
      </c>
      <c r="Q93" s="81">
        <f t="shared" si="28"/>
        <v>0</v>
      </c>
      <c r="R93" s="153" t="s">
        <v>108</v>
      </c>
      <c r="S93" s="153" t="s">
        <v>108</v>
      </c>
      <c r="T93" s="153" t="s">
        <v>108</v>
      </c>
      <c r="U93" s="81"/>
    </row>
    <row r="94" spans="1:21">
      <c r="A94" s="165" t="s">
        <v>191</v>
      </c>
      <c r="B94" s="206"/>
      <c r="C94" s="206"/>
      <c r="D94" s="206"/>
      <c r="E94" s="58" t="s">
        <v>10</v>
      </c>
      <c r="F94" s="178">
        <v>60</v>
      </c>
      <c r="G94" s="7" t="s">
        <v>51</v>
      </c>
      <c r="H94" s="6">
        <f>(F94*12)</f>
        <v>720</v>
      </c>
      <c r="I94" s="2"/>
      <c r="J94" s="6">
        <f>(H94*A2)</f>
        <v>720</v>
      </c>
      <c r="K94" s="138">
        <f t="shared" si="29"/>
        <v>177757.92166666666</v>
      </c>
      <c r="L94" s="134">
        <v>0</v>
      </c>
      <c r="M94" s="134">
        <v>0</v>
      </c>
      <c r="N94" s="134">
        <v>0</v>
      </c>
      <c r="O94" s="81">
        <f t="shared" si="20"/>
        <v>0</v>
      </c>
      <c r="P94" s="81">
        <f t="shared" si="27"/>
        <v>0</v>
      </c>
      <c r="Q94" s="81">
        <f t="shared" si="28"/>
        <v>0</v>
      </c>
      <c r="R94" s="153" t="s">
        <v>108</v>
      </c>
      <c r="S94" s="153" t="s">
        <v>108</v>
      </c>
      <c r="T94" s="153" t="s">
        <v>108</v>
      </c>
      <c r="U94" s="81"/>
    </row>
    <row r="95" spans="1:21">
      <c r="A95" s="78" t="s">
        <v>192</v>
      </c>
      <c r="B95" s="206">
        <v>0</v>
      </c>
      <c r="C95" s="206">
        <v>15</v>
      </c>
      <c r="D95" s="206">
        <v>25</v>
      </c>
      <c r="E95" s="58" t="s">
        <v>10</v>
      </c>
      <c r="F95" s="178">
        <v>15</v>
      </c>
      <c r="G95" s="11" t="s">
        <v>40</v>
      </c>
      <c r="H95" s="6">
        <f>(F95*52)</f>
        <v>780</v>
      </c>
      <c r="I95" s="2"/>
      <c r="J95" s="6">
        <f>(H95*A2)</f>
        <v>780</v>
      </c>
      <c r="K95" s="138">
        <f t="shared" si="29"/>
        <v>178537.92166666666</v>
      </c>
      <c r="L95" s="134">
        <v>0</v>
      </c>
      <c r="M95" s="134">
        <v>0</v>
      </c>
      <c r="N95" s="134">
        <v>0</v>
      </c>
      <c r="O95" s="81">
        <f t="shared" si="20"/>
        <v>0</v>
      </c>
      <c r="P95" s="81">
        <f t="shared" si="27"/>
        <v>0</v>
      </c>
      <c r="Q95" s="81">
        <f t="shared" si="28"/>
        <v>0</v>
      </c>
      <c r="R95" s="81">
        <v>-5</v>
      </c>
      <c r="S95" s="81">
        <v>0</v>
      </c>
      <c r="T95" s="81">
        <v>5</v>
      </c>
      <c r="U95" s="81"/>
    </row>
    <row r="96" spans="1:21">
      <c r="A96" s="201" t="s">
        <v>193</v>
      </c>
      <c r="B96" s="206">
        <v>17000</v>
      </c>
      <c r="C96" s="206">
        <v>20000</v>
      </c>
      <c r="D96" s="206">
        <v>23000</v>
      </c>
      <c r="E96" s="58" t="s">
        <v>10</v>
      </c>
      <c r="F96" s="178">
        <v>20000</v>
      </c>
      <c r="G96" s="7" t="s">
        <v>11</v>
      </c>
      <c r="H96" s="6">
        <f>(F96)</f>
        <v>20000</v>
      </c>
      <c r="I96" s="2"/>
      <c r="J96" s="23">
        <f>(F96*A2)</f>
        <v>20000</v>
      </c>
      <c r="K96" s="138">
        <f t="shared" si="29"/>
        <v>198537.92166666666</v>
      </c>
      <c r="L96" s="134">
        <v>600</v>
      </c>
      <c r="M96" s="134">
        <v>300</v>
      </c>
      <c r="N96" s="134">
        <v>100</v>
      </c>
      <c r="O96" s="81">
        <f t="shared" si="20"/>
        <v>50</v>
      </c>
      <c r="P96" s="81">
        <f t="shared" si="27"/>
        <v>25</v>
      </c>
      <c r="Q96" s="81">
        <v>10</v>
      </c>
      <c r="R96" s="81">
        <v>-5</v>
      </c>
      <c r="S96" s="81">
        <v>0</v>
      </c>
      <c r="T96" s="81">
        <v>5</v>
      </c>
      <c r="U96" s="81"/>
    </row>
    <row r="97" spans="1:21">
      <c r="A97" s="165" t="s">
        <v>194</v>
      </c>
      <c r="B97" s="206">
        <v>400</v>
      </c>
      <c r="C97" s="206">
        <v>500</v>
      </c>
      <c r="D97" s="206">
        <v>1000</v>
      </c>
      <c r="E97" s="58" t="s">
        <v>10</v>
      </c>
      <c r="F97" s="185">
        <v>500</v>
      </c>
      <c r="G97" s="7" t="s">
        <v>45</v>
      </c>
      <c r="H97" s="7">
        <f>(F97*12)</f>
        <v>6000</v>
      </c>
      <c r="I97" s="2"/>
      <c r="J97" s="6">
        <f>(H97*$A$2)</f>
        <v>6000</v>
      </c>
      <c r="K97" s="138">
        <f t="shared" si="29"/>
        <v>204537.92166666666</v>
      </c>
      <c r="L97" s="134">
        <v>0</v>
      </c>
      <c r="M97" s="134">
        <v>0</v>
      </c>
      <c r="N97" s="134">
        <v>0</v>
      </c>
      <c r="O97" s="81">
        <f t="shared" si="20"/>
        <v>0</v>
      </c>
      <c r="P97" s="81">
        <f t="shared" si="27"/>
        <v>0</v>
      </c>
      <c r="Q97" s="81">
        <f t="shared" si="28"/>
        <v>0</v>
      </c>
      <c r="R97" s="153" t="s">
        <v>108</v>
      </c>
      <c r="S97" s="153" t="s">
        <v>108</v>
      </c>
      <c r="T97" s="153" t="s">
        <v>108</v>
      </c>
      <c r="U97" s="81"/>
    </row>
    <row r="98" spans="1:21">
      <c r="A98" s="165" t="s">
        <v>195</v>
      </c>
      <c r="B98" s="206">
        <v>400</v>
      </c>
      <c r="C98" s="206">
        <v>500</v>
      </c>
      <c r="D98" s="206">
        <v>1000</v>
      </c>
      <c r="E98" s="58" t="s">
        <v>10</v>
      </c>
      <c r="F98" s="185">
        <v>500</v>
      </c>
      <c r="G98" s="7" t="s">
        <v>45</v>
      </c>
      <c r="H98" s="7">
        <f>(F98*12)</f>
        <v>6000</v>
      </c>
      <c r="I98" s="60"/>
      <c r="J98" s="6">
        <f>(H98*$A$2)</f>
        <v>6000</v>
      </c>
      <c r="K98" s="138">
        <f>(K97+J98)</f>
        <v>210537.92166666666</v>
      </c>
      <c r="L98" s="134">
        <v>1200</v>
      </c>
      <c r="M98" s="134">
        <v>600</v>
      </c>
      <c r="N98" s="134">
        <v>200</v>
      </c>
      <c r="O98" s="81">
        <f t="shared" si="20"/>
        <v>100</v>
      </c>
      <c r="P98" s="81">
        <f t="shared" si="27"/>
        <v>50</v>
      </c>
      <c r="Q98" s="81">
        <v>15</v>
      </c>
      <c r="R98" s="153" t="s">
        <v>108</v>
      </c>
      <c r="S98" s="153" t="s">
        <v>108</v>
      </c>
      <c r="T98" s="153" t="s">
        <v>108</v>
      </c>
      <c r="U98" s="81"/>
    </row>
    <row r="99" spans="1:21">
      <c r="A99" s="102"/>
      <c r="B99" s="206"/>
      <c r="C99" s="206"/>
      <c r="D99" s="206"/>
      <c r="E99" s="58"/>
      <c r="F99" s="178"/>
      <c r="G99" s="207"/>
      <c r="H99" s="59"/>
      <c r="I99" s="62"/>
      <c r="J99" s="146" t="s">
        <v>57</v>
      </c>
      <c r="K99" s="141"/>
      <c r="L99" s="142">
        <f>SUM(L7:L98)</f>
        <v>9284</v>
      </c>
      <c r="M99" s="142">
        <f>SUM(M7:M98)</f>
        <v>5067</v>
      </c>
      <c r="N99" s="142">
        <f>SUM(N7:N98)</f>
        <v>2672</v>
      </c>
      <c r="O99" s="81"/>
      <c r="P99" s="81"/>
      <c r="Q99" s="81"/>
      <c r="R99" s="81"/>
      <c r="S99" s="81"/>
      <c r="T99" s="81"/>
      <c r="U99" s="81"/>
    </row>
    <row r="100" spans="1:21">
      <c r="A100" s="190" t="s">
        <v>58</v>
      </c>
      <c r="B100" s="190"/>
      <c r="C100" s="190"/>
      <c r="D100" s="190"/>
      <c r="E100" s="191"/>
      <c r="F100" s="192"/>
      <c r="G100" s="193"/>
      <c r="H100" s="194"/>
      <c r="I100" s="195"/>
      <c r="J100" s="196"/>
      <c r="K100" s="197"/>
      <c r="L100" s="198"/>
      <c r="M100" s="198"/>
      <c r="N100" s="188"/>
      <c r="O100" s="187"/>
      <c r="P100" s="187"/>
      <c r="Q100" s="187"/>
      <c r="R100" s="187"/>
      <c r="S100" s="187"/>
      <c r="T100" s="187"/>
      <c r="U100" s="81"/>
    </row>
    <row r="101" spans="1:21">
      <c r="A101" s="167" t="s">
        <v>196</v>
      </c>
      <c r="B101" s="96">
        <v>500</v>
      </c>
      <c r="C101" s="96">
        <v>900</v>
      </c>
      <c r="D101" s="96">
        <v>1200</v>
      </c>
      <c r="E101" s="78" t="s">
        <v>38</v>
      </c>
      <c r="F101" s="208">
        <v>900</v>
      </c>
      <c r="G101" s="56"/>
      <c r="H101" s="83">
        <f>C101/10</f>
        <v>90</v>
      </c>
      <c r="I101" s="62"/>
      <c r="J101" s="83">
        <f>H101*$A$2</f>
        <v>90</v>
      </c>
      <c r="K101" s="6">
        <f>(K98+J101)</f>
        <v>210627.92166666666</v>
      </c>
      <c r="L101" s="134">
        <v>700</v>
      </c>
      <c r="M101" s="134">
        <v>450</v>
      </c>
      <c r="N101" s="134">
        <v>250</v>
      </c>
      <c r="O101" s="81">
        <v>60</v>
      </c>
      <c r="P101" s="81">
        <v>40</v>
      </c>
      <c r="Q101" s="81">
        <v>20</v>
      </c>
      <c r="R101" s="81">
        <v>50</v>
      </c>
      <c r="S101" s="81">
        <v>100</v>
      </c>
      <c r="T101" s="81">
        <v>300</v>
      </c>
      <c r="U101" s="81"/>
    </row>
    <row r="102" spans="1:21">
      <c r="A102" s="77" t="s">
        <v>197</v>
      </c>
      <c r="B102" s="96">
        <v>50</v>
      </c>
      <c r="C102" s="96">
        <v>200</v>
      </c>
      <c r="D102" s="96">
        <v>500</v>
      </c>
      <c r="E102" s="81"/>
      <c r="F102" s="208">
        <v>200</v>
      </c>
      <c r="G102" s="56"/>
      <c r="H102" s="83">
        <f>C102/10</f>
        <v>20</v>
      </c>
      <c r="I102" s="62"/>
      <c r="J102" s="83">
        <f t="shared" ref="J102:J116" si="30">H102*$A$2</f>
        <v>20</v>
      </c>
      <c r="K102" s="6">
        <f>(K101+J102)</f>
        <v>210647.92166666666</v>
      </c>
      <c r="L102" s="134">
        <v>500</v>
      </c>
      <c r="M102" s="134">
        <v>200</v>
      </c>
      <c r="N102" s="134">
        <v>50</v>
      </c>
      <c r="O102" s="81">
        <v>45</v>
      </c>
      <c r="P102" s="81">
        <v>20</v>
      </c>
      <c r="Q102" s="81">
        <v>5</v>
      </c>
      <c r="R102" s="81">
        <v>1</v>
      </c>
      <c r="S102" s="81">
        <v>5</v>
      </c>
      <c r="T102" s="81">
        <v>10</v>
      </c>
      <c r="U102" s="81"/>
    </row>
    <row r="103" spans="1:21">
      <c r="A103" s="77" t="s">
        <v>59</v>
      </c>
      <c r="B103" s="96">
        <v>200</v>
      </c>
      <c r="C103" s="96">
        <v>300</v>
      </c>
      <c r="D103" s="96">
        <v>400</v>
      </c>
      <c r="E103" s="58" t="s">
        <v>10</v>
      </c>
      <c r="F103" s="208">
        <v>300</v>
      </c>
      <c r="G103" s="80" t="s">
        <v>60</v>
      </c>
      <c r="H103" s="83">
        <v>300</v>
      </c>
      <c r="I103" s="62"/>
      <c r="J103" s="83">
        <f t="shared" si="30"/>
        <v>300</v>
      </c>
      <c r="K103" s="6">
        <f t="shared" ref="K103:K116" si="31">(K102+J103)</f>
        <v>210947.92166666666</v>
      </c>
      <c r="L103" s="134">
        <v>60</v>
      </c>
      <c r="M103" s="134">
        <v>30</v>
      </c>
      <c r="N103" s="134">
        <v>10</v>
      </c>
      <c r="O103" s="81">
        <f t="shared" ref="O103:O115" si="32">L103/12</f>
        <v>5</v>
      </c>
      <c r="P103" s="81">
        <v>2</v>
      </c>
      <c r="Q103" s="81">
        <v>1</v>
      </c>
      <c r="R103" s="81">
        <v>1</v>
      </c>
      <c r="S103" s="81">
        <v>5</v>
      </c>
      <c r="T103" s="81">
        <v>10</v>
      </c>
      <c r="U103" s="81"/>
    </row>
    <row r="104" spans="1:21">
      <c r="A104" s="77" t="s">
        <v>198</v>
      </c>
      <c r="B104" s="96">
        <v>200</v>
      </c>
      <c r="C104" s="96">
        <v>300</v>
      </c>
      <c r="D104" s="96">
        <v>400</v>
      </c>
      <c r="E104" s="58" t="s">
        <v>10</v>
      </c>
      <c r="F104" s="208">
        <v>300</v>
      </c>
      <c r="G104" s="80" t="s">
        <v>60</v>
      </c>
      <c r="H104" s="83">
        <v>300</v>
      </c>
      <c r="I104" s="62"/>
      <c r="J104" s="83">
        <f t="shared" si="30"/>
        <v>300</v>
      </c>
      <c r="K104" s="6">
        <f t="shared" si="31"/>
        <v>211247.92166666666</v>
      </c>
      <c r="L104" s="134">
        <v>60</v>
      </c>
      <c r="M104" s="134">
        <v>30</v>
      </c>
      <c r="N104" s="134">
        <v>10</v>
      </c>
      <c r="O104" s="81">
        <f t="shared" si="32"/>
        <v>5</v>
      </c>
      <c r="P104" s="81">
        <v>2</v>
      </c>
      <c r="Q104" s="81">
        <v>1</v>
      </c>
      <c r="R104" s="81">
        <v>1</v>
      </c>
      <c r="S104" s="81">
        <v>5</v>
      </c>
      <c r="T104" s="81">
        <v>10</v>
      </c>
      <c r="U104" s="81"/>
    </row>
    <row r="105" spans="1:21">
      <c r="A105" s="77" t="s">
        <v>199</v>
      </c>
      <c r="B105" s="96">
        <v>2</v>
      </c>
      <c r="C105" s="96">
        <v>4</v>
      </c>
      <c r="D105" s="96">
        <v>6</v>
      </c>
      <c r="E105" s="58" t="s">
        <v>10</v>
      </c>
      <c r="F105" s="208">
        <v>4</v>
      </c>
      <c r="G105" s="80" t="s">
        <v>42</v>
      </c>
      <c r="H105" s="83">
        <v>48</v>
      </c>
      <c r="I105" s="62"/>
      <c r="J105" s="83">
        <f t="shared" si="30"/>
        <v>48</v>
      </c>
      <c r="K105" s="6">
        <f t="shared" si="31"/>
        <v>211295.92166666666</v>
      </c>
      <c r="L105" s="134">
        <v>60</v>
      </c>
      <c r="M105" s="134">
        <v>30</v>
      </c>
      <c r="N105" s="134">
        <v>10</v>
      </c>
      <c r="O105" s="81">
        <f t="shared" si="32"/>
        <v>5</v>
      </c>
      <c r="P105" s="81">
        <v>2</v>
      </c>
      <c r="Q105" s="81">
        <v>1</v>
      </c>
      <c r="R105" s="81">
        <v>1</v>
      </c>
      <c r="S105" s="81">
        <v>5</v>
      </c>
      <c r="T105" s="81">
        <v>10</v>
      </c>
      <c r="U105" s="81"/>
    </row>
    <row r="106" spans="1:21">
      <c r="A106" s="77" t="s">
        <v>200</v>
      </c>
      <c r="B106" s="96">
        <v>25</v>
      </c>
      <c r="C106" s="96">
        <v>50</v>
      </c>
      <c r="D106" s="96">
        <v>75</v>
      </c>
      <c r="E106" s="58" t="s">
        <v>10</v>
      </c>
      <c r="F106" s="208">
        <v>50</v>
      </c>
      <c r="G106" s="80" t="s">
        <v>42</v>
      </c>
      <c r="H106" s="83">
        <v>600</v>
      </c>
      <c r="I106" s="62"/>
      <c r="J106" s="83">
        <f t="shared" si="30"/>
        <v>600</v>
      </c>
      <c r="K106" s="6">
        <f t="shared" si="31"/>
        <v>211895.92166666666</v>
      </c>
      <c r="L106" s="134">
        <v>30</v>
      </c>
      <c r="M106" s="134">
        <v>15</v>
      </c>
      <c r="N106" s="134">
        <v>5</v>
      </c>
      <c r="O106" s="81">
        <v>2</v>
      </c>
      <c r="P106" s="81">
        <v>1</v>
      </c>
      <c r="Q106" s="81">
        <v>1</v>
      </c>
      <c r="R106" s="81">
        <v>1</v>
      </c>
      <c r="S106" s="81">
        <v>5</v>
      </c>
      <c r="T106" s="81">
        <v>10</v>
      </c>
      <c r="U106" s="81"/>
    </row>
    <row r="107" spans="1:21">
      <c r="A107" s="77" t="s">
        <v>201</v>
      </c>
      <c r="B107" s="96">
        <v>10</v>
      </c>
      <c r="C107" s="96">
        <v>20</v>
      </c>
      <c r="D107" s="96">
        <v>30</v>
      </c>
      <c r="E107" s="58" t="s">
        <v>10</v>
      </c>
      <c r="F107" s="208">
        <v>20</v>
      </c>
      <c r="G107" s="80" t="s">
        <v>42</v>
      </c>
      <c r="H107" s="83">
        <v>240</v>
      </c>
      <c r="I107" s="62"/>
      <c r="J107" s="83">
        <f t="shared" si="30"/>
        <v>240</v>
      </c>
      <c r="K107" s="6">
        <f t="shared" si="31"/>
        <v>212135.92166666666</v>
      </c>
      <c r="L107" s="134">
        <v>30</v>
      </c>
      <c r="M107" s="134">
        <v>15</v>
      </c>
      <c r="N107" s="134">
        <v>5</v>
      </c>
      <c r="O107" s="81">
        <v>2</v>
      </c>
      <c r="P107" s="81">
        <v>1</v>
      </c>
      <c r="Q107" s="81">
        <v>1</v>
      </c>
      <c r="R107" s="81">
        <v>1</v>
      </c>
      <c r="S107" s="81">
        <v>5</v>
      </c>
      <c r="T107" s="81">
        <v>10</v>
      </c>
      <c r="U107" s="81"/>
    </row>
    <row r="108" spans="1:21">
      <c r="A108" s="77" t="s">
        <v>202</v>
      </c>
      <c r="B108" s="96">
        <v>50</v>
      </c>
      <c r="C108" s="96">
        <v>160</v>
      </c>
      <c r="D108" s="96">
        <v>500</v>
      </c>
      <c r="E108" s="58" t="s">
        <v>10</v>
      </c>
      <c r="F108" s="208">
        <v>160</v>
      </c>
      <c r="G108" s="80" t="s">
        <v>42</v>
      </c>
      <c r="H108" s="83">
        <v>1920</v>
      </c>
      <c r="I108" s="62"/>
      <c r="J108" s="83">
        <f t="shared" si="30"/>
        <v>1920</v>
      </c>
      <c r="K108" s="6">
        <f t="shared" si="31"/>
        <v>214055.92166666666</v>
      </c>
      <c r="L108" s="134">
        <v>250</v>
      </c>
      <c r="M108" s="134">
        <v>150</v>
      </c>
      <c r="N108" s="134">
        <v>100</v>
      </c>
      <c r="O108" s="81">
        <v>20</v>
      </c>
      <c r="P108" s="81">
        <v>12</v>
      </c>
      <c r="Q108" s="81">
        <v>10</v>
      </c>
      <c r="R108" s="81">
        <v>5</v>
      </c>
      <c r="S108" s="81">
        <v>10</v>
      </c>
      <c r="T108" s="81">
        <v>30</v>
      </c>
      <c r="U108" s="81"/>
    </row>
    <row r="109" spans="1:21">
      <c r="A109" s="77" t="s">
        <v>203</v>
      </c>
      <c r="B109" s="96">
        <v>625</v>
      </c>
      <c r="C109" s="96">
        <v>850</v>
      </c>
      <c r="D109" s="96">
        <v>1050</v>
      </c>
      <c r="E109" s="58" t="s">
        <v>10</v>
      </c>
      <c r="F109" s="208">
        <v>1000</v>
      </c>
      <c r="G109" s="80" t="s">
        <v>61</v>
      </c>
      <c r="H109" s="83">
        <v>52000</v>
      </c>
      <c r="I109" s="62"/>
      <c r="J109" s="83">
        <f t="shared" si="30"/>
        <v>52000</v>
      </c>
      <c r="K109" s="6">
        <f t="shared" si="31"/>
        <v>266055.92166666663</v>
      </c>
      <c r="L109" s="134">
        <v>200</v>
      </c>
      <c r="M109" s="134">
        <v>300</v>
      </c>
      <c r="N109" s="134">
        <v>500</v>
      </c>
      <c r="O109" s="81">
        <v>20</v>
      </c>
      <c r="P109" s="81">
        <f t="shared" ref="P109:P115" si="33">M109/12</f>
        <v>25</v>
      </c>
      <c r="Q109" s="81">
        <v>40</v>
      </c>
      <c r="R109" s="81">
        <v>50</v>
      </c>
      <c r="S109" s="81">
        <v>100</v>
      </c>
      <c r="T109" s="81">
        <v>300</v>
      </c>
      <c r="U109" s="81"/>
    </row>
    <row r="110" spans="1:21">
      <c r="A110" s="77" t="s">
        <v>204</v>
      </c>
      <c r="B110" s="96">
        <v>7500</v>
      </c>
      <c r="C110" s="96">
        <v>10000</v>
      </c>
      <c r="D110" s="96">
        <v>12500</v>
      </c>
      <c r="E110" s="58"/>
      <c r="F110" s="208">
        <v>10000</v>
      </c>
      <c r="G110" s="80" t="s">
        <v>62</v>
      </c>
      <c r="H110" s="83">
        <f>F110/5</f>
        <v>2000</v>
      </c>
      <c r="I110" s="62"/>
      <c r="J110" s="83">
        <v>50000</v>
      </c>
      <c r="K110" s="6">
        <f t="shared" si="31"/>
        <v>316055.92166666663</v>
      </c>
      <c r="L110" s="134">
        <v>0</v>
      </c>
      <c r="M110" s="134">
        <v>0</v>
      </c>
      <c r="N110" s="134">
        <v>0</v>
      </c>
      <c r="O110" s="81">
        <f t="shared" si="32"/>
        <v>0</v>
      </c>
      <c r="P110" s="81">
        <f t="shared" si="33"/>
        <v>0</v>
      </c>
      <c r="Q110" s="81">
        <f t="shared" ref="Q110:Q115" si="34">N110/12</f>
        <v>0</v>
      </c>
      <c r="R110" s="153" t="s">
        <v>108</v>
      </c>
      <c r="S110" s="153" t="s">
        <v>108</v>
      </c>
      <c r="T110" s="153" t="s">
        <v>108</v>
      </c>
      <c r="U110" s="81"/>
    </row>
    <row r="111" spans="1:21">
      <c r="A111" s="77" t="s">
        <v>205</v>
      </c>
      <c r="B111" s="96">
        <v>250</v>
      </c>
      <c r="C111" s="96">
        <v>400</v>
      </c>
      <c r="D111" s="96">
        <v>1000</v>
      </c>
      <c r="E111" s="58" t="s">
        <v>10</v>
      </c>
      <c r="F111" s="208">
        <v>400</v>
      </c>
      <c r="G111" s="80" t="s">
        <v>40</v>
      </c>
      <c r="H111" s="83">
        <v>2800</v>
      </c>
      <c r="I111" s="62"/>
      <c r="J111" s="83">
        <f t="shared" si="30"/>
        <v>2800</v>
      </c>
      <c r="K111" s="6">
        <f t="shared" si="31"/>
        <v>318855.92166666663</v>
      </c>
      <c r="L111" s="134">
        <v>300</v>
      </c>
      <c r="M111" s="134">
        <v>200</v>
      </c>
      <c r="N111" s="134">
        <v>100</v>
      </c>
      <c r="O111" s="81">
        <f t="shared" si="32"/>
        <v>25</v>
      </c>
      <c r="P111" s="81">
        <v>20</v>
      </c>
      <c r="Q111" s="81">
        <v>10</v>
      </c>
      <c r="R111" s="81">
        <v>10</v>
      </c>
      <c r="S111" s="81">
        <v>20</v>
      </c>
      <c r="T111" s="81">
        <v>60</v>
      </c>
      <c r="U111" s="81"/>
    </row>
    <row r="112" spans="1:21">
      <c r="A112" s="77" t="s">
        <v>139</v>
      </c>
      <c r="B112" s="96">
        <v>40</v>
      </c>
      <c r="C112" s="96">
        <v>75</v>
      </c>
      <c r="D112" s="96">
        <v>150</v>
      </c>
      <c r="E112" s="58" t="s">
        <v>10</v>
      </c>
      <c r="F112" s="208">
        <v>200</v>
      </c>
      <c r="G112" s="80" t="s">
        <v>42</v>
      </c>
      <c r="H112" s="83">
        <v>2400</v>
      </c>
      <c r="I112" s="62"/>
      <c r="J112" s="83">
        <f t="shared" si="30"/>
        <v>2400</v>
      </c>
      <c r="K112" s="6">
        <f t="shared" si="31"/>
        <v>321255.92166666663</v>
      </c>
      <c r="L112" s="134">
        <v>100</v>
      </c>
      <c r="M112" s="134">
        <v>200</v>
      </c>
      <c r="N112" s="134">
        <v>100</v>
      </c>
      <c r="O112" s="81">
        <v>10</v>
      </c>
      <c r="P112" s="81">
        <v>15</v>
      </c>
      <c r="Q112" s="81">
        <v>20</v>
      </c>
      <c r="R112" s="81">
        <v>5</v>
      </c>
      <c r="S112" s="81">
        <v>10</v>
      </c>
      <c r="T112" s="81">
        <v>30</v>
      </c>
      <c r="U112" s="81"/>
    </row>
    <row r="113" spans="1:21">
      <c r="A113" s="77" t="s">
        <v>206</v>
      </c>
      <c r="B113" s="96">
        <v>20</v>
      </c>
      <c r="C113" s="96">
        <v>40</v>
      </c>
      <c r="D113" s="96">
        <v>60</v>
      </c>
      <c r="E113" s="58" t="s">
        <v>10</v>
      </c>
      <c r="F113" s="183">
        <v>40</v>
      </c>
      <c r="G113" s="56"/>
      <c r="H113" s="83">
        <v>250</v>
      </c>
      <c r="I113" s="62"/>
      <c r="J113" s="83">
        <f t="shared" si="30"/>
        <v>250</v>
      </c>
      <c r="K113" s="6">
        <f t="shared" si="31"/>
        <v>321505.92166666663</v>
      </c>
      <c r="L113" s="134">
        <v>100</v>
      </c>
      <c r="M113" s="134">
        <v>200</v>
      </c>
      <c r="N113" s="134">
        <v>100</v>
      </c>
      <c r="O113" s="81">
        <v>10</v>
      </c>
      <c r="P113" s="81">
        <v>15</v>
      </c>
      <c r="Q113" s="81">
        <v>20</v>
      </c>
      <c r="R113" s="81">
        <v>5</v>
      </c>
      <c r="S113" s="81">
        <v>10</v>
      </c>
      <c r="T113" s="81">
        <v>30</v>
      </c>
      <c r="U113" s="81"/>
    </row>
    <row r="114" spans="1:21">
      <c r="A114" s="77" t="s">
        <v>207</v>
      </c>
      <c r="B114" s="96">
        <v>100</v>
      </c>
      <c r="C114" s="96">
        <v>500</v>
      </c>
      <c r="D114" s="96">
        <v>2000</v>
      </c>
      <c r="E114" s="58" t="s">
        <v>10</v>
      </c>
      <c r="F114" s="208">
        <v>500</v>
      </c>
      <c r="G114" s="80"/>
      <c r="H114" s="83">
        <v>500</v>
      </c>
      <c r="I114" s="62"/>
      <c r="J114" s="83">
        <f t="shared" si="30"/>
        <v>500</v>
      </c>
      <c r="K114" s="6">
        <f t="shared" si="31"/>
        <v>322005.92166666663</v>
      </c>
      <c r="L114" s="134">
        <v>100</v>
      </c>
      <c r="M114" s="134">
        <v>200</v>
      </c>
      <c r="N114" s="134">
        <v>250</v>
      </c>
      <c r="O114" s="81">
        <v>10</v>
      </c>
      <c r="P114" s="81">
        <v>15</v>
      </c>
      <c r="Q114" s="81">
        <v>20</v>
      </c>
      <c r="R114" s="81">
        <v>50</v>
      </c>
      <c r="S114" s="81">
        <v>100</v>
      </c>
      <c r="T114" s="81">
        <v>300</v>
      </c>
      <c r="U114" s="81"/>
    </row>
    <row r="115" spans="1:21">
      <c r="A115" s="77" t="s">
        <v>208</v>
      </c>
      <c r="B115" s="96">
        <v>50</v>
      </c>
      <c r="C115" s="96">
        <v>250</v>
      </c>
      <c r="D115" s="96">
        <v>1000</v>
      </c>
      <c r="E115" s="58" t="s">
        <v>10</v>
      </c>
      <c r="F115" s="208">
        <v>200</v>
      </c>
      <c r="G115" s="80" t="s">
        <v>60</v>
      </c>
      <c r="H115" s="83">
        <v>200</v>
      </c>
      <c r="I115" s="62"/>
      <c r="J115" s="83">
        <f t="shared" si="30"/>
        <v>200</v>
      </c>
      <c r="K115" s="6">
        <f t="shared" si="31"/>
        <v>322205.92166666663</v>
      </c>
      <c r="L115" s="134">
        <v>0</v>
      </c>
      <c r="M115" s="134">
        <v>0</v>
      </c>
      <c r="N115" s="134">
        <v>0</v>
      </c>
      <c r="O115" s="81">
        <f t="shared" si="32"/>
        <v>0</v>
      </c>
      <c r="P115" s="81">
        <f t="shared" si="33"/>
        <v>0</v>
      </c>
      <c r="Q115" s="81">
        <f t="shared" si="34"/>
        <v>0</v>
      </c>
      <c r="R115" s="153" t="s">
        <v>108</v>
      </c>
      <c r="S115" s="153" t="s">
        <v>108</v>
      </c>
      <c r="T115" s="153" t="s">
        <v>108</v>
      </c>
      <c r="U115" s="81"/>
    </row>
    <row r="116" spans="1:21">
      <c r="A116" s="77" t="s">
        <v>209</v>
      </c>
      <c r="B116" s="96">
        <v>150</v>
      </c>
      <c r="C116" s="96">
        <v>250</v>
      </c>
      <c r="D116" s="96">
        <v>400</v>
      </c>
      <c r="E116" s="78" t="s">
        <v>44</v>
      </c>
      <c r="F116" s="208">
        <v>250</v>
      </c>
      <c r="G116" s="80" t="s">
        <v>60</v>
      </c>
      <c r="H116" s="83">
        <v>600</v>
      </c>
      <c r="I116" s="62"/>
      <c r="J116" s="83">
        <f t="shared" si="30"/>
        <v>600</v>
      </c>
      <c r="K116" s="6">
        <f t="shared" si="31"/>
        <v>322805.92166666663</v>
      </c>
      <c r="L116" s="134">
        <v>100</v>
      </c>
      <c r="M116" s="134">
        <v>200</v>
      </c>
      <c r="N116" s="134">
        <v>250</v>
      </c>
      <c r="O116" s="81">
        <v>10</v>
      </c>
      <c r="P116" s="81">
        <v>15</v>
      </c>
      <c r="Q116" s="81">
        <v>20</v>
      </c>
      <c r="R116" s="81">
        <v>5</v>
      </c>
      <c r="S116" s="81">
        <v>10</v>
      </c>
      <c r="T116" s="81">
        <v>30</v>
      </c>
      <c r="U116" s="81"/>
    </row>
    <row r="117" spans="1:21" ht="15" customHeight="1">
      <c r="A117" s="76"/>
      <c r="B117" s="56"/>
      <c r="C117" s="56"/>
      <c r="D117" s="56"/>
      <c r="E117" s="56"/>
      <c r="F117" s="96" t="s">
        <v>63</v>
      </c>
      <c r="G117" s="56"/>
      <c r="H117" s="83">
        <f>SUM(H119:H120,H18:H116)</f>
        <v>186642.92166666666</v>
      </c>
      <c r="I117" s="62"/>
      <c r="J117" s="83">
        <v>0</v>
      </c>
      <c r="K117" s="6">
        <f>(K116+J117)</f>
        <v>322805.92166666663</v>
      </c>
      <c r="L117" s="134"/>
      <c r="M117" s="134"/>
      <c r="N117" s="134"/>
      <c r="O117" s="81"/>
      <c r="P117" s="81"/>
      <c r="Q117" s="81"/>
      <c r="R117" s="81"/>
      <c r="S117" s="81"/>
      <c r="T117" s="81"/>
      <c r="U117" s="81"/>
    </row>
    <row r="118" spans="1:21">
      <c r="A118" s="72" t="s">
        <v>64</v>
      </c>
      <c r="B118" s="92"/>
      <c r="C118" s="92"/>
      <c r="D118" s="92"/>
      <c r="E118" s="55"/>
      <c r="F118" s="55"/>
      <c r="G118" s="18"/>
      <c r="H118" s="18"/>
      <c r="I118" s="5"/>
      <c r="J118" s="18"/>
      <c r="K118" s="24"/>
      <c r="L118" s="100"/>
      <c r="M118" s="100"/>
      <c r="N118" s="188"/>
      <c r="O118" s="187"/>
      <c r="P118" s="187"/>
      <c r="Q118" s="187"/>
      <c r="R118" s="187"/>
      <c r="S118" s="187"/>
      <c r="T118" s="187"/>
      <c r="U118" s="81"/>
    </row>
    <row r="119" spans="1:21">
      <c r="A119" s="80" t="s">
        <v>210</v>
      </c>
      <c r="B119" s="96">
        <v>50000</v>
      </c>
      <c r="C119" s="96">
        <v>100000</v>
      </c>
      <c r="D119" s="96">
        <v>150000</v>
      </c>
      <c r="E119" s="56"/>
      <c r="F119" s="56"/>
      <c r="G119" s="56"/>
      <c r="H119" s="83">
        <v>4000</v>
      </c>
      <c r="I119" s="57"/>
      <c r="J119" s="83">
        <f>H119*$A$2</f>
        <v>4000</v>
      </c>
      <c r="K119" s="51">
        <f>(K117+J119)</f>
        <v>326805.92166666663</v>
      </c>
      <c r="L119" s="134"/>
      <c r="M119" s="134"/>
      <c r="N119" s="134"/>
      <c r="O119" s="81"/>
      <c r="P119" s="81"/>
      <c r="Q119" s="81"/>
      <c r="R119" s="153" t="s">
        <v>108</v>
      </c>
      <c r="S119" s="153" t="s">
        <v>108</v>
      </c>
      <c r="T119" s="153" t="s">
        <v>108</v>
      </c>
      <c r="U119" s="81"/>
    </row>
    <row r="120" spans="1:21">
      <c r="A120" s="12" t="s">
        <v>65</v>
      </c>
      <c r="B120" s="162">
        <v>0.05</v>
      </c>
      <c r="C120" s="162">
        <v>0.05</v>
      </c>
      <c r="D120" s="162">
        <v>0.05</v>
      </c>
      <c r="E120" s="56"/>
      <c r="F120" s="56"/>
      <c r="G120" s="56"/>
      <c r="H120" s="83">
        <v>200</v>
      </c>
      <c r="I120" s="57"/>
      <c r="J120" s="83">
        <f>H120*$A$2</f>
        <v>200</v>
      </c>
      <c r="K120" s="6">
        <f>(K119+J120)</f>
        <v>327005.92166666663</v>
      </c>
      <c r="L120" s="134"/>
      <c r="M120" s="134"/>
      <c r="N120" s="134"/>
      <c r="O120" s="81"/>
      <c r="P120" s="81"/>
      <c r="Q120" s="81"/>
      <c r="R120" s="153" t="s">
        <v>108</v>
      </c>
      <c r="S120" s="153" t="s">
        <v>108</v>
      </c>
      <c r="T120" s="153" t="s">
        <v>108</v>
      </c>
      <c r="U120" s="81"/>
    </row>
    <row r="121" spans="1:21">
      <c r="A121" s="80" t="s">
        <v>66</v>
      </c>
      <c r="B121" s="56"/>
      <c r="C121" s="56"/>
      <c r="D121" s="56"/>
      <c r="E121" s="56"/>
      <c r="F121" s="56"/>
      <c r="G121" s="56"/>
      <c r="H121" s="56"/>
      <c r="I121" s="57"/>
      <c r="J121" s="56"/>
      <c r="K121" s="6">
        <f>(K120+J121)</f>
        <v>327005.92166666663</v>
      </c>
      <c r="L121" s="134"/>
      <c r="M121" s="134"/>
      <c r="N121" s="134"/>
      <c r="O121" s="81"/>
      <c r="P121" s="81"/>
      <c r="Q121" s="81"/>
      <c r="R121" s="153" t="s">
        <v>108</v>
      </c>
      <c r="S121" s="153" t="s">
        <v>108</v>
      </c>
      <c r="T121" s="153" t="s">
        <v>108</v>
      </c>
      <c r="U121" s="81"/>
    </row>
    <row r="122" spans="1:21">
      <c r="A122" s="12" t="s">
        <v>67</v>
      </c>
      <c r="B122" s="56"/>
      <c r="C122" s="56"/>
      <c r="D122" s="56"/>
      <c r="E122" s="56"/>
      <c r="F122" s="56"/>
      <c r="G122" s="56"/>
      <c r="H122" s="56"/>
      <c r="I122" s="57"/>
      <c r="J122" s="56"/>
      <c r="K122" s="6">
        <f>(K121+J122)</f>
        <v>327005.92166666663</v>
      </c>
      <c r="L122" s="134"/>
      <c r="M122" s="134"/>
      <c r="N122" s="134"/>
      <c r="O122" s="81"/>
      <c r="P122" s="81"/>
      <c r="Q122" s="81"/>
      <c r="R122" s="153" t="s">
        <v>108</v>
      </c>
      <c r="S122" s="153" t="s">
        <v>108</v>
      </c>
      <c r="T122" s="153" t="s">
        <v>108</v>
      </c>
      <c r="U122" s="81"/>
    </row>
    <row r="123" spans="1:21">
      <c r="A123" s="56" t="s">
        <v>68</v>
      </c>
      <c r="B123" s="56"/>
      <c r="C123" s="56"/>
      <c r="D123" s="56"/>
      <c r="E123" s="56"/>
      <c r="F123" s="56"/>
      <c r="G123" s="56"/>
      <c r="H123" s="56"/>
      <c r="I123" s="57"/>
      <c r="J123" s="56"/>
      <c r="K123" s="6">
        <f>(K122+J123)</f>
        <v>327005.92166666663</v>
      </c>
      <c r="L123" s="134"/>
      <c r="M123" s="134"/>
      <c r="N123" s="134"/>
      <c r="O123" s="81"/>
      <c r="P123" s="81"/>
      <c r="Q123" s="81"/>
      <c r="R123" s="153" t="s">
        <v>108</v>
      </c>
      <c r="S123" s="153" t="s">
        <v>108</v>
      </c>
      <c r="T123" s="153" t="s">
        <v>108</v>
      </c>
      <c r="U123" s="81"/>
    </row>
    <row r="124" spans="1:21">
      <c r="A124" s="73"/>
      <c r="B124" s="93"/>
      <c r="C124" s="93"/>
      <c r="D124" s="93"/>
      <c r="E124" s="16"/>
      <c r="F124" s="20"/>
      <c r="G124" s="13"/>
      <c r="H124" s="13"/>
      <c r="I124" s="4"/>
      <c r="J124" s="13"/>
      <c r="K124" s="17"/>
      <c r="L124" s="4"/>
      <c r="M124" s="4"/>
      <c r="N124" s="199"/>
      <c r="O124" s="187"/>
      <c r="P124" s="187"/>
      <c r="Q124" s="187"/>
      <c r="R124" s="187"/>
      <c r="S124" s="187"/>
      <c r="T124" s="187"/>
      <c r="U124" s="81"/>
    </row>
    <row r="125" spans="1:21">
      <c r="A125" s="74"/>
      <c r="B125" s="55"/>
      <c r="C125" s="55"/>
      <c r="D125" s="55"/>
      <c r="E125" s="18"/>
      <c r="F125" s="21"/>
      <c r="G125" s="19"/>
      <c r="H125" s="19"/>
      <c r="I125" s="19"/>
      <c r="J125" s="139" t="s">
        <v>2</v>
      </c>
      <c r="K125" s="140">
        <f>(K123)</f>
        <v>327005.92166666663</v>
      </c>
      <c r="M125" s="101"/>
      <c r="N125" s="148"/>
      <c r="O125" s="81"/>
      <c r="P125" s="81"/>
      <c r="Q125" s="81"/>
      <c r="R125" s="81"/>
      <c r="S125" s="81"/>
      <c r="T125" s="81"/>
      <c r="U125" s="81"/>
    </row>
    <row r="126" spans="1:21">
      <c r="F126" s="22"/>
      <c r="G126" s="14"/>
      <c r="H126" s="14"/>
      <c r="I126" s="14"/>
      <c r="J126" s="143" t="s">
        <v>69</v>
      </c>
      <c r="K126" s="144"/>
      <c r="L126" s="145">
        <f>SUM(L101:L123)</f>
        <v>2590</v>
      </c>
      <c r="M126" s="145">
        <f>SUM(M101:M123)</f>
        <v>2220</v>
      </c>
      <c r="N126" s="145">
        <f>SUM(N101:N123)</f>
        <v>1740</v>
      </c>
      <c r="O126" s="81"/>
      <c r="P126" s="81"/>
      <c r="Q126" s="81"/>
    </row>
    <row r="127" spans="1:21">
      <c r="F127" s="22"/>
      <c r="G127" s="14"/>
      <c r="H127" s="14"/>
      <c r="I127" s="14"/>
      <c r="J127" s="14"/>
      <c r="K127" s="14"/>
      <c r="L127" s="14"/>
      <c r="M127" s="14"/>
    </row>
    <row r="128" spans="1:21">
      <c r="F128" s="22"/>
      <c r="G128" s="14"/>
      <c r="H128" s="14"/>
      <c r="I128" s="14"/>
      <c r="J128" s="14"/>
      <c r="K128" s="14"/>
      <c r="L128" s="14"/>
      <c r="M128" s="14"/>
    </row>
    <row r="129" spans="1:21">
      <c r="A129" s="168"/>
      <c r="B129" s="224" t="s">
        <v>150</v>
      </c>
      <c r="C129" s="224"/>
      <c r="F129" s="22"/>
      <c r="G129" s="14"/>
      <c r="H129" s="14"/>
      <c r="I129" s="14"/>
      <c r="J129" s="14"/>
      <c r="K129" s="14"/>
      <c r="L129" s="14"/>
      <c r="M129" s="14"/>
    </row>
    <row r="130" spans="1:21">
      <c r="A130" s="169"/>
      <c r="B130" s="224" t="s">
        <v>151</v>
      </c>
      <c r="C130" s="224"/>
      <c r="F130" s="14"/>
      <c r="G130" s="14"/>
      <c r="H130" s="14"/>
      <c r="I130" s="14"/>
      <c r="J130" s="14"/>
      <c r="K130" s="14"/>
      <c r="L130" s="14"/>
      <c r="M130" s="14"/>
      <c r="U130" s="82"/>
    </row>
    <row r="131" spans="1:21">
      <c r="F131" s="14"/>
      <c r="G131" s="14"/>
      <c r="H131" s="14"/>
      <c r="I131" s="14"/>
      <c r="J131" s="14"/>
      <c r="K131" s="14"/>
      <c r="L131" s="14"/>
      <c r="M131" s="14"/>
    </row>
    <row r="132" spans="1:21">
      <c r="F132" s="14"/>
      <c r="G132" s="14"/>
      <c r="H132" s="14"/>
      <c r="I132" s="14"/>
      <c r="J132" s="14"/>
      <c r="K132" s="14"/>
      <c r="L132" s="14"/>
      <c r="M132" s="14"/>
    </row>
    <row r="133" spans="1:21">
      <c r="F133" s="14"/>
      <c r="G133" s="14"/>
      <c r="H133" s="14"/>
      <c r="I133" s="14"/>
      <c r="J133" s="14"/>
      <c r="K133" s="14"/>
      <c r="L133" s="14"/>
      <c r="M133" s="14"/>
    </row>
    <row r="134" spans="1:21">
      <c r="F134" s="14"/>
      <c r="G134" s="14"/>
      <c r="H134" s="14"/>
      <c r="I134" s="14"/>
      <c r="J134" s="14"/>
      <c r="K134" s="14"/>
      <c r="L134" s="14"/>
      <c r="M134" s="14"/>
    </row>
    <row r="135" spans="1:21">
      <c r="F135" s="14"/>
      <c r="G135" s="14"/>
      <c r="H135" s="14"/>
      <c r="I135" s="14"/>
      <c r="J135" s="14"/>
      <c r="K135" s="14"/>
      <c r="L135" s="14"/>
      <c r="M135" s="14"/>
    </row>
    <row r="136" spans="1:21">
      <c r="F136" s="14"/>
      <c r="G136" s="14"/>
      <c r="H136" s="14"/>
      <c r="I136" s="14"/>
      <c r="J136" s="14"/>
      <c r="K136" s="14"/>
      <c r="L136" s="14"/>
      <c r="M136" s="14"/>
    </row>
    <row r="137" spans="1:21">
      <c r="F137" s="14"/>
      <c r="G137" s="14"/>
      <c r="H137" s="14"/>
      <c r="I137" s="14"/>
      <c r="J137" s="14"/>
      <c r="K137" s="14"/>
      <c r="L137" s="14"/>
      <c r="M137" s="14"/>
    </row>
    <row r="138" spans="1:21">
      <c r="F138" s="14"/>
      <c r="G138" s="14"/>
      <c r="H138" s="14"/>
      <c r="I138" s="14"/>
      <c r="J138" s="14"/>
      <c r="K138" s="14"/>
      <c r="L138" s="14"/>
      <c r="M138" s="14"/>
    </row>
    <row r="139" spans="1:21">
      <c r="F139" s="14"/>
      <c r="G139" s="14"/>
      <c r="H139" s="14"/>
      <c r="I139" s="14"/>
      <c r="J139" s="14"/>
      <c r="K139" s="14"/>
      <c r="L139" s="14"/>
      <c r="M139" s="14"/>
    </row>
    <row r="140" spans="1:21">
      <c r="F140" s="14"/>
      <c r="G140" s="14"/>
      <c r="H140" s="14"/>
      <c r="I140" s="14"/>
      <c r="J140" s="14"/>
      <c r="K140" s="14"/>
      <c r="L140" s="14"/>
      <c r="M140" s="14"/>
    </row>
    <row r="141" spans="1:21">
      <c r="F141" s="14"/>
      <c r="G141" s="14"/>
      <c r="H141" s="14"/>
      <c r="I141" s="14"/>
      <c r="J141" s="14"/>
      <c r="K141" s="14"/>
      <c r="L141" s="14"/>
      <c r="M141" s="14"/>
    </row>
    <row r="142" spans="1:21">
      <c r="F142" s="14"/>
      <c r="G142" s="14"/>
      <c r="H142" s="14"/>
      <c r="I142" s="14"/>
      <c r="J142" s="14"/>
      <c r="K142" s="14"/>
      <c r="L142" s="14"/>
      <c r="M142" s="14"/>
    </row>
    <row r="143" spans="1:21">
      <c r="F143" s="14"/>
      <c r="G143" s="14"/>
      <c r="H143" s="14"/>
      <c r="I143" s="14"/>
      <c r="J143" s="14"/>
      <c r="K143" s="14"/>
      <c r="L143" s="14"/>
      <c r="M143" s="14"/>
    </row>
    <row r="144" spans="1:21">
      <c r="F144" s="14"/>
      <c r="G144" s="14"/>
      <c r="H144" s="14"/>
      <c r="I144" s="14"/>
      <c r="J144" s="14"/>
      <c r="K144" s="14"/>
      <c r="L144" s="14"/>
      <c r="M144" s="14"/>
    </row>
    <row r="145" spans="6:13">
      <c r="F145" s="14"/>
      <c r="G145" s="14"/>
      <c r="H145" s="14"/>
      <c r="I145" s="14"/>
      <c r="J145" s="14"/>
      <c r="K145" s="14"/>
      <c r="L145" s="14"/>
      <c r="M145" s="14"/>
    </row>
    <row r="146" spans="6:13">
      <c r="F146" s="14"/>
      <c r="G146" s="14"/>
      <c r="H146" s="14"/>
      <c r="I146" s="14"/>
      <c r="J146" s="14"/>
      <c r="K146" s="14"/>
      <c r="L146" s="14"/>
      <c r="M146" s="14"/>
    </row>
    <row r="147" spans="6:13">
      <c r="F147" s="14"/>
      <c r="G147" s="14"/>
      <c r="H147" s="14"/>
      <c r="I147" s="14"/>
      <c r="J147" s="14"/>
      <c r="K147" s="14"/>
      <c r="L147" s="14"/>
      <c r="M147" s="14"/>
    </row>
    <row r="148" spans="6:13">
      <c r="F148" s="14"/>
      <c r="G148" s="14"/>
      <c r="H148" s="14"/>
      <c r="I148" s="14"/>
      <c r="J148" s="14"/>
      <c r="K148" s="14"/>
      <c r="L148" s="14"/>
      <c r="M148" s="14"/>
    </row>
    <row r="149" spans="6:13">
      <c r="F149" s="14"/>
      <c r="G149" s="14"/>
      <c r="H149" s="14"/>
      <c r="I149" s="14"/>
      <c r="J149" s="14"/>
      <c r="K149" s="14"/>
      <c r="L149" s="14"/>
      <c r="M149" s="14"/>
    </row>
    <row r="150" spans="6:13">
      <c r="F150" s="14"/>
      <c r="G150" s="14"/>
      <c r="H150" s="14"/>
      <c r="I150" s="14"/>
      <c r="J150" s="14"/>
      <c r="K150" s="14"/>
      <c r="L150" s="14"/>
      <c r="M150" s="14"/>
    </row>
    <row r="151" spans="6:13">
      <c r="F151" s="14"/>
      <c r="G151" s="14"/>
      <c r="H151" s="14"/>
      <c r="I151" s="14"/>
      <c r="J151" s="14"/>
      <c r="K151" s="14"/>
      <c r="L151" s="14"/>
      <c r="M151" s="14"/>
    </row>
    <row r="152" spans="6:13">
      <c r="F152" s="14"/>
      <c r="G152" s="14"/>
      <c r="H152" s="14"/>
      <c r="I152" s="14"/>
      <c r="J152" s="14"/>
      <c r="K152" s="14"/>
      <c r="L152" s="14"/>
      <c r="M152" s="14"/>
    </row>
    <row r="153" spans="6:13">
      <c r="F153" s="14"/>
      <c r="G153" s="14"/>
      <c r="H153" s="14"/>
      <c r="I153" s="14"/>
      <c r="J153" s="14"/>
      <c r="K153" s="14"/>
      <c r="L153" s="14"/>
      <c r="M153" s="14"/>
    </row>
    <row r="154" spans="6:13">
      <c r="F154" s="14"/>
      <c r="G154" s="14"/>
      <c r="H154" s="14"/>
      <c r="I154" s="14"/>
      <c r="J154" s="14"/>
      <c r="K154" s="14"/>
      <c r="L154" s="14"/>
      <c r="M154" s="14"/>
    </row>
    <row r="155" spans="6:13">
      <c r="F155" s="14"/>
      <c r="G155" s="14"/>
      <c r="H155" s="14"/>
      <c r="I155" s="14"/>
      <c r="J155" s="14"/>
      <c r="K155" s="14"/>
      <c r="L155" s="14"/>
      <c r="M155" s="14"/>
    </row>
    <row r="156" spans="6:13">
      <c r="F156" s="14"/>
      <c r="G156" s="14"/>
      <c r="H156" s="14"/>
      <c r="I156" s="14"/>
      <c r="J156" s="14"/>
      <c r="K156" s="14"/>
      <c r="L156" s="14"/>
      <c r="M156" s="14"/>
    </row>
    <row r="157" spans="6:13">
      <c r="F157" s="14"/>
      <c r="G157" s="14"/>
      <c r="H157" s="14"/>
      <c r="I157" s="14"/>
      <c r="J157" s="14"/>
      <c r="K157" s="14"/>
      <c r="L157" s="14"/>
      <c r="M157" s="14"/>
    </row>
    <row r="158" spans="6:13">
      <c r="F158" s="14"/>
      <c r="G158" s="14"/>
      <c r="H158" s="14"/>
      <c r="I158" s="14"/>
      <c r="J158" s="14"/>
      <c r="K158" s="14"/>
      <c r="L158" s="14"/>
      <c r="M158" s="14"/>
    </row>
    <row r="159" spans="6:13">
      <c r="F159" s="14"/>
      <c r="G159" s="14"/>
      <c r="H159" s="14"/>
      <c r="I159" s="14"/>
      <c r="J159" s="14"/>
      <c r="K159" s="14"/>
      <c r="L159" s="14"/>
      <c r="M159" s="14"/>
    </row>
    <row r="160" spans="6:13">
      <c r="F160" s="14"/>
      <c r="G160" s="14"/>
      <c r="H160" s="14"/>
      <c r="I160" s="14"/>
      <c r="J160" s="14"/>
      <c r="K160" s="14"/>
      <c r="L160" s="14"/>
      <c r="M160" s="14"/>
    </row>
    <row r="161" spans="6:13">
      <c r="F161" s="14"/>
      <c r="G161" s="14"/>
      <c r="H161" s="14"/>
      <c r="I161" s="14"/>
      <c r="J161" s="14"/>
      <c r="K161" s="14"/>
      <c r="L161" s="14"/>
      <c r="M161" s="14"/>
    </row>
    <row r="162" spans="6:13">
      <c r="F162" s="14"/>
      <c r="G162" s="14"/>
      <c r="H162" s="14"/>
      <c r="I162" s="14"/>
      <c r="J162" s="14"/>
      <c r="K162" s="14"/>
      <c r="L162" s="14"/>
      <c r="M162" s="14"/>
    </row>
    <row r="163" spans="6:13">
      <c r="F163" s="14"/>
      <c r="G163" s="14"/>
      <c r="H163" s="14"/>
      <c r="I163" s="14"/>
      <c r="J163" s="14"/>
      <c r="K163" s="14"/>
      <c r="L163" s="14"/>
      <c r="M163" s="14"/>
    </row>
    <row r="164" spans="6:13">
      <c r="F164" s="14"/>
      <c r="G164" s="14"/>
      <c r="H164" s="14"/>
      <c r="I164" s="14"/>
      <c r="J164" s="14"/>
      <c r="K164" s="14"/>
      <c r="L164" s="14"/>
      <c r="M164" s="14"/>
    </row>
    <row r="165" spans="6:13">
      <c r="F165" s="14"/>
      <c r="G165" s="14"/>
      <c r="H165" s="14"/>
      <c r="I165" s="14"/>
      <c r="J165" s="14"/>
      <c r="K165" s="14"/>
      <c r="L165" s="14"/>
      <c r="M165" s="14"/>
    </row>
    <row r="166" spans="6:13">
      <c r="F166" s="14"/>
      <c r="G166" s="14"/>
      <c r="H166" s="14"/>
      <c r="I166" s="14"/>
      <c r="J166" s="14"/>
      <c r="K166" s="14"/>
      <c r="L166" s="14"/>
      <c r="M166" s="14"/>
    </row>
    <row r="167" spans="6:13">
      <c r="F167" s="14"/>
      <c r="G167" s="14"/>
      <c r="H167" s="14"/>
      <c r="I167" s="14"/>
      <c r="J167" s="14"/>
      <c r="K167" s="14"/>
      <c r="L167" s="14"/>
      <c r="M167" s="14"/>
    </row>
    <row r="168" spans="6:13">
      <c r="F168" s="14"/>
      <c r="G168" s="14"/>
      <c r="H168" s="14"/>
      <c r="I168" s="14"/>
      <c r="J168" s="14"/>
      <c r="K168" s="14"/>
      <c r="L168" s="14"/>
      <c r="M168" s="14"/>
    </row>
    <row r="169" spans="6:13">
      <c r="F169" s="14"/>
      <c r="G169" s="14"/>
      <c r="H169" s="14"/>
      <c r="I169" s="14"/>
      <c r="J169" s="14"/>
      <c r="K169" s="14"/>
      <c r="L169" s="14"/>
      <c r="M169" s="14"/>
    </row>
    <row r="170" spans="6:13">
      <c r="F170" s="14"/>
      <c r="G170" s="14"/>
      <c r="H170" s="14"/>
      <c r="I170" s="14"/>
      <c r="J170" s="14"/>
      <c r="K170" s="14"/>
      <c r="L170" s="14"/>
      <c r="M170" s="14"/>
    </row>
    <row r="171" spans="6:13">
      <c r="F171" s="14"/>
      <c r="G171" s="14"/>
      <c r="H171" s="14"/>
      <c r="I171" s="14"/>
      <c r="J171" s="14"/>
      <c r="K171" s="14"/>
      <c r="L171" s="14"/>
      <c r="M171" s="14"/>
    </row>
    <row r="172" spans="6:13">
      <c r="F172" s="14"/>
      <c r="G172" s="14"/>
      <c r="H172" s="14"/>
      <c r="I172" s="14"/>
      <c r="J172" s="14"/>
      <c r="K172" s="14"/>
      <c r="L172" s="14"/>
      <c r="M172" s="14"/>
    </row>
    <row r="173" spans="6:13">
      <c r="F173" s="14"/>
      <c r="G173" s="14"/>
      <c r="H173" s="14"/>
      <c r="I173" s="14"/>
      <c r="J173" s="14"/>
      <c r="K173" s="14"/>
      <c r="L173" s="14"/>
      <c r="M173" s="14"/>
    </row>
    <row r="174" spans="6:13">
      <c r="F174" s="14"/>
      <c r="G174" s="14"/>
      <c r="H174" s="14"/>
      <c r="I174" s="14"/>
      <c r="J174" s="14"/>
      <c r="K174" s="14"/>
      <c r="L174" s="14"/>
      <c r="M174" s="14"/>
    </row>
    <row r="175" spans="6:13">
      <c r="F175" s="14"/>
      <c r="G175" s="14"/>
      <c r="H175" s="14"/>
      <c r="I175" s="14"/>
      <c r="J175" s="14"/>
      <c r="K175" s="14"/>
      <c r="L175" s="14"/>
      <c r="M175" s="14"/>
    </row>
    <row r="176" spans="6:13">
      <c r="F176" s="14"/>
      <c r="G176" s="14"/>
      <c r="H176" s="14"/>
      <c r="I176" s="14"/>
      <c r="J176" s="14"/>
      <c r="K176" s="14"/>
      <c r="L176" s="14"/>
      <c r="M176" s="14"/>
    </row>
    <row r="177" spans="6:13">
      <c r="F177" s="14"/>
      <c r="G177" s="14"/>
      <c r="H177" s="14"/>
      <c r="I177" s="14"/>
      <c r="J177" s="14"/>
      <c r="K177" s="14"/>
      <c r="L177" s="14"/>
      <c r="M177" s="14"/>
    </row>
    <row r="178" spans="6:13">
      <c r="F178" s="14"/>
      <c r="G178" s="14"/>
      <c r="H178" s="14"/>
      <c r="I178" s="14"/>
      <c r="J178" s="14"/>
      <c r="K178" s="14"/>
      <c r="L178" s="14"/>
      <c r="M178" s="14"/>
    </row>
    <row r="179" spans="6:13">
      <c r="F179" s="14"/>
      <c r="G179" s="14"/>
      <c r="H179" s="14"/>
      <c r="I179" s="14"/>
      <c r="J179" s="14"/>
      <c r="K179" s="14"/>
      <c r="L179" s="14"/>
      <c r="M179" s="14"/>
    </row>
    <row r="180" spans="6:13">
      <c r="F180" s="14"/>
      <c r="G180" s="14"/>
      <c r="H180" s="14"/>
      <c r="I180" s="14"/>
      <c r="J180" s="14"/>
      <c r="K180" s="14"/>
      <c r="L180" s="14"/>
      <c r="M180" s="14"/>
    </row>
    <row r="181" spans="6:13">
      <c r="F181" s="14"/>
      <c r="G181" s="14"/>
      <c r="H181" s="14"/>
      <c r="I181" s="14"/>
      <c r="J181" s="14"/>
      <c r="K181" s="14"/>
      <c r="L181" s="14"/>
      <c r="M181" s="14"/>
    </row>
    <row r="182" spans="6:13">
      <c r="F182" s="14"/>
      <c r="G182" s="14"/>
      <c r="H182" s="14"/>
      <c r="I182" s="14"/>
      <c r="J182" s="14"/>
      <c r="K182" s="14"/>
      <c r="L182" s="14"/>
      <c r="M182" s="14"/>
    </row>
    <row r="183" spans="6:13">
      <c r="F183" s="14"/>
      <c r="G183" s="14"/>
      <c r="H183" s="14"/>
      <c r="I183" s="14"/>
      <c r="J183" s="14"/>
      <c r="K183" s="14"/>
      <c r="L183" s="14"/>
      <c r="M183" s="14"/>
    </row>
    <row r="184" spans="6:13">
      <c r="F184" s="14"/>
      <c r="G184" s="14"/>
      <c r="H184" s="14"/>
      <c r="I184" s="14"/>
      <c r="J184" s="14"/>
      <c r="K184" s="14"/>
      <c r="L184" s="14"/>
      <c r="M184" s="14"/>
    </row>
    <row r="185" spans="6:13">
      <c r="F185" s="14"/>
      <c r="G185" s="14"/>
      <c r="H185" s="14"/>
      <c r="I185" s="14"/>
      <c r="J185" s="14"/>
      <c r="K185" s="14"/>
      <c r="L185" s="14"/>
      <c r="M185" s="14"/>
    </row>
    <row r="186" spans="6:13">
      <c r="F186" s="14"/>
      <c r="G186" s="14"/>
      <c r="H186" s="14"/>
      <c r="I186" s="14"/>
      <c r="J186" s="14"/>
      <c r="K186" s="14"/>
      <c r="L186" s="14"/>
      <c r="M186" s="14"/>
    </row>
    <row r="187" spans="6:13">
      <c r="F187" s="14"/>
      <c r="G187" s="14"/>
      <c r="H187" s="14"/>
      <c r="I187" s="14"/>
      <c r="J187" s="14"/>
      <c r="K187" s="14"/>
      <c r="L187" s="14"/>
      <c r="M187" s="14"/>
    </row>
    <row r="188" spans="6:13">
      <c r="F188" s="14"/>
      <c r="G188" s="14"/>
      <c r="H188" s="14"/>
      <c r="I188" s="14"/>
      <c r="J188" s="14"/>
      <c r="K188" s="14"/>
      <c r="L188" s="14"/>
      <c r="M188" s="14"/>
    </row>
    <row r="189" spans="6:13">
      <c r="F189" s="14"/>
      <c r="G189" s="14"/>
      <c r="H189" s="14"/>
      <c r="I189" s="14"/>
      <c r="J189" s="14"/>
      <c r="K189" s="14"/>
      <c r="L189" s="14"/>
      <c r="M189" s="14"/>
    </row>
    <row r="190" spans="6:13">
      <c r="F190" s="14"/>
      <c r="G190" s="14"/>
      <c r="H190" s="14"/>
      <c r="I190" s="14"/>
      <c r="J190" s="14"/>
      <c r="K190" s="14"/>
      <c r="L190" s="14"/>
      <c r="M190" s="14"/>
    </row>
    <row r="191" spans="6:13">
      <c r="F191" s="14"/>
      <c r="G191" s="14"/>
      <c r="H191" s="14"/>
      <c r="I191" s="14"/>
      <c r="J191" s="14"/>
      <c r="K191" s="14"/>
      <c r="L191" s="14"/>
      <c r="M191" s="14"/>
    </row>
    <row r="192" spans="6:13">
      <c r="F192" s="14"/>
      <c r="G192" s="14"/>
      <c r="H192" s="14"/>
      <c r="I192" s="14"/>
      <c r="J192" s="14"/>
      <c r="K192" s="14"/>
      <c r="L192" s="14"/>
      <c r="M192" s="14"/>
    </row>
    <row r="193" spans="6:13">
      <c r="F193" s="14"/>
      <c r="G193" s="14"/>
      <c r="H193" s="14"/>
      <c r="I193" s="14"/>
      <c r="J193" s="14"/>
      <c r="K193" s="14"/>
      <c r="L193" s="14"/>
      <c r="M193" s="14"/>
    </row>
    <row r="194" spans="6:13">
      <c r="F194" s="14"/>
      <c r="G194" s="14"/>
      <c r="H194" s="14"/>
      <c r="I194" s="14"/>
      <c r="J194" s="14"/>
      <c r="K194" s="14"/>
      <c r="L194" s="14"/>
      <c r="M194" s="14"/>
    </row>
    <row r="195" spans="6:13">
      <c r="F195" s="14"/>
      <c r="G195" s="14"/>
      <c r="H195" s="14"/>
      <c r="I195" s="14"/>
      <c r="J195" s="14"/>
      <c r="K195" s="14"/>
      <c r="L195" s="14"/>
      <c r="M195" s="14"/>
    </row>
    <row r="196" spans="6:13">
      <c r="F196" s="14"/>
      <c r="G196" s="14"/>
      <c r="H196" s="14"/>
      <c r="I196" s="14"/>
      <c r="J196" s="14"/>
      <c r="K196" s="14"/>
      <c r="L196" s="14"/>
      <c r="M196" s="14"/>
    </row>
    <row r="197" spans="6:13">
      <c r="F197" s="14"/>
      <c r="G197" s="14"/>
      <c r="H197" s="14"/>
      <c r="I197" s="14"/>
      <c r="J197" s="14"/>
      <c r="K197" s="14"/>
      <c r="L197" s="14"/>
      <c r="M197" s="14"/>
    </row>
    <row r="198" spans="6:13">
      <c r="F198" s="14"/>
      <c r="G198" s="14"/>
      <c r="H198" s="14"/>
      <c r="I198" s="14"/>
      <c r="J198" s="14"/>
      <c r="K198" s="14"/>
      <c r="L198" s="14"/>
      <c r="M198" s="14"/>
    </row>
    <row r="199" spans="6:13">
      <c r="F199" s="14"/>
      <c r="G199" s="14"/>
      <c r="H199" s="14"/>
      <c r="I199" s="14"/>
      <c r="J199" s="14"/>
      <c r="K199" s="14"/>
      <c r="L199" s="14"/>
      <c r="M199" s="14"/>
    </row>
    <row r="200" spans="6:13">
      <c r="F200" s="14"/>
      <c r="G200" s="14"/>
      <c r="H200" s="14"/>
      <c r="I200" s="14"/>
      <c r="J200" s="14"/>
      <c r="K200" s="14"/>
      <c r="L200" s="14"/>
      <c r="M200" s="14"/>
    </row>
    <row r="201" spans="6:13">
      <c r="F201" s="14"/>
      <c r="G201" s="14"/>
      <c r="H201" s="14"/>
      <c r="I201" s="14"/>
      <c r="J201" s="14"/>
      <c r="K201" s="14"/>
      <c r="L201" s="14"/>
      <c r="M201" s="14"/>
    </row>
    <row r="202" spans="6:13">
      <c r="F202" s="14"/>
      <c r="G202" s="14"/>
      <c r="H202" s="14"/>
      <c r="I202" s="14"/>
      <c r="J202" s="14"/>
      <c r="K202" s="14"/>
      <c r="L202" s="14"/>
      <c r="M202" s="14"/>
    </row>
    <row r="203" spans="6:13">
      <c r="F203" s="14"/>
      <c r="G203" s="14"/>
      <c r="H203" s="14"/>
      <c r="I203" s="14"/>
      <c r="J203" s="14"/>
      <c r="K203" s="14"/>
      <c r="L203" s="14"/>
      <c r="M203" s="14"/>
    </row>
    <row r="204" spans="6:13">
      <c r="F204" s="14"/>
      <c r="G204" s="14"/>
      <c r="H204" s="14"/>
      <c r="I204" s="14"/>
      <c r="J204" s="14"/>
      <c r="K204" s="14"/>
      <c r="L204" s="14"/>
      <c r="M204" s="14"/>
    </row>
    <row r="205" spans="6:13">
      <c r="F205" s="14"/>
      <c r="G205" s="14"/>
      <c r="H205" s="14"/>
      <c r="I205" s="14"/>
      <c r="J205" s="14"/>
      <c r="K205" s="14"/>
      <c r="L205" s="14"/>
      <c r="M205" s="14"/>
    </row>
    <row r="206" spans="6:13">
      <c r="F206" s="14"/>
      <c r="G206" s="14"/>
      <c r="H206" s="14"/>
      <c r="I206" s="14"/>
      <c r="J206" s="14"/>
      <c r="K206" s="14"/>
      <c r="L206" s="14"/>
      <c r="M206" s="14"/>
    </row>
    <row r="207" spans="6:13">
      <c r="F207" s="14"/>
      <c r="G207" s="14"/>
      <c r="H207" s="14"/>
      <c r="I207" s="14"/>
      <c r="J207" s="14"/>
      <c r="K207" s="14"/>
      <c r="L207" s="14"/>
      <c r="M207" s="14"/>
    </row>
    <row r="208" spans="6:13">
      <c r="F208" s="14"/>
      <c r="G208" s="14"/>
      <c r="H208" s="14"/>
      <c r="I208" s="14"/>
      <c r="J208" s="14"/>
      <c r="K208" s="14"/>
      <c r="L208" s="14"/>
      <c r="M208" s="14"/>
    </row>
    <row r="209" spans="6:13">
      <c r="F209" s="14"/>
      <c r="G209" s="14"/>
      <c r="H209" s="14"/>
      <c r="I209" s="14"/>
      <c r="J209" s="14"/>
      <c r="K209" s="14"/>
      <c r="L209" s="14"/>
      <c r="M209" s="14"/>
    </row>
    <row r="210" spans="6:13">
      <c r="F210" s="14"/>
      <c r="G210" s="14"/>
      <c r="H210" s="14"/>
      <c r="I210" s="14"/>
      <c r="J210" s="14"/>
      <c r="K210" s="14"/>
      <c r="L210" s="14"/>
      <c r="M210" s="14"/>
    </row>
    <row r="211" spans="6:13">
      <c r="F211" s="14"/>
      <c r="G211" s="14"/>
      <c r="H211" s="14"/>
      <c r="I211" s="14"/>
      <c r="J211" s="14"/>
      <c r="K211" s="14"/>
      <c r="L211" s="14"/>
      <c r="M211" s="14"/>
    </row>
    <row r="212" spans="6:13">
      <c r="F212" s="14"/>
      <c r="G212" s="14"/>
      <c r="H212" s="14"/>
      <c r="I212" s="14"/>
      <c r="J212" s="14"/>
      <c r="K212" s="14"/>
      <c r="L212" s="14"/>
      <c r="M212" s="14"/>
    </row>
    <row r="213" spans="6:13">
      <c r="F213" s="14"/>
      <c r="G213" s="14"/>
      <c r="H213" s="14"/>
      <c r="I213" s="14"/>
      <c r="J213" s="14"/>
      <c r="K213" s="14"/>
      <c r="L213" s="14"/>
      <c r="M213" s="14"/>
    </row>
    <row r="214" spans="6:13">
      <c r="F214" s="14"/>
      <c r="G214" s="14"/>
      <c r="H214" s="14"/>
      <c r="I214" s="14"/>
      <c r="J214" s="14"/>
      <c r="K214" s="14"/>
      <c r="L214" s="14"/>
      <c r="M214" s="14"/>
    </row>
    <row r="215" spans="6:13">
      <c r="F215" s="14"/>
      <c r="G215" s="14"/>
      <c r="H215" s="14"/>
      <c r="I215" s="14"/>
      <c r="J215" s="14"/>
      <c r="K215" s="14"/>
      <c r="L215" s="14"/>
      <c r="M215" s="14"/>
    </row>
    <row r="216" spans="6:13">
      <c r="F216" s="14"/>
      <c r="G216" s="14"/>
      <c r="H216" s="14"/>
      <c r="I216" s="14"/>
      <c r="J216" s="14"/>
      <c r="K216" s="14"/>
      <c r="L216" s="14"/>
      <c r="M216" s="14"/>
    </row>
    <row r="217" spans="6:13">
      <c r="F217" s="14"/>
      <c r="G217" s="14"/>
      <c r="H217" s="14"/>
      <c r="I217" s="14"/>
      <c r="J217" s="14"/>
      <c r="K217" s="14"/>
      <c r="L217" s="14"/>
      <c r="M217" s="14"/>
    </row>
    <row r="218" spans="6:13">
      <c r="F218" s="14"/>
      <c r="G218" s="14"/>
      <c r="H218" s="14"/>
      <c r="I218" s="14"/>
      <c r="J218" s="14"/>
      <c r="K218" s="14"/>
      <c r="L218" s="14"/>
      <c r="M218" s="14"/>
    </row>
    <row r="219" spans="6:13">
      <c r="F219" s="14"/>
      <c r="G219" s="14"/>
      <c r="H219" s="14"/>
      <c r="I219" s="14"/>
      <c r="J219" s="14"/>
      <c r="K219" s="14"/>
      <c r="L219" s="14"/>
      <c r="M219" s="14"/>
    </row>
    <row r="220" spans="6:13">
      <c r="F220" s="14"/>
      <c r="G220" s="14"/>
      <c r="H220" s="14"/>
      <c r="I220" s="14"/>
      <c r="J220" s="14"/>
      <c r="K220" s="14"/>
      <c r="L220" s="14"/>
      <c r="M220" s="14"/>
    </row>
    <row r="221" spans="6:13">
      <c r="F221" s="14"/>
      <c r="G221" s="14"/>
      <c r="H221" s="14"/>
      <c r="I221" s="14"/>
      <c r="J221" s="14"/>
      <c r="K221" s="14"/>
      <c r="L221" s="14"/>
      <c r="M221" s="14"/>
    </row>
    <row r="222" spans="6:13">
      <c r="F222" s="14"/>
      <c r="G222" s="14"/>
      <c r="H222" s="14"/>
      <c r="I222" s="14"/>
      <c r="J222" s="14"/>
      <c r="K222" s="14"/>
      <c r="L222" s="14"/>
      <c r="M222" s="14"/>
    </row>
    <row r="223" spans="6:13">
      <c r="F223" s="14"/>
      <c r="G223" s="14"/>
      <c r="H223" s="14"/>
      <c r="I223" s="14"/>
      <c r="J223" s="14"/>
      <c r="K223" s="14"/>
      <c r="L223" s="14"/>
      <c r="M223" s="14"/>
    </row>
    <row r="224" spans="6:13">
      <c r="F224" s="14"/>
      <c r="G224" s="14"/>
      <c r="H224" s="14"/>
      <c r="I224" s="14"/>
      <c r="J224" s="14"/>
      <c r="K224" s="14"/>
      <c r="L224" s="14"/>
      <c r="M224" s="14"/>
    </row>
    <row r="225" spans="6:13">
      <c r="F225" s="14"/>
      <c r="G225" s="14"/>
      <c r="H225" s="14"/>
      <c r="I225" s="14"/>
      <c r="J225" s="14"/>
      <c r="K225" s="14"/>
      <c r="L225" s="14"/>
      <c r="M225" s="14"/>
    </row>
    <row r="226" spans="6:13">
      <c r="F226" s="14"/>
      <c r="G226" s="14"/>
      <c r="H226" s="14"/>
      <c r="I226" s="14"/>
      <c r="J226" s="14"/>
      <c r="K226" s="14"/>
      <c r="L226" s="14"/>
      <c r="M226" s="14"/>
    </row>
    <row r="227" spans="6:13">
      <c r="F227" s="14"/>
      <c r="G227" s="14"/>
      <c r="H227" s="14"/>
      <c r="I227" s="14"/>
      <c r="J227" s="14"/>
      <c r="K227" s="14"/>
      <c r="L227" s="14"/>
      <c r="M227" s="14"/>
    </row>
    <row r="228" spans="6:13">
      <c r="F228" s="14"/>
      <c r="G228" s="14"/>
      <c r="H228" s="14"/>
      <c r="I228" s="14"/>
      <c r="J228" s="14"/>
      <c r="K228" s="14"/>
      <c r="L228" s="14"/>
      <c r="M228" s="14"/>
    </row>
    <row r="229" spans="6:13">
      <c r="F229" s="14"/>
      <c r="G229" s="14"/>
      <c r="H229" s="14"/>
      <c r="I229" s="14"/>
      <c r="J229" s="14"/>
      <c r="K229" s="14"/>
      <c r="L229" s="14"/>
      <c r="M229" s="14"/>
    </row>
    <row r="230" spans="6:13">
      <c r="F230" s="14"/>
      <c r="G230" s="14"/>
      <c r="H230" s="14"/>
      <c r="I230" s="14"/>
      <c r="J230" s="14"/>
      <c r="K230" s="14"/>
      <c r="L230" s="14"/>
      <c r="M230" s="14"/>
    </row>
    <row r="231" spans="6:13">
      <c r="F231" s="14"/>
      <c r="G231" s="14"/>
      <c r="H231" s="14"/>
      <c r="I231" s="14"/>
      <c r="J231" s="14"/>
      <c r="K231" s="14"/>
      <c r="L231" s="14"/>
      <c r="M231" s="14"/>
    </row>
    <row r="232" spans="6:13">
      <c r="F232" s="14"/>
      <c r="G232" s="14"/>
      <c r="H232" s="14"/>
      <c r="I232" s="14"/>
      <c r="J232" s="14"/>
      <c r="K232" s="14"/>
      <c r="L232" s="14"/>
      <c r="M232" s="14"/>
    </row>
    <row r="233" spans="6:13">
      <c r="F233" s="14"/>
      <c r="G233" s="14"/>
      <c r="H233" s="14"/>
      <c r="I233" s="14"/>
      <c r="J233" s="14"/>
      <c r="K233" s="14"/>
      <c r="L233" s="14"/>
      <c r="M233" s="14"/>
    </row>
    <row r="234" spans="6:13">
      <c r="F234" s="14"/>
      <c r="G234" s="14"/>
      <c r="H234" s="14"/>
      <c r="I234" s="14"/>
      <c r="J234" s="14"/>
      <c r="K234" s="14"/>
      <c r="L234" s="14"/>
      <c r="M234" s="14"/>
    </row>
    <row r="235" spans="6:13">
      <c r="F235" s="14"/>
      <c r="G235" s="14"/>
      <c r="H235" s="14"/>
      <c r="I235" s="14"/>
      <c r="J235" s="14"/>
      <c r="K235" s="14"/>
      <c r="L235" s="14"/>
      <c r="M235" s="14"/>
    </row>
    <row r="236" spans="6:13">
      <c r="F236" s="14"/>
      <c r="G236" s="14"/>
      <c r="H236" s="14"/>
      <c r="I236" s="14"/>
      <c r="J236" s="14"/>
      <c r="K236" s="14"/>
      <c r="L236" s="14"/>
      <c r="M236" s="14"/>
    </row>
    <row r="237" spans="6:13">
      <c r="F237" s="14"/>
      <c r="G237" s="14"/>
      <c r="H237" s="14"/>
      <c r="I237" s="14"/>
      <c r="J237" s="14"/>
      <c r="K237" s="14"/>
      <c r="L237" s="14"/>
      <c r="M237" s="14"/>
    </row>
    <row r="238" spans="6:13">
      <c r="F238" s="14"/>
      <c r="G238" s="14"/>
      <c r="H238" s="14"/>
      <c r="I238" s="14"/>
      <c r="J238" s="14"/>
      <c r="K238" s="14"/>
      <c r="L238" s="14"/>
      <c r="M238" s="14"/>
    </row>
    <row r="239" spans="6:13">
      <c r="F239" s="14"/>
      <c r="G239" s="14"/>
      <c r="H239" s="14"/>
      <c r="I239" s="14"/>
      <c r="J239" s="14"/>
      <c r="K239" s="14"/>
      <c r="L239" s="14"/>
      <c r="M239" s="14"/>
    </row>
    <row r="240" spans="6:13">
      <c r="F240" s="14"/>
      <c r="G240" s="14"/>
      <c r="H240" s="14"/>
      <c r="I240" s="14"/>
      <c r="J240" s="14"/>
      <c r="K240" s="14"/>
      <c r="L240" s="14"/>
      <c r="M240" s="14"/>
    </row>
    <row r="241" spans="6:13">
      <c r="F241" s="14"/>
      <c r="G241" s="14"/>
      <c r="H241" s="14"/>
      <c r="I241" s="14"/>
      <c r="J241" s="14"/>
      <c r="K241" s="14"/>
      <c r="L241" s="14"/>
      <c r="M241" s="14"/>
    </row>
    <row r="242" spans="6:13">
      <c r="F242" s="14"/>
      <c r="G242" s="14"/>
      <c r="H242" s="14"/>
      <c r="I242" s="14"/>
      <c r="J242" s="14"/>
      <c r="K242" s="14"/>
      <c r="L242" s="14"/>
      <c r="M242" s="14"/>
    </row>
    <row r="243" spans="6:13">
      <c r="F243" s="14"/>
      <c r="G243" s="14"/>
      <c r="H243" s="14"/>
      <c r="I243" s="14"/>
      <c r="J243" s="14"/>
      <c r="K243" s="14"/>
      <c r="L243" s="14"/>
      <c r="M243" s="14"/>
    </row>
    <row r="244" spans="6:13">
      <c r="F244" s="14"/>
      <c r="G244" s="14"/>
      <c r="H244" s="14"/>
      <c r="I244" s="14"/>
      <c r="J244" s="14"/>
      <c r="K244" s="14"/>
      <c r="L244" s="14"/>
      <c r="M244" s="14"/>
    </row>
    <row r="245" spans="6:13">
      <c r="F245" s="14"/>
      <c r="G245" s="14"/>
      <c r="H245" s="14"/>
      <c r="I245" s="14"/>
      <c r="J245" s="14"/>
      <c r="K245" s="14"/>
      <c r="L245" s="14"/>
      <c r="M245" s="14"/>
    </row>
    <row r="246" spans="6:13">
      <c r="F246" s="14"/>
      <c r="G246" s="14"/>
      <c r="H246" s="14"/>
      <c r="I246" s="14"/>
      <c r="J246" s="14"/>
      <c r="K246" s="14"/>
      <c r="L246" s="14"/>
      <c r="M246" s="14"/>
    </row>
    <row r="247" spans="6:13">
      <c r="F247" s="14"/>
      <c r="G247" s="14"/>
      <c r="H247" s="14"/>
      <c r="I247" s="14"/>
      <c r="J247" s="14"/>
      <c r="K247" s="14"/>
      <c r="L247" s="14"/>
      <c r="M247" s="14"/>
    </row>
    <row r="248" spans="6:13">
      <c r="F248" s="14"/>
      <c r="G248" s="14"/>
      <c r="H248" s="14"/>
      <c r="I248" s="14"/>
      <c r="J248" s="14"/>
      <c r="K248" s="14"/>
      <c r="L248" s="14"/>
      <c r="M248" s="14"/>
    </row>
    <row r="249" spans="6:13">
      <c r="F249" s="14"/>
      <c r="G249" s="14"/>
      <c r="H249" s="14"/>
      <c r="I249" s="14"/>
      <c r="J249" s="14"/>
      <c r="K249" s="14"/>
      <c r="L249" s="14"/>
      <c r="M249" s="14"/>
    </row>
    <row r="250" spans="6:13">
      <c r="F250" s="14"/>
      <c r="G250" s="14"/>
      <c r="H250" s="14"/>
      <c r="I250" s="14"/>
      <c r="J250" s="14"/>
      <c r="K250" s="14"/>
      <c r="L250" s="14"/>
      <c r="M250" s="14"/>
    </row>
    <row r="251" spans="6:13">
      <c r="F251" s="14"/>
      <c r="G251" s="14"/>
      <c r="H251" s="14"/>
      <c r="I251" s="14"/>
      <c r="J251" s="14"/>
      <c r="K251" s="14"/>
      <c r="L251" s="14"/>
      <c r="M251" s="14"/>
    </row>
    <row r="252" spans="6:13">
      <c r="F252" s="14"/>
      <c r="G252" s="14"/>
      <c r="H252" s="14"/>
      <c r="I252" s="14"/>
      <c r="J252" s="14"/>
      <c r="K252" s="14"/>
      <c r="L252" s="14"/>
      <c r="M252" s="14"/>
    </row>
    <row r="253" spans="6:13">
      <c r="F253" s="14"/>
      <c r="G253" s="14"/>
      <c r="H253" s="14"/>
      <c r="I253" s="14"/>
      <c r="J253" s="14"/>
      <c r="K253" s="14"/>
      <c r="L253" s="14"/>
      <c r="M253" s="14"/>
    </row>
    <row r="254" spans="6:13">
      <c r="F254" s="14"/>
      <c r="G254" s="14"/>
      <c r="H254" s="14"/>
      <c r="I254" s="14"/>
      <c r="J254" s="14"/>
      <c r="K254" s="14"/>
      <c r="L254" s="14"/>
      <c r="M254" s="14"/>
    </row>
    <row r="255" spans="6:13">
      <c r="F255" s="14"/>
      <c r="G255" s="14"/>
      <c r="H255" s="14"/>
      <c r="I255" s="14"/>
      <c r="J255" s="14"/>
      <c r="K255" s="14"/>
      <c r="L255" s="14"/>
      <c r="M255" s="14"/>
    </row>
    <row r="256" spans="6:13">
      <c r="F256" s="14"/>
      <c r="G256" s="14"/>
      <c r="H256" s="14"/>
      <c r="I256" s="14"/>
      <c r="J256" s="14"/>
      <c r="K256" s="14"/>
      <c r="L256" s="14"/>
      <c r="M256" s="14"/>
    </row>
    <row r="257" spans="6:13">
      <c r="F257" s="14"/>
      <c r="G257" s="14"/>
      <c r="H257" s="14"/>
      <c r="I257" s="14"/>
      <c r="J257" s="14"/>
      <c r="K257" s="14"/>
      <c r="L257" s="14"/>
      <c r="M257" s="14"/>
    </row>
    <row r="258" spans="6:13">
      <c r="F258" s="14"/>
      <c r="G258" s="14"/>
      <c r="H258" s="14"/>
      <c r="I258" s="14"/>
      <c r="J258" s="14"/>
      <c r="K258" s="14"/>
      <c r="L258" s="14"/>
      <c r="M258" s="14"/>
    </row>
    <row r="259" spans="6:13">
      <c r="F259" s="14"/>
      <c r="G259" s="14"/>
      <c r="H259" s="14"/>
      <c r="I259" s="14"/>
      <c r="J259" s="14"/>
      <c r="K259" s="14"/>
      <c r="L259" s="14"/>
      <c r="M259" s="14"/>
    </row>
    <row r="260" spans="6:13">
      <c r="F260" s="14"/>
      <c r="G260" s="14"/>
      <c r="H260" s="14"/>
      <c r="I260" s="14"/>
      <c r="J260" s="14"/>
      <c r="K260" s="14"/>
      <c r="L260" s="14"/>
      <c r="M260" s="14"/>
    </row>
    <row r="261" spans="6:13">
      <c r="F261" s="14"/>
      <c r="G261" s="14"/>
      <c r="H261" s="14"/>
      <c r="I261" s="14"/>
      <c r="J261" s="14"/>
      <c r="K261" s="14"/>
      <c r="L261" s="14"/>
      <c r="M261" s="14"/>
    </row>
    <row r="262" spans="6:13">
      <c r="F262" s="14"/>
      <c r="G262" s="14"/>
      <c r="H262" s="14"/>
      <c r="I262" s="14"/>
      <c r="J262" s="14"/>
      <c r="K262" s="14"/>
      <c r="L262" s="14"/>
      <c r="M262" s="14"/>
    </row>
    <row r="263" spans="6:13">
      <c r="F263" s="14"/>
      <c r="G263" s="14"/>
      <c r="H263" s="14"/>
      <c r="I263" s="14"/>
      <c r="J263" s="14"/>
      <c r="K263" s="14"/>
      <c r="L263" s="14"/>
      <c r="M263" s="14"/>
    </row>
    <row r="264" spans="6:13">
      <c r="F264" s="14"/>
      <c r="G264" s="14"/>
      <c r="H264" s="14"/>
      <c r="I264" s="14"/>
      <c r="J264" s="14"/>
      <c r="K264" s="14"/>
      <c r="L264" s="14"/>
      <c r="M264" s="14"/>
    </row>
    <row r="265" spans="6:13">
      <c r="F265" s="14"/>
      <c r="G265" s="14"/>
      <c r="H265" s="14"/>
      <c r="I265" s="14"/>
      <c r="J265" s="14"/>
      <c r="K265" s="14"/>
      <c r="L265" s="14"/>
      <c r="M265" s="14"/>
    </row>
    <row r="266" spans="6:13">
      <c r="F266" s="14"/>
      <c r="G266" s="14"/>
      <c r="H266" s="14"/>
      <c r="I266" s="14"/>
      <c r="J266" s="14"/>
      <c r="K266" s="14"/>
      <c r="L266" s="14"/>
      <c r="M266" s="14"/>
    </row>
    <row r="267" spans="6:13">
      <c r="F267" s="14"/>
      <c r="G267" s="14"/>
      <c r="H267" s="14"/>
      <c r="I267" s="14"/>
      <c r="J267" s="14"/>
      <c r="K267" s="14"/>
      <c r="L267" s="14"/>
      <c r="M267" s="14"/>
    </row>
    <row r="268" spans="6:13">
      <c r="F268" s="14"/>
      <c r="G268" s="14"/>
      <c r="H268" s="14"/>
      <c r="I268" s="14"/>
      <c r="J268" s="14"/>
      <c r="K268" s="14"/>
      <c r="L268" s="14"/>
      <c r="M268" s="14"/>
    </row>
    <row r="269" spans="6:13">
      <c r="F269" s="14"/>
      <c r="G269" s="14"/>
      <c r="H269" s="14"/>
      <c r="I269" s="14"/>
      <c r="J269" s="14"/>
      <c r="K269" s="14"/>
      <c r="L269" s="14"/>
      <c r="M269" s="14"/>
    </row>
    <row r="270" spans="6:13">
      <c r="F270" s="14"/>
      <c r="G270" s="14"/>
      <c r="H270" s="14"/>
      <c r="I270" s="14"/>
      <c r="J270" s="14"/>
      <c r="K270" s="14"/>
      <c r="L270" s="14"/>
      <c r="M270" s="14"/>
    </row>
    <row r="271" spans="6:13">
      <c r="F271" s="14"/>
      <c r="G271" s="14"/>
      <c r="H271" s="14"/>
      <c r="I271" s="14"/>
      <c r="J271" s="14"/>
      <c r="K271" s="14"/>
      <c r="L271" s="14"/>
      <c r="M271" s="14"/>
    </row>
    <row r="272" spans="6:13">
      <c r="F272" s="14"/>
      <c r="G272" s="14"/>
      <c r="H272" s="14"/>
      <c r="I272" s="14"/>
      <c r="J272" s="14"/>
      <c r="K272" s="14"/>
      <c r="L272" s="14"/>
      <c r="M272" s="14"/>
    </row>
    <row r="273" spans="6:13">
      <c r="F273" s="14"/>
      <c r="G273" s="14"/>
      <c r="H273" s="14"/>
      <c r="I273" s="14"/>
      <c r="J273" s="14"/>
      <c r="K273" s="14"/>
      <c r="L273" s="14"/>
      <c r="M273" s="14"/>
    </row>
    <row r="274" spans="6:13">
      <c r="F274" s="14"/>
      <c r="G274" s="14"/>
      <c r="H274" s="14"/>
      <c r="I274" s="14"/>
      <c r="J274" s="14"/>
      <c r="K274" s="14"/>
      <c r="L274" s="14"/>
      <c r="M274" s="14"/>
    </row>
    <row r="275" spans="6:13">
      <c r="F275" s="14"/>
      <c r="G275" s="14"/>
      <c r="H275" s="14"/>
      <c r="I275" s="14"/>
      <c r="J275" s="14"/>
      <c r="K275" s="14"/>
      <c r="L275" s="14"/>
      <c r="M275" s="14"/>
    </row>
    <row r="276" spans="6:13">
      <c r="F276" s="14"/>
      <c r="G276" s="14"/>
      <c r="H276" s="14"/>
      <c r="I276" s="14"/>
      <c r="J276" s="14"/>
      <c r="K276" s="14"/>
      <c r="L276" s="14"/>
      <c r="M276" s="14"/>
    </row>
    <row r="277" spans="6:13">
      <c r="F277" s="14"/>
      <c r="G277" s="14"/>
      <c r="H277" s="14"/>
      <c r="I277" s="14"/>
      <c r="J277" s="14"/>
      <c r="K277" s="14"/>
      <c r="L277" s="14"/>
      <c r="M277" s="14"/>
    </row>
    <row r="278" spans="6:13">
      <c r="F278" s="14"/>
      <c r="G278" s="14"/>
      <c r="H278" s="14"/>
      <c r="I278" s="14"/>
      <c r="J278" s="14"/>
      <c r="K278" s="14"/>
      <c r="L278" s="14"/>
      <c r="M278" s="14"/>
    </row>
    <row r="279" spans="6:13">
      <c r="F279" s="14"/>
      <c r="G279" s="14"/>
      <c r="H279" s="14"/>
      <c r="I279" s="14"/>
      <c r="J279" s="14"/>
      <c r="K279" s="14"/>
      <c r="L279" s="14"/>
      <c r="M279" s="14"/>
    </row>
    <row r="280" spans="6:13">
      <c r="F280" s="14"/>
      <c r="G280" s="14"/>
      <c r="H280" s="14"/>
      <c r="I280" s="14"/>
      <c r="J280" s="14"/>
      <c r="K280" s="14"/>
      <c r="L280" s="14"/>
      <c r="M280" s="14"/>
    </row>
    <row r="281" spans="6:13">
      <c r="F281" s="14"/>
      <c r="G281" s="14"/>
      <c r="H281" s="14"/>
      <c r="I281" s="14"/>
      <c r="J281" s="14"/>
      <c r="K281" s="14"/>
      <c r="L281" s="14"/>
      <c r="M281" s="14"/>
    </row>
    <row r="282" spans="6:13">
      <c r="F282" s="14"/>
      <c r="G282" s="14"/>
      <c r="H282" s="14"/>
      <c r="I282" s="14"/>
      <c r="J282" s="14"/>
      <c r="K282" s="14"/>
      <c r="L282" s="14"/>
      <c r="M282" s="14"/>
    </row>
    <row r="283" spans="6:13">
      <c r="F283" s="14"/>
      <c r="G283" s="14"/>
      <c r="H283" s="14"/>
      <c r="I283" s="14"/>
      <c r="J283" s="14"/>
      <c r="K283" s="14"/>
      <c r="L283" s="14"/>
      <c r="M283" s="14"/>
    </row>
  </sheetData>
  <mergeCells count="23">
    <mergeCell ref="R49:T49"/>
    <mergeCell ref="R9:T9"/>
    <mergeCell ref="R12:T12"/>
    <mergeCell ref="B129:C129"/>
    <mergeCell ref="B130:C130"/>
    <mergeCell ref="B32:D32"/>
    <mergeCell ref="B33:D33"/>
    <mergeCell ref="B89:D89"/>
    <mergeCell ref="B87:D87"/>
    <mergeCell ref="B88:D88"/>
    <mergeCell ref="B62:D62"/>
    <mergeCell ref="B84:D84"/>
    <mergeCell ref="B85:D85"/>
    <mergeCell ref="L5:N5"/>
    <mergeCell ref="O5:Q5"/>
    <mergeCell ref="R44:T44"/>
    <mergeCell ref="R45:T45"/>
    <mergeCell ref="R5:T5"/>
    <mergeCell ref="B86:D86"/>
    <mergeCell ref="B44:D44"/>
    <mergeCell ref="B45:D45"/>
    <mergeCell ref="B49:D49"/>
    <mergeCell ref="B31:D31"/>
  </mergeCells>
  <phoneticPr fontId="1" type="noConversion"/>
  <conditionalFormatting sqref="E103:E116 G99:G100 G91:G96 E91:E96 E97:J97 E88:H89 H85:H88 E98:H98 J98 E98:E101 G84:H84 E73:E88 G73:G87 G67:G71 E62:E70 B62:D62 J51:J71 L97:N97 H50:J61 E50:F61 G50:G65 F31:H49 H30 I30:J49 E7:N13 L17:N17 N15:N60 F15:J29 E15:E49 K12:M71">
    <cfRule type="cellIs" dxfId="7" priority="34" stopIfTrue="1" operator="equal">
      <formula>"n/a"</formula>
    </cfRule>
  </conditionalFormatting>
  <conditionalFormatting sqref="L73:N77">
    <cfRule type="cellIs" dxfId="6" priority="6" stopIfTrue="1" operator="equal">
      <formula>"n/a"</formula>
    </cfRule>
  </conditionalFormatting>
  <conditionalFormatting sqref="L80:N84">
    <cfRule type="cellIs" dxfId="5" priority="5" stopIfTrue="1" operator="equal">
      <formula>"n/a"</formula>
    </cfRule>
  </conditionalFormatting>
  <conditionalFormatting sqref="L91:N95">
    <cfRule type="cellIs" dxfId="4" priority="4" stopIfTrue="1" operator="equal">
      <formula>"n/a"</formula>
    </cfRule>
  </conditionalFormatting>
  <conditionalFormatting sqref="L110:N110">
    <cfRule type="cellIs" dxfId="3" priority="3" stopIfTrue="1" operator="equal">
      <formula>"n/a"</formula>
    </cfRule>
  </conditionalFormatting>
  <conditionalFormatting sqref="L115:N115">
    <cfRule type="cellIs" dxfId="2" priority="2" stopIfTrue="1" operator="equal">
      <formula>"n/a"</formula>
    </cfRule>
  </conditionalFormatting>
  <conditionalFormatting sqref="L117:N117">
    <cfRule type="cellIs" dxfId="1" priority="1" stopIfTrue="1" operator="equal">
      <formula>"n/a"</formula>
    </cfRule>
  </conditionalFormatting>
  <pageMargins left="0.55118110236220474" right="0.55118110236220474" top="0.98425196850393704" bottom="0.98425196850393704" header="0.51181102362204722" footer="0.51181102362204722"/>
  <pageSetup paperSize="9" scale="99" orientation="portrait" r:id="rId1"/>
  <headerFooter alignWithMargins="0">
    <oddHeader xml:space="preserve">&amp;CSetting up a Private Practice 
Outgoings </oddHeader>
    <oddFooter>&amp;L&amp;8Created by
E. Naylor
2008&amp;R&amp;P</oddFooter>
  </headerFooter>
  <rowBreaks count="1" manualBreakCount="1">
    <brk id="71" max="7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selection activeCell="F12" sqref="F12"/>
    </sheetView>
  </sheetViews>
  <sheetFormatPr defaultRowHeight="12.75"/>
  <cols>
    <col min="1" max="1" width="42.85546875" customWidth="1"/>
    <col min="2" max="2" width="3" bestFit="1" customWidth="1"/>
    <col min="3" max="3" width="13.42578125" customWidth="1"/>
    <col min="4" max="4" width="13.5703125" style="12" customWidth="1"/>
    <col min="5" max="6" width="11.140625" style="12" customWidth="1"/>
    <col min="7" max="7" width="13.42578125" customWidth="1"/>
    <col min="8" max="8" width="10.140625" bestFit="1" customWidth="1"/>
  </cols>
  <sheetData>
    <row r="1" spans="1:12">
      <c r="A1" s="28" t="s">
        <v>70</v>
      </c>
      <c r="B1" s="75">
        <v>4</v>
      </c>
      <c r="C1" s="40" t="s">
        <v>71</v>
      </c>
      <c r="D1" s="67">
        <v>48</v>
      </c>
      <c r="E1" s="112"/>
      <c r="F1" s="112"/>
      <c r="G1" s="12" t="s">
        <v>1</v>
      </c>
      <c r="L1" s="50"/>
    </row>
    <row r="2" spans="1:12">
      <c r="A2" s="30" t="s">
        <v>72</v>
      </c>
      <c r="B2" s="30"/>
      <c r="C2" s="31"/>
      <c r="D2" s="68">
        <v>18</v>
      </c>
      <c r="E2" s="112"/>
      <c r="F2" s="112"/>
      <c r="G2" s="12"/>
      <c r="H2" s="33" t="s">
        <v>73</v>
      </c>
    </row>
    <row r="3" spans="1:12">
      <c r="A3" s="35" t="s">
        <v>74</v>
      </c>
      <c r="B3" s="35"/>
      <c r="C3" s="32"/>
      <c r="D3" s="36">
        <f>D1*D2*B1</f>
        <v>3456</v>
      </c>
      <c r="E3" s="45"/>
      <c r="F3" s="45" t="s">
        <v>75</v>
      </c>
      <c r="G3" s="12"/>
    </row>
    <row r="4" spans="1:12">
      <c r="A4" s="39"/>
      <c r="B4" s="39"/>
      <c r="C4" s="41"/>
      <c r="D4" s="27"/>
      <c r="E4" s="43"/>
      <c r="F4" s="43"/>
      <c r="G4" s="12"/>
    </row>
    <row r="5" spans="1:12">
      <c r="A5" s="28" t="s">
        <v>76</v>
      </c>
      <c r="B5" s="28"/>
      <c r="C5" s="29"/>
      <c r="D5" s="26">
        <v>5</v>
      </c>
      <c r="E5" s="43"/>
      <c r="F5" s="43"/>
      <c r="G5" s="12"/>
    </row>
    <row r="6" spans="1:12">
      <c r="A6" s="30" t="s">
        <v>77</v>
      </c>
      <c r="B6" s="30"/>
      <c r="C6" s="31"/>
      <c r="D6" s="34">
        <v>5</v>
      </c>
      <c r="E6" s="43"/>
      <c r="F6" s="43"/>
      <c r="G6" s="12"/>
    </row>
    <row r="7" spans="1:12">
      <c r="A7" s="131" t="s">
        <v>78</v>
      </c>
      <c r="B7" s="131"/>
      <c r="C7" s="132"/>
      <c r="D7" s="103">
        <f>SUM(D5:D6)</f>
        <v>10</v>
      </c>
      <c r="E7" s="43"/>
      <c r="F7" s="43"/>
      <c r="G7" s="12"/>
    </row>
    <row r="8" spans="1:12" s="116" customFormat="1">
      <c r="A8" s="37" t="s">
        <v>79</v>
      </c>
      <c r="B8" s="37"/>
      <c r="C8" s="42"/>
      <c r="D8" s="38">
        <f>(D7*D2)</f>
        <v>180</v>
      </c>
      <c r="E8" s="106"/>
      <c r="F8" s="106"/>
      <c r="G8" s="115"/>
    </row>
    <row r="9" spans="1:12" s="33" customFormat="1">
      <c r="A9" s="37" t="s">
        <v>80</v>
      </c>
      <c r="B9" s="37"/>
      <c r="C9" s="42"/>
      <c r="D9" s="113">
        <v>100</v>
      </c>
      <c r="E9" s="225" t="s">
        <v>81</v>
      </c>
      <c r="F9" s="225"/>
      <c r="G9" s="225"/>
      <c r="H9" s="33" t="s">
        <v>82</v>
      </c>
    </row>
    <row r="10" spans="1:12" s="33" customFormat="1">
      <c r="A10" s="37"/>
      <c r="B10" s="37"/>
      <c r="C10" s="42"/>
      <c r="D10" s="113"/>
      <c r="E10" s="152" t="s">
        <v>83</v>
      </c>
      <c r="F10" s="152" t="s">
        <v>84</v>
      </c>
      <c r="G10" s="152" t="s">
        <v>85</v>
      </c>
    </row>
    <row r="11" spans="1:12" s="33" customFormat="1">
      <c r="A11" s="37" t="s">
        <v>86</v>
      </c>
      <c r="B11" s="37"/>
      <c r="C11" s="42"/>
      <c r="D11" s="113">
        <f>'Outgoings '!L99</f>
        <v>9284</v>
      </c>
      <c r="E11" s="153">
        <f>D11*2</f>
        <v>18568</v>
      </c>
      <c r="F11" s="153"/>
      <c r="G11" s="153"/>
    </row>
    <row r="12" spans="1:12" s="33" customFormat="1">
      <c r="A12" s="37" t="s">
        <v>87</v>
      </c>
      <c r="B12" s="37"/>
      <c r="C12" s="42"/>
      <c r="D12" s="113">
        <f>'Outgoings '!M99</f>
        <v>5067</v>
      </c>
      <c r="E12" s="153"/>
      <c r="F12" s="153">
        <f>D12*2</f>
        <v>10134</v>
      </c>
      <c r="G12" s="153"/>
    </row>
    <row r="13" spans="1:12" s="33" customFormat="1">
      <c r="A13" s="37" t="s">
        <v>88</v>
      </c>
      <c r="B13" s="37"/>
      <c r="C13" s="42"/>
      <c r="D13" s="114">
        <f>'Outgoings '!N99</f>
        <v>2672</v>
      </c>
      <c r="E13" s="154"/>
      <c r="F13" s="154"/>
      <c r="G13" s="153">
        <f>D13*2</f>
        <v>5344</v>
      </c>
    </row>
    <row r="14" spans="1:12">
      <c r="A14" s="37" t="s">
        <v>89</v>
      </c>
      <c r="B14" s="37"/>
      <c r="C14" s="42"/>
      <c r="D14" s="113">
        <f>D11+D12+D13-D9-D8</f>
        <v>16743</v>
      </c>
      <c r="E14" s="155"/>
      <c r="F14" s="155"/>
      <c r="G14" s="81"/>
      <c r="H14" s="33"/>
    </row>
    <row r="15" spans="1:12">
      <c r="A15" s="37" t="s">
        <v>90</v>
      </c>
      <c r="B15" s="69">
        <v>25</v>
      </c>
      <c r="C15" s="49" t="s">
        <v>91</v>
      </c>
      <c r="D15" s="43">
        <f>D14*B15/100</f>
        <v>4185.75</v>
      </c>
      <c r="E15" s="81"/>
      <c r="F15" s="81"/>
      <c r="G15" s="156"/>
      <c r="H15" s="33"/>
    </row>
    <row r="16" spans="1:12">
      <c r="A16" s="117" t="s">
        <v>92</v>
      </c>
      <c r="B16" s="117"/>
      <c r="C16" s="117"/>
      <c r="D16" s="149">
        <f>(D14-D15)</f>
        <v>12557.25</v>
      </c>
      <c r="E16" s="81"/>
      <c r="F16" s="81"/>
      <c r="G16" s="156"/>
      <c r="H16" s="33"/>
    </row>
    <row r="17" spans="1:18">
      <c r="A17" s="117" t="s">
        <v>93</v>
      </c>
      <c r="B17" s="117"/>
      <c r="C17" s="117"/>
      <c r="D17" s="149">
        <f>D16*2</f>
        <v>25114.5</v>
      </c>
      <c r="E17" s="81"/>
      <c r="F17" s="81"/>
      <c r="G17" s="156"/>
      <c r="H17" s="33" t="s">
        <v>94</v>
      </c>
    </row>
    <row r="18" spans="1:18">
      <c r="A18" s="37" t="s">
        <v>95</v>
      </c>
      <c r="B18" s="30"/>
      <c r="C18" s="31"/>
      <c r="D18" s="43">
        <f>'Outgoings '!L126</f>
        <v>2590</v>
      </c>
      <c r="E18" s="81">
        <f>D18*2</f>
        <v>5180</v>
      </c>
      <c r="F18" s="81"/>
      <c r="G18" s="81"/>
      <c r="I18" t="s">
        <v>96</v>
      </c>
      <c r="R18" s="33"/>
    </row>
    <row r="19" spans="1:18">
      <c r="A19" s="37" t="s">
        <v>97</v>
      </c>
      <c r="B19" s="30"/>
      <c r="C19" s="31"/>
      <c r="D19" s="43">
        <f>'Outgoings '!M126</f>
        <v>2220</v>
      </c>
      <c r="E19" s="81"/>
      <c r="F19" s="81">
        <f>D19*2</f>
        <v>4440</v>
      </c>
      <c r="G19" s="81"/>
      <c r="R19" s="33"/>
    </row>
    <row r="20" spans="1:18">
      <c r="A20" s="37" t="s">
        <v>98</v>
      </c>
      <c r="B20" s="30"/>
      <c r="C20" s="31"/>
      <c r="D20" s="43">
        <f>'Outgoings '!N126</f>
        <v>1740</v>
      </c>
      <c r="E20" s="81"/>
      <c r="F20" s="81"/>
      <c r="G20" s="81">
        <f>D20*2</f>
        <v>3480</v>
      </c>
    </row>
    <row r="21" spans="1:18" ht="15">
      <c r="A21" s="117" t="s">
        <v>99</v>
      </c>
      <c r="B21" s="117"/>
      <c r="C21" s="117"/>
      <c r="D21" s="149">
        <f>(SUM(D18:D20))*2</f>
        <v>13100</v>
      </c>
      <c r="E21" s="157">
        <f>IF(E18&lt;E11,E18,E11)</f>
        <v>5180</v>
      </c>
      <c r="F21" s="158">
        <f>IF(F19&lt;F12,F19,F12)</f>
        <v>4440</v>
      </c>
      <c r="G21" s="158">
        <f>IF(G20&lt;G13,G20,G13)</f>
        <v>3480</v>
      </c>
    </row>
    <row r="22" spans="1:18">
      <c r="E22" s="81"/>
      <c r="F22" s="81"/>
      <c r="G22" s="156"/>
    </row>
    <row r="23" spans="1:18" ht="15.75">
      <c r="A23" s="128" t="s">
        <v>100</v>
      </c>
      <c r="B23" s="128"/>
      <c r="C23" s="128"/>
      <c r="D23" s="150">
        <f>IF(A34&lt;D3,A34,D3)</f>
        <v>3456</v>
      </c>
      <c r="E23" s="159">
        <f>(100/$D$21*$D$23)*E21/100</f>
        <v>1366.5709923664119</v>
      </c>
      <c r="F23" s="159">
        <f>(100/$D$21*$D$23)*F21/100</f>
        <v>1171.346564885496</v>
      </c>
      <c r="G23" s="159">
        <f>(100/$D$21*$D$23)*G21/100</f>
        <v>918.08244274809158</v>
      </c>
      <c r="H23" s="122">
        <f>SUM(E23:G23)</f>
        <v>3455.9999999999995</v>
      </c>
    </row>
    <row r="24" spans="1:18">
      <c r="A24" s="129"/>
      <c r="B24" s="111"/>
      <c r="C24" s="111"/>
      <c r="D24" s="130"/>
      <c r="E24" s="81"/>
      <c r="F24" s="81"/>
      <c r="G24" s="81"/>
      <c r="H24" s="33"/>
    </row>
    <row r="25" spans="1:18" ht="13.5" thickBot="1">
      <c r="E25" s="85"/>
      <c r="F25" s="85"/>
      <c r="G25" s="81"/>
      <c r="I25" s="33"/>
    </row>
    <row r="26" spans="1:18" ht="16.5" thickBot="1">
      <c r="A26" s="109" t="s">
        <v>101</v>
      </c>
      <c r="B26" s="110"/>
      <c r="C26" s="110"/>
      <c r="D26" s="151">
        <f>D30/D23</f>
        <v>54.005475019290124</v>
      </c>
      <c r="E26" s="81"/>
      <c r="F26" s="160"/>
      <c r="G26" s="161"/>
      <c r="J26" s="33"/>
    </row>
    <row r="27" spans="1:18">
      <c r="A27" s="37" t="s">
        <v>102</v>
      </c>
      <c r="B27" s="104"/>
      <c r="C27" s="104"/>
      <c r="D27" s="43"/>
      <c r="E27" s="81">
        <v>25</v>
      </c>
      <c r="F27" s="81">
        <v>45</v>
      </c>
      <c r="G27" s="81">
        <v>70</v>
      </c>
      <c r="I27" s="33" t="s">
        <v>103</v>
      </c>
    </row>
    <row r="28" spans="1:18">
      <c r="A28" s="99" t="s">
        <v>104</v>
      </c>
      <c r="B28" s="105"/>
      <c r="C28" s="105"/>
      <c r="D28" s="106"/>
      <c r="E28" s="125">
        <f>E23*E27</f>
        <v>34164.274809160299</v>
      </c>
      <c r="F28" s="125">
        <f>F23*F27</f>
        <v>52710.595419847319</v>
      </c>
      <c r="G28" s="125">
        <f>G23*G27</f>
        <v>64265.770992366408</v>
      </c>
    </row>
    <row r="29" spans="1:18">
      <c r="A29" s="123" t="s">
        <v>105</v>
      </c>
      <c r="B29" s="124"/>
      <c r="C29" s="124"/>
      <c r="D29" s="125">
        <f>SUM(E28:G28)</f>
        <v>151140.64122137404</v>
      </c>
      <c r="E29" s="121"/>
      <c r="F29" s="121"/>
      <c r="G29" s="121"/>
      <c r="H29" s="120"/>
    </row>
    <row r="30" spans="1:18">
      <c r="A30" s="123" t="s">
        <v>106</v>
      </c>
      <c r="B30" s="124"/>
      <c r="C30" s="124"/>
      <c r="D30" s="125">
        <f>'Outgoings '!H117</f>
        <v>186642.92166666666</v>
      </c>
      <c r="E30" s="121"/>
      <c r="F30" s="121"/>
      <c r="G30" s="121"/>
      <c r="H30" s="120"/>
    </row>
    <row r="32" spans="1:18" ht="15.75">
      <c r="A32" s="118" t="s">
        <v>107</v>
      </c>
      <c r="B32" s="126"/>
      <c r="C32" s="126"/>
      <c r="D32" s="127">
        <f>D29-D30</f>
        <v>-35502.280445292621</v>
      </c>
    </row>
    <row r="33" spans="1:7">
      <c r="A33" s="105"/>
      <c r="B33" s="105"/>
      <c r="C33" s="105"/>
      <c r="D33" s="106"/>
      <c r="E33" s="106"/>
      <c r="F33" s="106"/>
      <c r="G33" s="105"/>
    </row>
    <row r="34" spans="1:7">
      <c r="A34" s="119">
        <f>IF(D21&lt;D17,D21,D17)</f>
        <v>13100</v>
      </c>
      <c r="B34" s="107"/>
      <c r="C34" s="107"/>
      <c r="D34" s="108"/>
      <c r="E34" s="108"/>
      <c r="F34" s="108"/>
      <c r="G34" s="105"/>
    </row>
    <row r="35" spans="1:7">
      <c r="A35" s="105"/>
      <c r="B35" s="105"/>
      <c r="C35" s="105"/>
      <c r="D35" s="106"/>
      <c r="E35" s="106"/>
      <c r="F35" s="106"/>
      <c r="G35" s="105"/>
    </row>
    <row r="36" spans="1:7">
      <c r="A36" s="105"/>
      <c r="B36" s="105"/>
      <c r="C36" s="105"/>
      <c r="D36" s="106"/>
      <c r="E36" s="106"/>
      <c r="F36" s="106"/>
      <c r="G36" s="105"/>
    </row>
    <row r="37" spans="1:7">
      <c r="A37" s="105"/>
      <c r="B37" s="105"/>
      <c r="C37" s="105"/>
      <c r="D37" s="106"/>
      <c r="E37" s="106"/>
      <c r="F37" s="106"/>
      <c r="G37" s="105"/>
    </row>
  </sheetData>
  <mergeCells count="1">
    <mergeCell ref="E9:G9"/>
  </mergeCells>
  <phoneticPr fontId="1" type="noConversion"/>
  <pageMargins left="0.75" right="0.75" top="1" bottom="1" header="0.5" footer="0.5"/>
  <pageSetup paperSize="9" orientation="portrait" r:id="rId1"/>
  <headerFooter alignWithMargins="0">
    <oddHeader>&amp;CSetting up a Private Practice 
Incomings</oddHeader>
    <oddFooter>&amp;L&amp;8Created by
E. Naylor
2008&amp;R&amp;P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0F3CDDC4F0384EBF9A0EA9642EA2FC" ma:contentTypeVersion="0" ma:contentTypeDescription="Create a new document." ma:contentTypeScope="" ma:versionID="d6ba9324dfca545a1de1d87fbc945386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BC1C06-7498-4CE7-8274-12B7BCE055A8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A1422681-ABB5-4A7E-829C-2C1A97062E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17ABA290-FC47-48C7-B8B6-8E74A205D9F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Outgoings </vt:lpstr>
      <vt:lpstr>Incomings</vt:lpstr>
      <vt:lpstr>'Outgoings 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Naylor (shumeln)</dc:creator>
  <cp:lastModifiedBy>shumbh5</cp:lastModifiedBy>
  <cp:lastPrinted>2008-11-27T09:46:53Z</cp:lastPrinted>
  <dcterms:created xsi:type="dcterms:W3CDTF">2008-10-30T09:25:11Z</dcterms:created>
  <dcterms:modified xsi:type="dcterms:W3CDTF">2012-09-04T11:22:55Z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0x010100E30F3CDDC4F0384EBF9A0EA9642EA2FC</vt:lpwstr>
  </property>
</Properties>
</file>