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FMCW3\fmcw3-master\hardware\"/>
    </mc:Choice>
  </mc:AlternateContent>
  <xr:revisionPtr revIDLastSave="0" documentId="13_ncr:1_{55ED1AC9-024A-413A-B542-08D5647CE518}" xr6:coauthVersionLast="43" xr6:coauthVersionMax="43" xr10:uidLastSave="{00000000-0000-0000-0000-000000000000}"/>
  <bookViews>
    <workbookView xWindow="-120" yWindow="-120" windowWidth="29040" windowHeight="15840" xr2:uid="{E8F41BDF-A983-47CF-91E1-B1D340719F21}"/>
  </bookViews>
  <sheets>
    <sheet name="BOM" sheetId="2" r:id="rId1"/>
    <sheet name="DEBUG" sheetId="14" r:id="rId2"/>
    <sheet name="Bottom layer" sheetId="6" r:id="rId3"/>
    <sheet name="Top layer" sheetId="5" r:id="rId4"/>
    <sheet name="BL_Pivot" sheetId="10" r:id="rId5"/>
    <sheet name="TL_Pivot" sheetId="12" r:id="rId6"/>
  </sheets>
  <definedNames>
    <definedName name="_xlnm._FilterDatabase" localSheetId="1" hidden="1">DEBUG!$H$3:$H$117</definedName>
    <definedName name="_xlnm._FilterDatabase" localSheetId="3" hidden="1">'Top layer'!#REF!</definedName>
    <definedName name="ExternalData_1" localSheetId="0" hidden="1">BOM!$A$1:$M$117</definedName>
    <definedName name="_xlnm.Extract" localSheetId="1">DEBUG!$I$3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U44" i="2" l="1"/>
  <c r="U16" i="2"/>
  <c r="U9" i="2"/>
  <c r="U10" i="2"/>
  <c r="U85" i="2"/>
  <c r="U42" i="2"/>
  <c r="U92" i="2"/>
  <c r="U8" i="2"/>
  <c r="U104" i="2"/>
  <c r="U7" i="2"/>
  <c r="U51" i="2"/>
  <c r="U86" i="2"/>
  <c r="U110" i="2"/>
  <c r="U46" i="2"/>
  <c r="U96" i="2"/>
  <c r="U50" i="2"/>
  <c r="U111" i="2"/>
  <c r="U41" i="2"/>
  <c r="U6" i="2"/>
  <c r="U5" i="2"/>
  <c r="U97" i="2"/>
  <c r="U28" i="2"/>
  <c r="U26" i="2"/>
  <c r="U49" i="2"/>
  <c r="U89" i="2"/>
  <c r="U13" i="2"/>
  <c r="U112" i="2"/>
  <c r="U74" i="2"/>
  <c r="U3" i="2"/>
  <c r="U21" i="2"/>
  <c r="U31" i="2"/>
  <c r="U43" i="2"/>
  <c r="U81" i="2"/>
  <c r="U33" i="2"/>
  <c r="U12" i="2"/>
  <c r="U11" i="2"/>
  <c r="U88" i="2"/>
  <c r="U107" i="2"/>
  <c r="U95" i="2"/>
  <c r="U108" i="2"/>
  <c r="U94" i="2"/>
  <c r="U19" i="2"/>
  <c r="U20" i="2"/>
  <c r="U15" i="2"/>
  <c r="U4" i="2"/>
  <c r="U18" i="2"/>
  <c r="U25" i="2"/>
  <c r="U2" i="2"/>
  <c r="U23" i="2"/>
  <c r="U22" i="2"/>
  <c r="U24" i="2"/>
  <c r="U34" i="2"/>
  <c r="U35" i="2"/>
  <c r="U17" i="2"/>
  <c r="U14" i="2"/>
  <c r="U32" i="2"/>
  <c r="U37" i="2"/>
  <c r="U109" i="2"/>
  <c r="U27" i="2"/>
  <c r="U82" i="2"/>
  <c r="U106" i="2"/>
  <c r="U30" i="2"/>
  <c r="U75" i="2"/>
  <c r="U79" i="2"/>
  <c r="U80" i="2"/>
  <c r="U48" i="2"/>
  <c r="U52" i="2"/>
  <c r="U64" i="2"/>
  <c r="U57" i="2"/>
  <c r="U61" i="2"/>
  <c r="U60" i="2"/>
  <c r="U59" i="2"/>
  <c r="U58" i="2"/>
  <c r="U62" i="2"/>
  <c r="U53" i="2"/>
  <c r="U70" i="2"/>
  <c r="U73" i="2"/>
  <c r="U63" i="2"/>
  <c r="U65" i="2"/>
  <c r="U66" i="2"/>
  <c r="U67" i="2"/>
  <c r="U68" i="2"/>
  <c r="U69" i="2"/>
  <c r="U72" i="2"/>
  <c r="U47" i="2"/>
  <c r="U71" i="2"/>
  <c r="U76" i="2"/>
  <c r="U77" i="2"/>
  <c r="U56" i="2"/>
  <c r="U55" i="2"/>
  <c r="U54" i="2"/>
  <c r="U78" i="2"/>
  <c r="U29" i="2"/>
  <c r="U90" i="2"/>
  <c r="U91" i="2"/>
  <c r="U93" i="2"/>
  <c r="U103" i="2"/>
  <c r="U45" i="2"/>
  <c r="U36" i="2"/>
  <c r="U98" i="2"/>
  <c r="U83" i="2"/>
  <c r="U105" i="2"/>
  <c r="U84" i="2"/>
  <c r="U87" i="2"/>
  <c r="K5" i="14"/>
  <c r="T44" i="2"/>
  <c r="T16" i="2"/>
  <c r="T9" i="2"/>
  <c r="T10" i="2"/>
  <c r="T85" i="2"/>
  <c r="T42" i="2"/>
  <c r="T92" i="2"/>
  <c r="T8" i="2"/>
  <c r="T104" i="2"/>
  <c r="T7" i="2"/>
  <c r="T51" i="2"/>
  <c r="T86" i="2"/>
  <c r="T110" i="2"/>
  <c r="T46" i="2"/>
  <c r="T96" i="2"/>
  <c r="T50" i="2"/>
  <c r="T111" i="2"/>
  <c r="T41" i="2"/>
  <c r="T6" i="2"/>
  <c r="T5" i="2"/>
  <c r="T97" i="2"/>
  <c r="T28" i="2"/>
  <c r="T26" i="2"/>
  <c r="T49" i="2"/>
  <c r="T89" i="2"/>
  <c r="T13" i="2"/>
  <c r="T112" i="2"/>
  <c r="T74" i="2"/>
  <c r="T3" i="2"/>
  <c r="T21" i="2"/>
  <c r="T31" i="2"/>
  <c r="T43" i="2"/>
  <c r="T81" i="2"/>
  <c r="T33" i="2"/>
  <c r="T12" i="2"/>
  <c r="T11" i="2"/>
  <c r="T88" i="2"/>
  <c r="T107" i="2"/>
  <c r="T95" i="2"/>
  <c r="T108" i="2"/>
  <c r="T94" i="2"/>
  <c r="T19" i="2"/>
  <c r="T20" i="2"/>
  <c r="T15" i="2"/>
  <c r="T4" i="2"/>
  <c r="T18" i="2"/>
  <c r="T25" i="2"/>
  <c r="T2" i="2"/>
  <c r="T23" i="2"/>
  <c r="T22" i="2"/>
  <c r="T24" i="2"/>
  <c r="T34" i="2"/>
  <c r="T35" i="2"/>
  <c r="T17" i="2"/>
  <c r="T14" i="2"/>
  <c r="T32" i="2"/>
  <c r="T37" i="2"/>
  <c r="T109" i="2"/>
  <c r="T27" i="2"/>
  <c r="T82" i="2"/>
  <c r="T106" i="2"/>
  <c r="T30" i="2"/>
  <c r="T75" i="2"/>
  <c r="T79" i="2"/>
  <c r="T80" i="2"/>
  <c r="T48" i="2"/>
  <c r="T52" i="2"/>
  <c r="T64" i="2"/>
  <c r="T57" i="2"/>
  <c r="T61" i="2"/>
  <c r="T60" i="2"/>
  <c r="T59" i="2"/>
  <c r="T58" i="2"/>
  <c r="T62" i="2"/>
  <c r="T53" i="2"/>
  <c r="T70" i="2"/>
  <c r="T73" i="2"/>
  <c r="T63" i="2"/>
  <c r="T65" i="2"/>
  <c r="T66" i="2"/>
  <c r="T67" i="2"/>
  <c r="T68" i="2"/>
  <c r="T69" i="2"/>
  <c r="T72" i="2"/>
  <c r="T47" i="2"/>
  <c r="T71" i="2"/>
  <c r="T76" i="2"/>
  <c r="T77" i="2"/>
  <c r="T56" i="2"/>
  <c r="T55" i="2"/>
  <c r="T54" i="2"/>
  <c r="T78" i="2"/>
  <c r="T29" i="2"/>
  <c r="T90" i="2"/>
  <c r="T91" i="2"/>
  <c r="T93" i="2"/>
  <c r="T103" i="2"/>
  <c r="T45" i="2"/>
  <c r="T36" i="2"/>
  <c r="T98" i="2"/>
  <c r="T99" i="2"/>
  <c r="T100" i="2"/>
  <c r="T101" i="2"/>
  <c r="T102" i="2"/>
  <c r="T83" i="2"/>
  <c r="T105" i="2"/>
  <c r="T84" i="2"/>
  <c r="T87" i="2"/>
  <c r="T113" i="2"/>
  <c r="T114" i="2"/>
  <c r="T115" i="2"/>
  <c r="T116" i="2"/>
  <c r="T117" i="2"/>
  <c r="T38" i="2"/>
  <c r="T39" i="2"/>
  <c r="T40" i="2"/>
  <c r="S44" i="2"/>
  <c r="S16" i="2"/>
  <c r="S9" i="2"/>
  <c r="S10" i="2"/>
  <c r="S85" i="2"/>
  <c r="S42" i="2"/>
  <c r="S92" i="2"/>
  <c r="S8" i="2"/>
  <c r="S104" i="2"/>
  <c r="S7" i="2"/>
  <c r="S51" i="2"/>
  <c r="S86" i="2"/>
  <c r="S110" i="2"/>
  <c r="S46" i="2"/>
  <c r="S96" i="2"/>
  <c r="S50" i="2"/>
  <c r="S111" i="2"/>
  <c r="S41" i="2"/>
  <c r="S6" i="2"/>
  <c r="S5" i="2"/>
  <c r="S97" i="2"/>
  <c r="S28" i="2"/>
  <c r="S26" i="2"/>
  <c r="S49" i="2"/>
  <c r="S89" i="2"/>
  <c r="S13" i="2"/>
  <c r="S112" i="2"/>
  <c r="S74" i="2"/>
  <c r="S3" i="2"/>
  <c r="S21" i="2"/>
  <c r="S31" i="2"/>
  <c r="S43" i="2"/>
  <c r="S81" i="2"/>
  <c r="S33" i="2"/>
  <c r="S12" i="2"/>
  <c r="S11" i="2"/>
  <c r="S88" i="2"/>
  <c r="S107" i="2"/>
  <c r="S95" i="2"/>
  <c r="S108" i="2"/>
  <c r="S94" i="2"/>
  <c r="S19" i="2"/>
  <c r="S20" i="2"/>
  <c r="S15" i="2"/>
  <c r="S4" i="2"/>
  <c r="S18" i="2"/>
  <c r="S25" i="2"/>
  <c r="S2" i="2"/>
  <c r="S23" i="2"/>
  <c r="S22" i="2"/>
  <c r="S24" i="2"/>
  <c r="S34" i="2"/>
  <c r="S35" i="2"/>
  <c r="S17" i="2"/>
  <c r="S14" i="2"/>
  <c r="S32" i="2"/>
  <c r="S37" i="2"/>
  <c r="S109" i="2"/>
  <c r="S27" i="2"/>
  <c r="S82" i="2"/>
  <c r="S106" i="2"/>
  <c r="S30" i="2"/>
  <c r="S75" i="2"/>
  <c r="S79" i="2"/>
  <c r="S80" i="2"/>
  <c r="S48" i="2"/>
  <c r="S52" i="2"/>
  <c r="S64" i="2"/>
  <c r="S57" i="2"/>
  <c r="S61" i="2"/>
  <c r="S60" i="2"/>
  <c r="S59" i="2"/>
  <c r="S58" i="2"/>
  <c r="S62" i="2"/>
  <c r="S53" i="2"/>
  <c r="S70" i="2"/>
  <c r="S73" i="2"/>
  <c r="S63" i="2"/>
  <c r="S65" i="2"/>
  <c r="S66" i="2"/>
  <c r="S67" i="2"/>
  <c r="S68" i="2"/>
  <c r="S69" i="2"/>
  <c r="S72" i="2"/>
  <c r="S47" i="2"/>
  <c r="S71" i="2"/>
  <c r="S76" i="2"/>
  <c r="S77" i="2"/>
  <c r="S56" i="2"/>
  <c r="S55" i="2"/>
  <c r="S54" i="2"/>
  <c r="S78" i="2"/>
  <c r="S29" i="2"/>
  <c r="S90" i="2"/>
  <c r="S91" i="2"/>
  <c r="S93" i="2"/>
  <c r="S103" i="2"/>
  <c r="S45" i="2"/>
  <c r="S36" i="2"/>
  <c r="S98" i="2"/>
  <c r="S99" i="2"/>
  <c r="S100" i="2"/>
  <c r="S101" i="2"/>
  <c r="S102" i="2"/>
  <c r="S83" i="2"/>
  <c r="S105" i="2"/>
  <c r="S84" i="2"/>
  <c r="S87" i="2"/>
  <c r="S113" i="2"/>
  <c r="S114" i="2"/>
  <c r="S115" i="2"/>
  <c r="S116" i="2"/>
  <c r="S117" i="2"/>
  <c r="S38" i="2"/>
  <c r="S39" i="2"/>
  <c r="S40" i="2"/>
  <c r="C70" i="12"/>
  <c r="C71" i="12"/>
  <c r="C72" i="12"/>
  <c r="C73" i="12" s="1"/>
  <c r="C74" i="12" s="1"/>
  <c r="C75" i="12" s="1"/>
  <c r="C76" i="12" s="1"/>
  <c r="C77" i="12" s="1"/>
  <c r="C78" i="12" s="1"/>
  <c r="C79" i="12" s="1"/>
  <c r="C40" i="10"/>
  <c r="C41" i="10"/>
  <c r="A97" i="6"/>
  <c r="A30" i="6"/>
  <c r="A19" i="6"/>
  <c r="A20" i="6"/>
  <c r="A21" i="6"/>
  <c r="A22" i="6"/>
  <c r="A14" i="6"/>
  <c r="A23" i="6"/>
  <c r="A107" i="6"/>
  <c r="A27" i="6"/>
  <c r="A98" i="6"/>
  <c r="A24" i="6"/>
  <c r="A25" i="6"/>
  <c r="A99" i="6"/>
  <c r="A46" i="5"/>
  <c r="A47" i="5"/>
  <c r="A48" i="5"/>
  <c r="A121" i="5"/>
  <c r="A79" i="5"/>
  <c r="A49" i="5"/>
  <c r="A50" i="5"/>
  <c r="A51" i="5"/>
  <c r="A52" i="5"/>
  <c r="A75" i="5"/>
  <c r="A76" i="5"/>
  <c r="A223" i="5"/>
  <c r="A224" i="5"/>
  <c r="A54" i="5"/>
  <c r="A225" i="5"/>
  <c r="A77" i="5"/>
  <c r="A55" i="5"/>
  <c r="A78" i="5"/>
  <c r="A235" i="5"/>
  <c r="A236" i="5"/>
  <c r="A237" i="5"/>
  <c r="A229" i="5"/>
  <c r="A216" i="5"/>
  <c r="A40" i="5"/>
  <c r="A226" i="5"/>
  <c r="A220" i="5"/>
  <c r="A298" i="5"/>
  <c r="A287" i="5"/>
  <c r="A68" i="5"/>
  <c r="A300" i="5"/>
  <c r="A273" i="5"/>
  <c r="A297" i="5"/>
  <c r="A296" i="5"/>
  <c r="A72" i="5"/>
  <c r="A294" i="5"/>
  <c r="A74" i="5"/>
  <c r="A57" i="5"/>
  <c r="A282" i="5"/>
  <c r="A299" i="5"/>
  <c r="A73" i="5"/>
  <c r="A295" i="5"/>
  <c r="A291" i="5"/>
  <c r="A283" i="5"/>
  <c r="A268" i="5"/>
  <c r="A269" i="5"/>
  <c r="A270" i="5"/>
  <c r="A66" i="5"/>
  <c r="A65" i="5"/>
  <c r="A69" i="5"/>
  <c r="A70" i="5"/>
  <c r="A71" i="5"/>
  <c r="A272" i="5"/>
  <c r="A276" i="5"/>
  <c r="A277" i="5"/>
  <c r="A278" i="5"/>
  <c r="A288" i="5"/>
  <c r="A58" i="5"/>
  <c r="A64" i="5"/>
  <c r="A284" i="5"/>
  <c r="A281" i="5"/>
  <c r="A285" i="5"/>
  <c r="A286" i="5"/>
  <c r="A67" i="5"/>
  <c r="A308" i="5"/>
  <c r="A271" i="5"/>
  <c r="A56" i="5"/>
  <c r="A136" i="5"/>
  <c r="A96" i="5"/>
  <c r="A151" i="5"/>
  <c r="A99" i="5"/>
  <c r="A154" i="5"/>
  <c r="A101" i="5"/>
  <c r="A102" i="5"/>
  <c r="A155" i="5"/>
  <c r="A185" i="5"/>
  <c r="A86" i="5"/>
  <c r="A176" i="5"/>
  <c r="A162" i="5"/>
  <c r="A184" i="5"/>
  <c r="A130" i="5"/>
  <c r="A133" i="5"/>
  <c r="A135" i="5"/>
  <c r="A179" i="5"/>
  <c r="A145" i="5"/>
  <c r="A146" i="5"/>
  <c r="A147" i="5"/>
  <c r="A196" i="5"/>
  <c r="A149" i="5"/>
  <c r="A167" i="5"/>
  <c r="A150" i="5"/>
  <c r="A116" i="5"/>
  <c r="A117" i="5"/>
  <c r="A23" i="5"/>
  <c r="A97" i="5"/>
  <c r="A24" i="5"/>
  <c r="A197" i="5"/>
  <c r="A181" i="5"/>
  <c r="A118" i="5"/>
  <c r="A119" i="5"/>
  <c r="A172" i="5"/>
  <c r="A98" i="5"/>
  <c r="A25" i="5"/>
  <c r="A173" i="5"/>
  <c r="A26" i="5"/>
  <c r="A80" i="5"/>
  <c r="A152" i="5"/>
  <c r="A27" i="5"/>
  <c r="A28" i="5"/>
  <c r="A174" i="5"/>
  <c r="A100" i="5"/>
  <c r="A29" i="5"/>
  <c r="A175" i="5"/>
  <c r="A30" i="5"/>
  <c r="A81" i="5"/>
  <c r="A153" i="5"/>
  <c r="A31" i="5"/>
  <c r="A198" i="5"/>
  <c r="A199" i="5"/>
  <c r="A200" i="5"/>
  <c r="A168" i="5"/>
  <c r="A201" i="5"/>
  <c r="A169" i="5"/>
  <c r="A170" i="5"/>
  <c r="A82" i="5"/>
  <c r="A120" i="5"/>
  <c r="A159" i="5"/>
  <c r="A202" i="5"/>
  <c r="A203" i="5"/>
  <c r="A204" i="5"/>
  <c r="A205" i="5"/>
  <c r="A206" i="5"/>
  <c r="A207" i="5"/>
  <c r="A208" i="5"/>
  <c r="A209" i="5"/>
  <c r="A210" i="5"/>
  <c r="A211" i="5"/>
  <c r="A212" i="5"/>
  <c r="A178" i="5"/>
  <c r="A156" i="5"/>
  <c r="A157" i="5"/>
  <c r="A158" i="5"/>
  <c r="A213" i="5"/>
  <c r="A214" i="5"/>
  <c r="A171" i="5"/>
  <c r="A215" i="5"/>
  <c r="A190" i="5"/>
  <c r="A191" i="5"/>
  <c r="A192" i="5"/>
  <c r="A3" i="5"/>
  <c r="A4" i="5"/>
  <c r="A5" i="5"/>
  <c r="A193" i="5"/>
  <c r="A6" i="5"/>
  <c r="A85" i="5"/>
  <c r="A87" i="5"/>
  <c r="A88" i="5"/>
  <c r="A89" i="5"/>
  <c r="A90" i="5"/>
  <c r="A91" i="5"/>
  <c r="A105" i="5"/>
  <c r="A106" i="5"/>
  <c r="A107" i="5"/>
  <c r="A122" i="5"/>
  <c r="A123" i="5"/>
  <c r="A124" i="5"/>
  <c r="A125" i="5"/>
  <c r="A7" i="5"/>
  <c r="A8" i="5"/>
  <c r="A186" i="5"/>
  <c r="A187" i="5"/>
  <c r="A160" i="5"/>
  <c r="A161" i="5"/>
  <c r="A163" i="5"/>
  <c r="A164" i="5"/>
  <c r="A126" i="5"/>
  <c r="A127" i="5"/>
  <c r="A92" i="5"/>
  <c r="A93" i="5"/>
  <c r="A94" i="5"/>
  <c r="A95" i="5"/>
  <c r="A128" i="5"/>
  <c r="A129" i="5"/>
  <c r="A9" i="5"/>
  <c r="A10" i="5"/>
  <c r="A11" i="5"/>
  <c r="A12" i="5"/>
  <c r="A13" i="5"/>
  <c r="A14" i="5"/>
  <c r="A15" i="5"/>
  <c r="A16" i="5"/>
  <c r="A17" i="5"/>
  <c r="A18" i="5"/>
  <c r="A131" i="5"/>
  <c r="A132" i="5"/>
  <c r="A182" i="5"/>
  <c r="A194" i="5"/>
  <c r="A108" i="5"/>
  <c r="A109" i="5"/>
  <c r="A110" i="5"/>
  <c r="A111" i="5"/>
  <c r="A112" i="5"/>
  <c r="A113" i="5"/>
  <c r="A19" i="5"/>
  <c r="A20" i="5"/>
  <c r="A134" i="5"/>
  <c r="A165" i="5"/>
  <c r="A114" i="5"/>
  <c r="A59" i="5"/>
  <c r="A60" i="5"/>
  <c r="A188" i="5"/>
  <c r="A61" i="5"/>
  <c r="A189" i="5"/>
  <c r="A62" i="5"/>
  <c r="A166" i="5"/>
  <c r="A137" i="5"/>
  <c r="A103" i="5"/>
  <c r="A104" i="5"/>
  <c r="A138" i="5"/>
  <c r="A139" i="5"/>
  <c r="A115" i="5"/>
  <c r="A21" i="5"/>
  <c r="A22" i="5"/>
  <c r="A140" i="5"/>
  <c r="A180" i="5"/>
  <c r="A141" i="5"/>
  <c r="A142" i="5"/>
  <c r="A143" i="5"/>
  <c r="A144" i="5"/>
  <c r="A195" i="5"/>
  <c r="A177" i="5"/>
  <c r="A148" i="5"/>
  <c r="A293" i="5"/>
  <c r="A292" i="5"/>
  <c r="A279" i="5"/>
  <c r="A305" i="5"/>
  <c r="A306" i="5"/>
  <c r="A307" i="5"/>
  <c r="A280" i="5"/>
  <c r="A257" i="5"/>
  <c r="A260" i="5"/>
  <c r="A261" i="5"/>
  <c r="A63" i="5"/>
  <c r="A262" i="5"/>
  <c r="A263" i="5"/>
  <c r="A264" i="5"/>
  <c r="A265" i="5"/>
  <c r="A258" i="5"/>
  <c r="A259" i="5"/>
  <c r="A266" i="5"/>
  <c r="A251" i="5"/>
  <c r="A267" i="5"/>
  <c r="A252" i="5"/>
  <c r="A302" i="5"/>
  <c r="A303" i="5"/>
  <c r="A304" i="5"/>
  <c r="A255" i="5"/>
  <c r="A256" i="5"/>
  <c r="A253" i="5"/>
  <c r="A254" i="5"/>
  <c r="A289" i="5"/>
  <c r="A290" i="5"/>
  <c r="A274" i="5"/>
  <c r="A275" i="5"/>
  <c r="A39" i="5"/>
  <c r="A32" i="5"/>
  <c r="A33" i="5"/>
  <c r="A34" i="5"/>
  <c r="A35" i="5"/>
  <c r="A36" i="5"/>
  <c r="A37" i="5"/>
  <c r="A38" i="5"/>
  <c r="A301" i="5"/>
  <c r="A41" i="5"/>
  <c r="A218" i="5"/>
  <c r="A311" i="5"/>
  <c r="A309" i="5"/>
  <c r="A310" i="5"/>
  <c r="A219" i="5"/>
  <c r="A221" i="5"/>
  <c r="A222" i="5"/>
  <c r="A230" i="5"/>
  <c r="A227" i="5"/>
  <c r="A83" i="5"/>
  <c r="A84" i="5"/>
  <c r="A217" i="5"/>
  <c r="A244" i="5"/>
  <c r="A245" i="5"/>
  <c r="A183" i="5"/>
  <c r="A242" i="5"/>
  <c r="A243" i="5"/>
  <c r="A246" i="5"/>
  <c r="A228" i="5"/>
  <c r="A42" i="5"/>
  <c r="A231" i="5"/>
  <c r="A232" i="5"/>
  <c r="A233" i="5"/>
  <c r="A234" i="5"/>
  <c r="A238" i="5"/>
  <c r="A239" i="5"/>
  <c r="A240" i="5"/>
  <c r="A241" i="5"/>
  <c r="A247" i="5"/>
  <c r="A248" i="5"/>
  <c r="A249" i="5"/>
  <c r="A250" i="5"/>
  <c r="A43" i="5"/>
  <c r="A44" i="5"/>
  <c r="A45" i="5"/>
  <c r="A68" i="6"/>
  <c r="A69" i="6"/>
  <c r="A85" i="6"/>
  <c r="A70" i="6"/>
  <c r="A71" i="6"/>
  <c r="A72" i="6"/>
  <c r="A73" i="6"/>
  <c r="A74" i="6"/>
  <c r="A75" i="6"/>
  <c r="A76" i="6"/>
  <c r="A77" i="6"/>
  <c r="A78" i="6"/>
  <c r="A47" i="6"/>
  <c r="A59" i="6"/>
  <c r="A55" i="6"/>
  <c r="A56" i="6"/>
  <c r="A57" i="6"/>
  <c r="A79" i="6"/>
  <c r="A80" i="6"/>
  <c r="A16" i="6"/>
  <c r="A109" i="6"/>
  <c r="A2" i="6"/>
  <c r="A15" i="6"/>
  <c r="A105" i="6"/>
  <c r="A103" i="6"/>
  <c r="A94" i="6"/>
  <c r="A95" i="6"/>
  <c r="A96" i="6"/>
  <c r="A104" i="6"/>
  <c r="A115" i="6"/>
  <c r="A93" i="6"/>
  <c r="A17" i="6"/>
  <c r="A89" i="6"/>
  <c r="A11" i="6"/>
  <c r="A100" i="6"/>
  <c r="A108" i="6"/>
  <c r="A101" i="6"/>
  <c r="A26" i="6"/>
  <c r="A102" i="6"/>
  <c r="A114" i="6"/>
  <c r="A92" i="6"/>
  <c r="A106" i="6"/>
  <c r="A31" i="6"/>
  <c r="A110" i="6"/>
  <c r="A90" i="6"/>
  <c r="A112" i="6"/>
  <c r="A28" i="6"/>
  <c r="A113" i="6"/>
  <c r="A111" i="6"/>
  <c r="A91" i="6"/>
  <c r="A12" i="6"/>
  <c r="A13" i="6"/>
  <c r="A18" i="6"/>
  <c r="A29" i="6"/>
  <c r="A88" i="6"/>
  <c r="A53" i="6"/>
  <c r="A54" i="6"/>
  <c r="A34" i="6"/>
  <c r="A48" i="6"/>
  <c r="A58" i="6"/>
  <c r="A35" i="6"/>
  <c r="A36" i="6"/>
  <c r="A86" i="6"/>
  <c r="A3" i="6"/>
  <c r="A4" i="6"/>
  <c r="A81" i="6"/>
  <c r="A33" i="6"/>
  <c r="A32" i="6"/>
  <c r="A5" i="6"/>
  <c r="A87" i="6"/>
  <c r="A50" i="6"/>
  <c r="A51" i="6"/>
  <c r="A52" i="6"/>
  <c r="A37" i="6"/>
  <c r="A38" i="6"/>
  <c r="A39" i="6"/>
  <c r="A40" i="6"/>
  <c r="A41" i="6"/>
  <c r="A42" i="6"/>
  <c r="A60" i="6"/>
  <c r="A61" i="6"/>
  <c r="A43" i="6"/>
  <c r="A44" i="6"/>
  <c r="A45" i="6"/>
  <c r="A46" i="6"/>
  <c r="A6" i="6"/>
  <c r="A62" i="6"/>
  <c r="A63" i="6"/>
  <c r="A7" i="6"/>
  <c r="A8" i="6"/>
  <c r="A9" i="6"/>
  <c r="A10" i="6"/>
  <c r="A82" i="6"/>
  <c r="A83" i="6"/>
  <c r="A64" i="6"/>
  <c r="A84" i="6"/>
  <c r="A65" i="6"/>
  <c r="A66" i="6"/>
  <c r="A67" i="6"/>
  <c r="C6" i="12"/>
  <c r="C7" i="12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5" i="12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A49" i="6"/>
  <c r="A2" i="5"/>
  <c r="V4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tc={26E01FE9-919B-4890-9A03-30984C01693C}</author>
    <author>tc={7CC89659-77CB-4453-B74A-DD33D3C33E02}</author>
    <author>tc={074C8187-1D01-4AC0-8185-924EB1827651}</author>
    <author>tc={A7EA72D9-7420-49A2-AC4D-C152A752F2A2}</author>
    <author>tc={F4807C60-E6FD-477D-A4CB-914A17A62084}</author>
    <author>tc={49857ABE-8FB2-48C7-B2A2-2DA8658BF6A9}</author>
    <author>tc={0EFB0D54-FD16-444A-A1C5-7A05A52DBB2A}</author>
    <author>tc={AFD978BD-B65E-4560-9AC8-5EA6D803F59D}</author>
    <author>tc={F9FA9525-8DD6-4AD9-A91A-8D03BCE3BA58}</author>
    <author>tc={35D3FDAC-05E9-46BB-B818-E7B3082EC97F}</author>
    <author>tc={6EC5A0B5-41C0-4EB4-81A8-758058708DE9}</author>
    <author>tc={B7764562-DCF5-4E33-B768-F31B72043CD7}</author>
    <author>tc={81724E6F-183E-4D5D-9C9D-F5540CDC34F1}</author>
    <author>tc={5B020178-FB99-4269-B7D9-0A795C84412D}</author>
    <author>tc={32EC9F69-68A5-4D4F-A215-1E0FB101593C}</author>
    <author>tc={38CDC468-25DF-471E-B118-3210CDFB0784}</author>
  </authors>
  <commentList>
    <comment ref="F1" authorId="0" shapeId="0" xr:uid="{26E01FE9-919B-4890-9A03-30984C0169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units are missing which creates a duplicate for the inductance: 2.2uH and 2.2uF.</t>
      </text>
    </comment>
    <comment ref="G32" authorId="1" shapeId="0" xr:uid="{7CC89659-77CB-4453-B74A-DD33D3C3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Discontinued at Digi-Key -&gt; get some extra if possible.</t>
      </text>
    </comment>
    <comment ref="G44" authorId="2" shapeId="0" xr:uid="{074C8187-1D01-4AC0-8185-924EB1827651}">
      <text>
        <t>[Threaded comment]
Your version of Excel allows you to read this threaded comment; however, any edits to it will get removed if the file is opened in a newer version of Excel. Learn more: https://go.microsoft.com/fwlink/?linkid=870924
Comment:
    FPGA programming pins</t>
      </text>
    </comment>
    <comment ref="G54" authorId="3" shapeId="0" xr:uid="{A7EA72D9-7420-49A2-AC4D-C152A752F2A2}">
      <text>
        <t>[Threaded comment]
Your version of Excel allows you to read this threaded comment; however, any edits to it will get removed if the file is opened in a newer version of Excel. Learn more: https://go.microsoft.com/fwlink/?linkid=870924
Comment:
    On CLK line</t>
      </text>
    </comment>
    <comment ref="G73" authorId="4" shapeId="0" xr:uid="{F4807C60-E6FD-477D-A4CB-914A17A620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nA/uA inputs to the chip</t>
      </text>
    </comment>
    <comment ref="G80" authorId="5" shapeId="0" xr:uid="{49857ABE-8FB2-48C7-B2A2-2DA8658BF6A9}">
      <text>
        <t>[Threaded comment]
Your version of Excel allows you to read this threaded comment; however, any edits to it will get removed if the file is opened in a newer version of Excel. Learn more: https://go.microsoft.com/fwlink/?linkid=870924
Comment:
    VCO output</t>
      </text>
    </comment>
    <comment ref="G81" authorId="6" shapeId="0" xr:uid="{0EFB0D54-FD16-444A-A1C5-7A05A52DBB2A}">
      <text>
        <t>[Threaded comment]
Your version of Excel allows you to read this threaded comment; however, any edits to it will get removed if the file is opened in a newer version of Excel. Learn more: https://go.microsoft.com/fwlink/?linkid=870924
Comment:
    In series with ADC input</t>
      </text>
    </comment>
    <comment ref="G82" authorId="7" shapeId="0" xr:uid="{AFD978BD-B65E-4560-9AC8-5EA6D803F5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from obsolete</t>
      </text>
    </comment>
    <comment ref="G84" authorId="8" shapeId="0" xr:uid="{F9FA9525-8DD6-4AD9-A91A-8D03BCE3BA58}">
      <text>
        <t>[Threaded comment]
Your version of Excel allows you to read this threaded comment; however, any edits to it will get removed if the file is opened in a newer version of Excel. Learn more: https://go.microsoft.com/fwlink/?linkid=870924
Comment:
    E option is for RoHS compliance</t>
      </text>
    </comment>
    <comment ref="G85" authorId="9" shapeId="0" xr:uid="{35D3FDAC-05E9-46BB-B818-E7B3082EC97F}">
      <text>
        <t>[Threaded comment]
Your version of Excel allows you to read this threaded comment; however, any edits to it will get removed if the file is opened in a newer version of Excel. Learn more: https://go.microsoft.com/fwlink/?linkid=870924
Comment:
    XXX-R and XXX-T are the same, just Tape or Reel.</t>
      </text>
    </comment>
    <comment ref="G86" authorId="10" shapeId="0" xr:uid="{6EC5A0B5-41C0-4EB4-81A8-758058708DE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Replacement unclear. Broadcom contacted 06/04/19. Might trigger a schematic redesign.
Options: SST11CP15E
Win-Source sells obsolete components and has it!</t>
      </text>
    </comment>
    <comment ref="G92" authorId="11" shapeId="0" xr:uid="{B7764562-DCF5-4E33-B768-F31B72043CD7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how it is delivered to DK</t>
      </text>
    </comment>
    <comment ref="G98" authorId="12" shapeId="0" xr:uid="{81724E6F-183E-4D5D-9C9D-F5540CDC34F1}">
      <text>
        <t>[Threaded comment]
Your version of Excel allows you to read this threaded comment; however, any edits to it will get removed if the file is opened in a newer version of Excel. Learn more: https://go.microsoft.com/fwlink/?linkid=870924
Comment:
    Too many options but non-critical component and I can still buy many of them.</t>
      </text>
    </comment>
    <comment ref="G105" authorId="13" shapeId="0" xr:uid="{5B020178-FB99-4269-B7D9-0A795C84412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about pricing - same items</t>
      </text>
    </comment>
    <comment ref="G106" authorId="14" shapeId="0" xr:uid="{32EC9F69-68A5-4D4F-A215-1E0FB101593C}">
      <text>
        <t>[Threaded comment]
Your version of Excel allows you to read this threaded comment; however, any edits to it will get removed if the file is opened in a newer version of Excel. Learn more: https://go.microsoft.com/fwlink/?linkid=870924
Comment:
    KT2520K40000DAW18TAS 40 MHz - out of stock at DigiKey but could be found at Mouser.</t>
      </text>
    </comment>
    <comment ref="G113" authorId="15" shapeId="0" xr:uid="{38CDC468-25DF-471E-B118-3210CDFB07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 part - specific portion of track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2CFC03-3150-43AD-9D44-FFD3F9D353A9}" keepAlive="1" name="Query - BOM" description="Connection to the 'BOM' query in the workbook." type="5" refreshedVersion="6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<sst xmlns="http://schemas.openxmlformats.org/spreadsheetml/2006/main" count="3631" uniqueCount="1132">
  <si>
    <t>Id</t>
  </si>
  <si>
    <t>Designator</t>
  </si>
  <si>
    <t>Package</t>
  </si>
  <si>
    <t>Designation</t>
  </si>
  <si>
    <t>P6,P12,P15,P14,P13,P9,P10,P11,P16</t>
  </si>
  <si>
    <t>TP_1.00</t>
  </si>
  <si>
    <t>CONN_01X01</t>
  </si>
  <si>
    <t/>
  </si>
  <si>
    <t>C215,C214,C177,C178,C173,C172,C169,C81,C72,C1,C71,C103,C104,C105,C107</t>
  </si>
  <si>
    <t>C_0805b</t>
  </si>
  <si>
    <t>DNP</t>
  </si>
  <si>
    <t>C179,C206,C13,C28,C96,C63,C65,C66,C16,C95,C97,C99,C131,C129,C128,C130</t>
  </si>
  <si>
    <t>C_0402b</t>
  </si>
  <si>
    <t>10n</t>
  </si>
  <si>
    <t>C180,C213,C165,C163,C164,C168,C167,C166,C34,C33,C40,C68,C41,C119,C118,C117</t>
  </si>
  <si>
    <t>100p</t>
  </si>
  <si>
    <t>U13,U9</t>
  </si>
  <si>
    <t>DFN-8-1EP_2x2mm_Pitch0.5mm</t>
  </si>
  <si>
    <t>TRF37A73</t>
  </si>
  <si>
    <t>P4,P3</t>
  </si>
  <si>
    <t>Pin_Header_Straight_2x04_Pitch2.54mm_SMD</t>
  </si>
  <si>
    <t>CONN_02X04</t>
  </si>
  <si>
    <t>U23,U22,U24</t>
  </si>
  <si>
    <t>SON-10_2.5x2.5mm</t>
  </si>
  <si>
    <t>TPS7A91</t>
  </si>
  <si>
    <t>C176,C43,C159,C153,C158,C152,C154,C161,C160,C2,C4,C6,C9,C23,C15,C207,C24,C25,C27,C30,C32,C49,C115,C58,C17,C18,C21,C108,C90,C91,C92,C151,C123,C122,C132,C133,C121,C138,C139,C120,C150,C252,C116,C211,C212,C219,C221,C223,C224,C225,C210</t>
  </si>
  <si>
    <t>100n</t>
  </si>
  <si>
    <t>U33</t>
  </si>
  <si>
    <t>LQFP-64_10x10mm_Pitch0.5mm</t>
  </si>
  <si>
    <t>FT2232H</t>
  </si>
  <si>
    <t>C175,C174,C125,C124,C140,C141,C142,C143,C144,C147,C148,C149,C145,C146</t>
  </si>
  <si>
    <t>R104,R26,R25</t>
  </si>
  <si>
    <t>R_0402b</t>
  </si>
  <si>
    <t>68k</t>
  </si>
  <si>
    <t>U14</t>
  </si>
  <si>
    <t>MGA-25203</t>
  </si>
  <si>
    <t>U7</t>
  </si>
  <si>
    <t>SOT-353_SC-70-5</t>
  </si>
  <si>
    <t>Q2</t>
  </si>
  <si>
    <t>SOT-416</t>
  </si>
  <si>
    <t>DNP(RE1C002UN)</t>
  </si>
  <si>
    <t>U3,U12</t>
  </si>
  <si>
    <t>PAT1220</t>
  </si>
  <si>
    <t>PAT1220-6dB</t>
  </si>
  <si>
    <t>R103,R91,R114,R115,R70,R20,R80,R81,R94,R93,R90,R89,R87</t>
  </si>
  <si>
    <t>0</t>
  </si>
  <si>
    <t>U8</t>
  </si>
  <si>
    <t>QFN-64-1EP_9x9mm_Pitch0.5mm</t>
  </si>
  <si>
    <t>LTC2292</t>
  </si>
  <si>
    <t>P1,U15,P2</t>
  </si>
  <si>
    <t>CONSMA003.062</t>
  </si>
  <si>
    <t>SMA</t>
  </si>
  <si>
    <t>C170,C171,C205,C199,C187,C189,C190,C191,C192,C193,C198,C200,C201,C202,C203,C204,C197,C250,C251</t>
  </si>
  <si>
    <t>470n</t>
  </si>
  <si>
    <t>C156,C155,C157</t>
  </si>
  <si>
    <t>C_0603b</t>
  </si>
  <si>
    <t>4.7u</t>
  </si>
  <si>
    <t>U30</t>
  </si>
  <si>
    <t>FTG256</t>
  </si>
  <si>
    <t>XC7A15T-1FTG256C</t>
  </si>
  <si>
    <t>CON2</t>
  </si>
  <si>
    <t>EJ508A</t>
  </si>
  <si>
    <t>BARREL_JACK</t>
  </si>
  <si>
    <t>C83,C84,C162,C86,C85,C82,C80,C79,C78,C77,C76,C248,C106,C70,C93,C87,C94,C98,C100,C101,C102,C62,C64,C61,C60,C38,C26,C88</t>
  </si>
  <si>
    <t>10u</t>
  </si>
  <si>
    <t>R101,R2,R31,R66,R40,R50,R76,R110,R63,R64,R65,R67,R68,R69,R75,R74,R77,R78,R92,R86</t>
  </si>
  <si>
    <t>U2</t>
  </si>
  <si>
    <t>SOT-23-5</t>
  </si>
  <si>
    <t>LP5907-1.8</t>
  </si>
  <si>
    <t>C185,C188,C195,C194,C186,C183</t>
  </si>
  <si>
    <t>Y1</t>
  </si>
  <si>
    <t>ABM10</t>
  </si>
  <si>
    <t>ABM10-167-12.000MHZ-T3</t>
  </si>
  <si>
    <t>R62,R30,R59,R61,R60</t>
  </si>
  <si>
    <t>8.2k</t>
  </si>
  <si>
    <t>C114,C3,C5,C7,C8,C11,C44,C36,C109,C111,C112,C113,C53,C134,C135,C136,C137,C110</t>
  </si>
  <si>
    <t>10p</t>
  </si>
  <si>
    <t>C54,C59,C50,C51,C45,C47,C56,C37,C35</t>
  </si>
  <si>
    <t>F2,F1</t>
  </si>
  <si>
    <t>RF_via</t>
  </si>
  <si>
    <t>Via</t>
  </si>
  <si>
    <t>P5,P7,P8</t>
  </si>
  <si>
    <t>MountingHole_3.2mm_M3_Pad_Via_mod</t>
  </si>
  <si>
    <t>R97,R98,R99,R100,R51,R52,R53,R54,R17</t>
  </si>
  <si>
    <t>49.9</t>
  </si>
  <si>
    <t>FB14,FB2,FB13,FB12,FB3,FB5,FB8,FB6,FB7,FB1</t>
  </si>
  <si>
    <t>BLM18PG181SN1D</t>
  </si>
  <si>
    <t>C182,C184,C196</t>
  </si>
  <si>
    <t>C_1206</t>
  </si>
  <si>
    <t>47u</t>
  </si>
  <si>
    <t>C181</t>
  </si>
  <si>
    <t>C_1210</t>
  </si>
  <si>
    <t>100u</t>
  </si>
  <si>
    <t>U19,U18,U17</t>
  </si>
  <si>
    <t>DFN-8-1EP_3x3mm_Pitch0.5mm</t>
  </si>
  <si>
    <t>L7980</t>
  </si>
  <si>
    <t>U40</t>
  </si>
  <si>
    <t>DFN-S-8-1EP_6x5mm_Pitch1.27mm</t>
  </si>
  <si>
    <t>W25Q32JV</t>
  </si>
  <si>
    <t>U29</t>
  </si>
  <si>
    <t>QFN-24-1EP_4x4mm_Pitch0.5mm</t>
  </si>
  <si>
    <t>ADL5802</t>
  </si>
  <si>
    <t>U5</t>
  </si>
  <si>
    <t>NC7S04P5X</t>
  </si>
  <si>
    <t>U27,U28,U26</t>
  </si>
  <si>
    <t>5400BL15B050E</t>
  </si>
  <si>
    <t>C46,C42,C52,C55</t>
  </si>
  <si>
    <t>18p</t>
  </si>
  <si>
    <t>C48,C57</t>
  </si>
  <si>
    <t>0.5p</t>
  </si>
  <si>
    <t>C208,C209</t>
  </si>
  <si>
    <t>15p</t>
  </si>
  <si>
    <t>C14</t>
  </si>
  <si>
    <t>51p</t>
  </si>
  <si>
    <t>C29,C69</t>
  </si>
  <si>
    <t>68p</t>
  </si>
  <si>
    <t>C75</t>
  </si>
  <si>
    <t>4.7n</t>
  </si>
  <si>
    <t>C10,C127,C126</t>
  </si>
  <si>
    <t>2.2n</t>
  </si>
  <si>
    <t>C73</t>
  </si>
  <si>
    <t>15n</t>
  </si>
  <si>
    <t>C67</t>
  </si>
  <si>
    <t>39p</t>
  </si>
  <si>
    <t>C74</t>
  </si>
  <si>
    <t>8.2n</t>
  </si>
  <si>
    <t>L2,L4</t>
  </si>
  <si>
    <t>0.6n</t>
  </si>
  <si>
    <t>L3,L1</t>
  </si>
  <si>
    <t>LQW15AN9N9J80D</t>
  </si>
  <si>
    <t>C22,C31,C39,C220,C216</t>
  </si>
  <si>
    <t>2.2u</t>
  </si>
  <si>
    <t>C19,C249,C20,C222,C218,C12,C217,C89</t>
  </si>
  <si>
    <t>1u</t>
  </si>
  <si>
    <t>FB11,FB4</t>
  </si>
  <si>
    <t>CIC21P101NE</t>
  </si>
  <si>
    <t>L8,L9,L10,L11</t>
  </si>
  <si>
    <t>U6</t>
  </si>
  <si>
    <t>DFN-8</t>
  </si>
  <si>
    <t>NB3N551</t>
  </si>
  <si>
    <t>CON1</t>
  </si>
  <si>
    <t>DM3BT-DSF-PEJS</t>
  </si>
  <si>
    <t>SD_Card_DM3BT</t>
  </si>
  <si>
    <t>SW2</t>
  </si>
  <si>
    <t>EVP-AWBA2A</t>
  </si>
  <si>
    <t>SW_PUSH</t>
  </si>
  <si>
    <t>U4</t>
  </si>
  <si>
    <t>KT2520K</t>
  </si>
  <si>
    <t>D6,D1</t>
  </si>
  <si>
    <t>LED_0603</t>
  </si>
  <si>
    <t>LED</t>
  </si>
  <si>
    <t>R7,R6,R5,R18,R112,R117,R118,R82</t>
  </si>
  <si>
    <t>4.7k</t>
  </si>
  <si>
    <t>R8,R3</t>
  </si>
  <si>
    <t>470k</t>
  </si>
  <si>
    <t>R9,R11,R12</t>
  </si>
  <si>
    <t>18</t>
  </si>
  <si>
    <t>R10</t>
  </si>
  <si>
    <t>6.98k</t>
  </si>
  <si>
    <t>R13,R15,R38,R16,R130,R88,R85,R84</t>
  </si>
  <si>
    <t>33</t>
  </si>
  <si>
    <t>R4</t>
  </si>
  <si>
    <t>3.1k</t>
  </si>
  <si>
    <t>R28</t>
  </si>
  <si>
    <t>59k</t>
  </si>
  <si>
    <t>R36,R34,R32</t>
  </si>
  <si>
    <t>4.99k</t>
  </si>
  <si>
    <t>R35,R111,R72</t>
  </si>
  <si>
    <t>1k</t>
  </si>
  <si>
    <t>R33</t>
  </si>
  <si>
    <t>7.5k</t>
  </si>
  <si>
    <t>R29</t>
  </si>
  <si>
    <t>6.8k</t>
  </si>
  <si>
    <t>R37</t>
  </si>
  <si>
    <t>590</t>
  </si>
  <si>
    <t>R14</t>
  </si>
  <si>
    <t>39k</t>
  </si>
  <si>
    <t>R46</t>
  </si>
  <si>
    <t>1.5k</t>
  </si>
  <si>
    <t>R58,R55,R57,R56</t>
  </si>
  <si>
    <t>550</t>
  </si>
  <si>
    <t>R39</t>
  </si>
  <si>
    <t>47k</t>
  </si>
  <si>
    <t>R41</t>
  </si>
  <si>
    <t>56</t>
  </si>
  <si>
    <t>R42,R23,R22</t>
  </si>
  <si>
    <t>100</t>
  </si>
  <si>
    <t>R43</t>
  </si>
  <si>
    <t>10.5k</t>
  </si>
  <si>
    <t>R44,R49</t>
  </si>
  <si>
    <t>2k</t>
  </si>
  <si>
    <t>R45</t>
  </si>
  <si>
    <t>1.87k</t>
  </si>
  <si>
    <t>R48</t>
  </si>
  <si>
    <t>1.15k</t>
  </si>
  <si>
    <t>R1</t>
  </si>
  <si>
    <t>5.49k</t>
  </si>
  <si>
    <t>R47</t>
  </si>
  <si>
    <t>3.57k</t>
  </si>
  <si>
    <t>R71</t>
  </si>
  <si>
    <t>12k</t>
  </si>
  <si>
    <t>R73,R83</t>
  </si>
  <si>
    <t>10k</t>
  </si>
  <si>
    <t>R27</t>
  </si>
  <si>
    <t>15k</t>
  </si>
  <si>
    <t>R24,R109</t>
  </si>
  <si>
    <t>240</t>
  </si>
  <si>
    <t>R21</t>
  </si>
  <si>
    <t>22</t>
  </si>
  <si>
    <t>R79</t>
  </si>
  <si>
    <t>2.2k</t>
  </si>
  <si>
    <t>D4,D2,D3</t>
  </si>
  <si>
    <t>SOD-123F</t>
  </si>
  <si>
    <t>SS13FL</t>
  </si>
  <si>
    <t>U20,U39</t>
  </si>
  <si>
    <t>LP5907-3.0</t>
  </si>
  <si>
    <t>U21</t>
  </si>
  <si>
    <t>LP2985A-10DBVR</t>
  </si>
  <si>
    <t>U25</t>
  </si>
  <si>
    <t>MIC5301-3.3</t>
  </si>
  <si>
    <t>U32</t>
  </si>
  <si>
    <t>SOT-23-6</t>
  </si>
  <si>
    <t>93LC46B</t>
  </si>
  <si>
    <t>Q1</t>
  </si>
  <si>
    <t>RE1C002UN</t>
  </si>
  <si>
    <t>L7,L6,L5</t>
  </si>
  <si>
    <t>SRR6040A</t>
  </si>
  <si>
    <t>33u (SRR6040A-330M)</t>
  </si>
  <si>
    <t>U31</t>
  </si>
  <si>
    <t>USB_MICRO</t>
  </si>
  <si>
    <t>USB-MICRO</t>
  </si>
  <si>
    <t>U1</t>
  </si>
  <si>
    <t>VFQFN-24</t>
  </si>
  <si>
    <t>ADF4158</t>
  </si>
  <si>
    <t>U34,U35</t>
  </si>
  <si>
    <t>ADA4940-2</t>
  </si>
  <si>
    <t>U10</t>
  </si>
  <si>
    <t>VQFN-24</t>
  </si>
  <si>
    <t>HMC431LP4</t>
  </si>
  <si>
    <t>U16,U11</t>
  </si>
  <si>
    <t>XFDFN-6</t>
  </si>
  <si>
    <t>SKY65404</t>
  </si>
  <si>
    <t>Z1</t>
  </si>
  <si>
    <t>coupler</t>
  </si>
  <si>
    <t>15dB COUPLER</t>
  </si>
  <si>
    <t>Supplier</t>
  </si>
  <si>
    <t>Note</t>
  </si>
  <si>
    <t>SD card holder</t>
  </si>
  <si>
    <t>Schottky diode</t>
  </si>
  <si>
    <t>Ferrite Bead</t>
  </si>
  <si>
    <t>Mosfet</t>
  </si>
  <si>
    <t>VCO</t>
  </si>
  <si>
    <t>Freq synthetizer</t>
  </si>
  <si>
    <t>RF Amp</t>
  </si>
  <si>
    <t>IC REG Linear 1.8 V</t>
  </si>
  <si>
    <t>296-41463-1-ND</t>
  </si>
  <si>
    <t>https://www.digikey.com/product-detail/en/texas-instruments/LP5907MFX-1.8-NOPB/296-41463-1-ND/5222797</t>
  </si>
  <si>
    <t>296-40357-1-ND</t>
  </si>
  <si>
    <t>https://www.digikey.com/product-detail/en/texas-instruments/LP5907MFX-3.0-NOPB/296-40357-1-ND/5178234</t>
  </si>
  <si>
    <t>IC REG Linear 3 V</t>
  </si>
  <si>
    <t>IC REG Linear 10 V</t>
  </si>
  <si>
    <t>296-24264-1-ND</t>
  </si>
  <si>
    <t>https://www.digikey.com/product-detail/en/texas-instruments/LP2985A-10DBVR/296-24264-1-ND/2038549</t>
  </si>
  <si>
    <t>CONSMA003.062-ND</t>
  </si>
  <si>
    <t>https://www.digikey.com/product-detail/en/linx-technologies-inc/CONSMA003.062/CONSMA003.062-ND/1577208</t>
  </si>
  <si>
    <t>https://www.digikey.com/product-detail/en/mpd-memory-protection-devices/EJ508A/EJ508A-ND/2439547</t>
  </si>
  <si>
    <t>EJ508A-ND</t>
  </si>
  <si>
    <t>SRR6040A-330MCT-ND</t>
  </si>
  <si>
    <t>https://www.digikey.com/product-detail/en/bourns-inc/SRR6040A-330M/SRR6040A-330MCT-ND/5031213</t>
  </si>
  <si>
    <t>https://www.digikey.com/product-detail/en/texas-instruments/TPS7A9101DSKR/296-48317-1-ND/8347736</t>
  </si>
  <si>
    <t>296-48317-1-ND</t>
  </si>
  <si>
    <t>576-2840-1-ND</t>
  </si>
  <si>
    <t>https://www.digikey.com/products/en/integrated-circuits-ics/pmic-voltage-regulators-linear/699?k=MIC5301-3.3&amp;k=&amp;pkeyword=MIC5301-3.3&amp;sv=0&amp;pv7=2&amp;pv16=12319&amp;sf=0&amp;quantity=&amp;ColumnSort=0&amp;page=1&amp;pageSize=25</t>
  </si>
  <si>
    <t>IC REG Linear 3.3 V</t>
  </si>
  <si>
    <t>https://www.digikey.com/product-detail/en/johanson-technology-inc/5400BL15B050E/712-1058-1-ND/1560887</t>
  </si>
  <si>
    <t>712-1058-1-ND</t>
  </si>
  <si>
    <t>Balun</t>
  </si>
  <si>
    <t>https://www.digikey.com/product-detail/en/analog-devices-inc/ADL5802ACPZ-R7/ADL5802ACPZ-R7CT-ND/2615974</t>
  </si>
  <si>
    <t>ADL5802ACPZ-R7CT-ND</t>
  </si>
  <si>
    <t>IC Mixer 100 MHz - 6 GHz</t>
  </si>
  <si>
    <t>https://www.digikey.com/product-detail/en/susumu/PAT1220-C-6DB-T5/PAT126CT-ND/948905</t>
  </si>
  <si>
    <t>PAT126CT-ND</t>
  </si>
  <si>
    <t>RF Attenuator 6 dB</t>
  </si>
  <si>
    <t>FPGA</t>
  </si>
  <si>
    <t>122-1930-ND</t>
  </si>
  <si>
    <t>https://www.digikey.com/products/en?keywords=XC7A15T-1FTG256C</t>
  </si>
  <si>
    <t>https://www.digikey.com/product-detail/en/analog-devices-inc/HMC431LP4E/1127-2957-ND/5359937</t>
  </si>
  <si>
    <t>1127-2957-ND</t>
  </si>
  <si>
    <t>https://www.digikey.com/product-detail/en/microchip-technology/93LC46BT-I-OT/93LC46BT-I-OTCT-ND/857643</t>
  </si>
  <si>
    <t>93LC46BT-I/OTCT-ND</t>
  </si>
  <si>
    <t>EEPROM 1k SPI 2 MHz</t>
  </si>
  <si>
    <t>IC OPAMP DIFF 2 CIRCUIT</t>
  </si>
  <si>
    <t>https://www.digikey.com/product-detail/en/on-semiconductor/NC7S04P5X/NC7S04P5XCT-ND/965679</t>
  </si>
  <si>
    <t>IC Inverter 1 channel</t>
  </si>
  <si>
    <t>https://www.digikey.com/products/en/integrated-circuits-ics/clock-timing-clock-buffers-drivers/764?k=nb3n551&amp;k=&amp;pkeyword=nb3n551&amp;sv=0&amp;pv1291=1892&amp;sf=0&amp;FV=ffe002fc%2C1c0002%2C1c0006&amp;quantity=&amp;ColumnSort=0&amp;page=1&amp;stock=1&amp;pageSize=25</t>
  </si>
  <si>
    <t>NB3N551MNR4GOSCT-ND</t>
  </si>
  <si>
    <t>IC CLK BUFFER</t>
  </si>
  <si>
    <t>NC7S04P5XCT-ND</t>
  </si>
  <si>
    <t>IC OPAMP</t>
  </si>
  <si>
    <t>https://www.digikey.com/product-detail/en/linear-technology-analog-devices/LTC2292CUP-PBF/LTC2292CUP-PBF-ND/963879</t>
  </si>
  <si>
    <t>LTC2292CUP#PBF-ND</t>
  </si>
  <si>
    <t>https://www.digikey.com/product-detail/en/abracon-llc/ABM10-167-12.000MHZ-T3/535-13521-1-ND/6140274</t>
  </si>
  <si>
    <t>535-13521-1-ND</t>
  </si>
  <si>
    <t>CRYSTAL 12 MHz</t>
  </si>
  <si>
    <t>https://www.digikey.com/product-detail/en/analog-devices-inc/ADF4158CCPZ-RL7/ADF4158CCPZ-RL7CT-ND/4910013</t>
  </si>
  <si>
    <t>ADF4158CCPZ-RL7CT-ND</t>
  </si>
  <si>
    <t>https://www.digikey.com/products/en/discrete-semiconductor-products/transistors-fets-mosfets-single/278?k=RE1C002UN&amp;k=&amp;pkeyword=RE1C002UN&amp;sv=0&amp;pv7=2&amp;sf=0&amp;quantity=&amp;ColumnSort=0&amp;page=1&amp;pageSize=25</t>
  </si>
  <si>
    <t>RE1C002UNTCLCT-ND</t>
  </si>
  <si>
    <t>490-7690-1-ND</t>
  </si>
  <si>
    <t>https://www.digikey.com/products/en/inductors-coils-chokes/fixed-inductors/71?k=LQW15AN9N9J80D&amp;k=&amp;pkeyword=LQW15AN9N9J80D&amp;sv=0&amp;pv7=2&amp;sf=0&amp;quantity=&amp;ColumnSort=0&amp;page=1&amp;pageSize=25</t>
  </si>
  <si>
    <t>490-5263-1-ND</t>
  </si>
  <si>
    <t>https://www.digikey.com/products/en/filters/ferrite-beads-and-chips/841?k=BLM18PG181SN1D&amp;k=&amp;pkeyword=BLM18PG181SN1D&amp;sv=0&amp;pv7=2&amp;sf=0&amp;quantity=&amp;ColumnSort=0&amp;page=1&amp;pageSize=25</t>
  </si>
  <si>
    <t>1276-6374-1-ND</t>
  </si>
  <si>
    <t>https://www.digikey.com/products/en/filters/ferrite-beads-and-chips/841?k=CIC21P101NE&amp;k=&amp;pkeyword=CIC21P101NE&amp;sv=0&amp;pv7=2&amp;sf=0&amp;quantity=&amp;ColumnSort=0&amp;page=1&amp;pageSize=25</t>
  </si>
  <si>
    <t>https://www.digikey.com/product-detail/en/on-semiconductor/SS13FL/SS13FLCT-ND/5305091</t>
  </si>
  <si>
    <t>SS13FLCT-ND</t>
  </si>
  <si>
    <t>https://www.digikey.com/product-detail/en/hirose-electric-co-ltd/DM3BT-DSF-PEJS/HR1942CT-ND/1982750</t>
  </si>
  <si>
    <t>HR1942CT-ND</t>
  </si>
  <si>
    <t>Antenna socket</t>
  </si>
  <si>
    <t>FTDI chip</t>
  </si>
  <si>
    <t>https://www.digikey.com/product-detail/en/ftdi-future-technology-devices-international-ltd/FT2232HL-REEL/768-1024-1-ND/1986057</t>
  </si>
  <si>
    <t>768-1024-1-ND</t>
  </si>
  <si>
    <t>https://www.digikey.com/product-detail/en/winbond-electronics/W25Q32JVZPIQ/W25Q32JVZPIQ-ND/6167525</t>
  </si>
  <si>
    <t>W25Q32JVZPIQ-ND</t>
  </si>
  <si>
    <t>296-48697-1-ND</t>
  </si>
  <si>
    <t>https://www.digikey.com/product-detail/en/texas-instruments/TLV172IDCKR/296-48697-1-ND/8567741</t>
  </si>
  <si>
    <t>https://www.digikey.com/product-detail/en/texas-instruments/TRF37A73IDSGR/296-48786-1-ND/8567830</t>
  </si>
  <si>
    <t>296-48786-1-ND</t>
  </si>
  <si>
    <t>497-10813-1-ND</t>
  </si>
  <si>
    <t>L7980TR</t>
  </si>
  <si>
    <t>SPN</t>
  </si>
  <si>
    <t>Manufacturer</t>
  </si>
  <si>
    <t>MFP</t>
  </si>
  <si>
    <t>12 V input</t>
  </si>
  <si>
    <t>https://www.digikey.com/product-detail/en/panasonic-electronic-components/EVP-AWBD2A/P19743CT-ND/6125110</t>
  </si>
  <si>
    <t>P19743CT-ND</t>
  </si>
  <si>
    <t>Type</t>
  </si>
  <si>
    <t>Replaced from obsolete</t>
  </si>
  <si>
    <t>Tactile SPST</t>
  </si>
  <si>
    <t>RF Amp - Obsolete</t>
  </si>
  <si>
    <t>3x3x1, 16 pins, 0.5mm</t>
  </si>
  <si>
    <t>https://www.digikey.com/product-detail/en/skyworks-solutions-inc/SKY65404-31/863-1398-1-ND/2764793</t>
  </si>
  <si>
    <t>863-1398-1-ND</t>
  </si>
  <si>
    <t>Check footprint</t>
  </si>
  <si>
    <t>No</t>
  </si>
  <si>
    <t>Yes</t>
  </si>
  <si>
    <t>5 pin AB receptable</t>
  </si>
  <si>
    <t>4 pins, footprint not found</t>
  </si>
  <si>
    <t>3.3 V</t>
  </si>
  <si>
    <t>3.6 V</t>
  </si>
  <si>
    <t>1 V</t>
  </si>
  <si>
    <t>5 V</t>
  </si>
  <si>
    <t>5.6 V</t>
  </si>
  <si>
    <t>1.8 V</t>
  </si>
  <si>
    <t>Antenna</t>
  </si>
  <si>
    <t>ANTENNA</t>
  </si>
  <si>
    <t>https://www.digikey.com/product-detail/en/yageo/CC0402JRNPO9BN510/311-1672-1-ND/5195574</t>
  </si>
  <si>
    <t>311-1672-1-ND</t>
  </si>
  <si>
    <t>https://www.digikey.com/product-detail/en/yageo/CC0402JRNPO9BN100/311-1014-1-ND/302931</t>
  </si>
  <si>
    <t>311-1014-1-ND</t>
  </si>
  <si>
    <t>https://www.digikey.com/product-detail/en/yageo/CC0402KRX5R6BB474/311-1689-1-ND/5195591</t>
  </si>
  <si>
    <t>311-1689-1-ND</t>
  </si>
  <si>
    <t>https://www.digikey.com/product-detail/en/yageo/CC0402JRX7R9BB222/311-1678-1-ND/5195580</t>
  </si>
  <si>
    <t>311-1678-1-ND</t>
  </si>
  <si>
    <t>https://www.digikey.com/product-detail/en/yageo/CC0603KRX5R6BB475/311-1455-1-ND/2833761</t>
  </si>
  <si>
    <t>311-1455-1-ND</t>
  </si>
  <si>
    <t>311-1024-1-ND</t>
  </si>
  <si>
    <t>https://www.digikey.com/product-detail/en/yageo/CC0402JRNPO9BN101/311-1024-1-ND/302941</t>
  </si>
  <si>
    <t>https://www.digikey.com/product-detail/en/yageo/CC0402KRX7R9BB103/311-1349-1-ND/2103133</t>
  </si>
  <si>
    <t>311-1349-1-ND</t>
  </si>
  <si>
    <t>https://www.digikey.com/product-detail/en/yageo/CC0402KRX7R7BB104/311-1338-1-ND/2103122</t>
  </si>
  <si>
    <t>311-1338-1-ND</t>
  </si>
  <si>
    <t>https://www.digikey.com/product-detail/en/yageo/CC0402JRNPO9BN150/311-1017-1-ND/302934</t>
  </si>
  <si>
    <t>311-1017-1-ND</t>
  </si>
  <si>
    <t>https://www.digikey.com/product-detail/en/yageo/CC0402JRNPO9BN680/311-1340-1-ND/2103124</t>
  </si>
  <si>
    <t>311-1340-1-ND</t>
  </si>
  <si>
    <t>https://www.digikey.com/product-detail/en/yageo/CC0402JRNPO9BN180/311-1415-1-ND/2833721</t>
  </si>
  <si>
    <t>311-1415-1-ND</t>
  </si>
  <si>
    <t>https://www.digikey.com/product-detail/en/yageo/CC0402JRNPO9BN390/311-1009-1-ND/302926</t>
  </si>
  <si>
    <t>311-1009-1-ND</t>
  </si>
  <si>
    <t>https://www.digikey.com/product-detail/en/yageo/CC0402KRX7R8BB153/311-1713-1-ND/5195615</t>
  </si>
  <si>
    <t>311-1713-1-ND</t>
  </si>
  <si>
    <t>https://www.digikey.com/product-detail/en/yageo/CC0402KRX7R7BB822/311-1041-1-ND/302958</t>
  </si>
  <si>
    <t>311-1041-1-ND</t>
  </si>
  <si>
    <t>https://www.digikey.com/product-detail/en/yageo/CC0402KRX7R8BB472/311-1039-1-ND/302956</t>
  </si>
  <si>
    <t>311-1039-1-ND</t>
  </si>
  <si>
    <t>-</t>
  </si>
  <si>
    <t>https://www.digikey.com/product-detail/en/yageo/CC0603KRX5R7BB105/311-1444-1-ND/2833750</t>
  </si>
  <si>
    <t>311-1444-1-ND</t>
  </si>
  <si>
    <t>https://www.digikey.com/product-detail/en/yageo/CC0603KRX5R6BB225/311-1451-1-ND/2833757</t>
  </si>
  <si>
    <t>311-1451-1-ND</t>
  </si>
  <si>
    <t>https://www.digikey.com/product-detail/en/yageo/CC0805KKX5R6BB475/311-1863-1-ND/5195765</t>
  </si>
  <si>
    <t>311-1863-1-ND</t>
  </si>
  <si>
    <t>https://www.digikey.com/product-detail/en/yageo/CC0805KKX5R7BB106/311-1865-1-ND/5195767</t>
  </si>
  <si>
    <t>311-1865-1-ND</t>
  </si>
  <si>
    <t>Verify 12+ V rating -&gt; yes</t>
  </si>
  <si>
    <t>https://www.digikey.com/product-detail/en/samsung-electro-mechanics/CL31A476MQHNNWE/1276-3064-1-ND/3891150</t>
  </si>
  <si>
    <t>1276-3064-1-ND</t>
  </si>
  <si>
    <t>https://www.digikey.com/product-detail/en/samsung-electro-mechanics/CL32A107MQVNNNE/1276-1092-1-ND/3889178</t>
  </si>
  <si>
    <t>1276-1092-1-ND</t>
  </si>
  <si>
    <t>https://www.digikey.com/product-detail/en/yageo/CC0402CRNPO9BNR50/311-1001-1-ND/302918</t>
  </si>
  <si>
    <t>311-1001-1-ND</t>
  </si>
  <si>
    <t>https://www.digikey.com/product-detail/en/tdk-corporation/MLZ2012N2R2LT000/445-6758-1-ND/2523579</t>
  </si>
  <si>
    <t>445-6758-1-ND</t>
  </si>
  <si>
    <t>445-174620-1-ND</t>
  </si>
  <si>
    <t>Inductor, shielded -&gt; yes</t>
  </si>
  <si>
    <t>Inductor, shielded -&gt; NA</t>
  </si>
  <si>
    <t>https://www.digikey.com/product-detail/en/yageo/RC0402FR-074K99L/311-4.99KLRCT-ND/2827886</t>
  </si>
  <si>
    <t>311-4.99KLRCT-ND</t>
  </si>
  <si>
    <t>https://www.digikey.com/product-detail/en/yageo/RC0402FR-076K8L/311-6.80KLRCT-ND/729589</t>
  </si>
  <si>
    <t>311-6.80KLRCT-ND</t>
  </si>
  <si>
    <t>https://www.digikey.com/product-detail/en/yageo/RC0402FR-077K5L/311-7.50KLRCT-ND/729602</t>
  </si>
  <si>
    <t>311-7.50KLRCT-ND</t>
  </si>
  <si>
    <t>YAG3220CT-ND</t>
  </si>
  <si>
    <t>https://www.digikey.com/product-detail/en/yageo/RC0402FR-076K98L/YAG3220CT-ND/5282085</t>
  </si>
  <si>
    <t>311-5.49KLRCT-ND</t>
  </si>
  <si>
    <t>https://www.digikey.com/product-detail/en/yageo/RC0402FR-075K49L/311-5.49KLRCT-ND/729573</t>
  </si>
  <si>
    <t>https://www.digikey.com/product-detail/en/yageo/RC0402FR-071KL/311-1.00KLRCT-ND/729460</t>
  </si>
  <si>
    <t>311-1.00KLRCT-ND</t>
  </si>
  <si>
    <t>https://www.digikey.com/product-detail/en/yageo/RC0402FR-0747KL/311-47.0KLRCT-ND/729563</t>
  </si>
  <si>
    <t>311-47.0KLRCT-ND</t>
  </si>
  <si>
    <t>https://www.digikey.com/product-detail/en/yageo/RC0402FR-0715KL/311-15.0KLRCT-ND/729488</t>
  </si>
  <si>
    <t>311-15.0KLRCT-ND</t>
  </si>
  <si>
    <t>https://www.digikey.com/product-detail/en/yageo/RC0402FR-0739KL/311-39.0KLRCT-ND/729548</t>
  </si>
  <si>
    <t>311-39.0KLRCT-ND</t>
  </si>
  <si>
    <t>https://www.digikey.com/product-detail/en/yageo/RC0402FR-0710K5L/YAG2951CT-ND/5281816</t>
  </si>
  <si>
    <t>YAG2951CT-ND</t>
  </si>
  <si>
    <t>https://www.digikey.com/product-detail/en/yageo/RC0402FR-073K09L/311-3.09KLRCT-ND/2827956</t>
  </si>
  <si>
    <t>311-3.09KLRCT-ND</t>
  </si>
  <si>
    <t>https://www.digikey.com/product-detail/en/yageo/RC0402FR-0710KL/311-10.0KLRCT-ND/729470</t>
  </si>
  <si>
    <t>311-10.0KLRCT-ND</t>
  </si>
  <si>
    <t>https://www.digikey.com/product-detail/en/yageo/RC0402FR-074K7L/311-4.7KLRCT-ND/2827881</t>
  </si>
  <si>
    <t>311-4.7KLRCT-ND</t>
  </si>
  <si>
    <t>https://www.digikey.com/product-detail/en/yageo/RC0402FR-072K2L/311-2.20KLRCT-ND/729500</t>
  </si>
  <si>
    <t>311-2.20KLRCT-ND</t>
  </si>
  <si>
    <t>https://www.digikey.com/product-detail/en/yageo/RC0402FR-072KL/311-2KLRCT-ND/2827883</t>
  </si>
  <si>
    <t>311-2KLRCT-ND</t>
  </si>
  <si>
    <t>https://www.digikey.com/product-detail/en/yageo/RC0402FR-071K5L/311-1.50KLRCT-ND/729466</t>
  </si>
  <si>
    <t>311-1.50KLRCT-ND</t>
  </si>
  <si>
    <t>https://www.digikey.com/product-detail/en/yageo/RC0402FR-071K15L/YAG3033CT-ND/5281898</t>
  </si>
  <si>
    <t>YAG3033CT-ND</t>
  </si>
  <si>
    <t>https://www.digikey.com/product-detail/en/yageo/RC0402FR-078K2L/311-8.20KLRCT-ND/729609</t>
  </si>
  <si>
    <t>311-8.20KLRCT-ND</t>
  </si>
  <si>
    <t>https://www.digikey.com/product-detail/en/yageo/RC0402FR-0712KL/311-12.0KLRCT-ND/729479</t>
  </si>
  <si>
    <t>311-12.0KLRCT-ND</t>
  </si>
  <si>
    <t>https://www.digikey.com/product-detail/en/yageo/RC0402FR-073K57L/YAG3150CT-ND/5282015</t>
  </si>
  <si>
    <t>YAG3150CT-ND</t>
  </si>
  <si>
    <t>https://www.digikey.com/product-detail/en/yageo/RC0402FR-071K87L/YAG3048CT-ND/5281913</t>
  </si>
  <si>
    <t>YAG3048CT-ND</t>
  </si>
  <si>
    <t>https://www.digikey.com/products/en/resistors/chip-resistor-surface-mount/52?k=resistor&amp;k=&amp;pkeyword=resistor&amp;sv=0&amp;pv2085=u470+kOhms&amp;sf=0&amp;FV=ffec1104%2Cfffc000d%2Cc0001%2Cc0163%2Cc0172%2Cc0179%2C1c0002%2C400004%2C142c07b9%2C1f140000%2Cffe00034&amp;quantity=&amp;ColumnSort=1000011&amp;page=1&amp;stock=1&amp;pageSize=25</t>
  </si>
  <si>
    <t>311-470KLRCT-ND</t>
  </si>
  <si>
    <t>https://www.digikey.com/products/en/resistors/chip-resistor-surface-mount/52?k=resistor&amp;k=&amp;pkeyword=resistor&amp;sv=0&amp;pv2085=u68+kOhms&amp;sf=0&amp;FV=ffec1104%2Cfffc000d%2Cc0001%2Cc0163%2Cc0172%2Cc0179%2C1c0002%2C400004%2C142c07b9%2C1f140000%2Cffe00034&amp;quantity=&amp;ColumnSort=1000011&amp;page=1&amp;stock=1&amp;pageSize=25</t>
  </si>
  <si>
    <t>311-68.0KLRCT-ND</t>
  </si>
  <si>
    <t>https://www.digikey.com/products/en/resistors/chip-resistor-surface-mount/52?k=resistor&amp;k=&amp;pkeyword=resistor&amp;sv=0&amp;pv2085=u59+kOhms&amp;sf=0&amp;FV=ffec1104%2Cfffc000d%2Cc0001%2Cc0163%2Cc0172%2Cc0179%2C1c0002%2C400004%2C142c07b9%2C1f140000%2Cffe00034&amp;quantity=&amp;ColumnSort=1000011&amp;page=1&amp;stock=1&amp;pageSize=25</t>
  </si>
  <si>
    <t>311-59KLRCT-ND</t>
  </si>
  <si>
    <t>1/16 W -&gt; ok</t>
  </si>
  <si>
    <t>https://www.digikey.com/product-detail/en/yageo/RC0402FR-0733RL/311-33.0LRCT-ND/729540</t>
  </si>
  <si>
    <t>311-33.0LRCT-ND</t>
  </si>
  <si>
    <t>https://www.digikey.com/product-detail/en/yageo/RC0402FR-07590RL/YAG3193CT-ND/5282058</t>
  </si>
  <si>
    <t>YAG3193CT-ND</t>
  </si>
  <si>
    <t>https://www.digikey.com/product-detail/en/yageo/RC0402FR-07100RL/311-100LRCT-ND/729474</t>
  </si>
  <si>
    <t>311-100LRCT-ND</t>
  </si>
  <si>
    <t>https://www.digikey.com/product-detail/en/yageo/RC0402FR-07240RL/311-240LRCT-ND/2827882</t>
  </si>
  <si>
    <t>311-240LRCT-ND</t>
  </si>
  <si>
    <t>Unclear power rating</t>
  </si>
  <si>
    <t>https://www.digikey.com/product-detail/en/yageo/RC0402FR-0722RL/311-22.0LRCT-ND/729509</t>
  </si>
  <si>
    <t>311-22.0LRCT-ND</t>
  </si>
  <si>
    <t>https://www.digikey.com/product-detail/en/yageo/RC0402FR-0749R9L/311-49.9LRCT-ND/729568</t>
  </si>
  <si>
    <t>311-49.9LRCT-ND</t>
  </si>
  <si>
    <t>https://www.digikey.com/product-detail/en/yageo/RC0402FR-0718RL/YAG3021CT-ND/5281886</t>
  </si>
  <si>
    <t>YAG3021CT-ND</t>
  </si>
  <si>
    <t>https://www.digikey.com/product-detail/en/yageo/RC0402FR-07549RL/311-549LRCT-ND/2827918</t>
  </si>
  <si>
    <t>311-549LRCT-ND</t>
  </si>
  <si>
    <t>https://www.digikey.com/products/en/resistors/chip-resistor-surface-mount/52?k=resistor&amp;k=&amp;pkeyword=resistor&amp;sv=0&amp;pv2085=u56+Ohms&amp;sf=0&amp;FV=ffec1104%2Cfffc000d%2C80001%2Cc0001%2Cc0163%2Cc0172%2Cc0179%2C1c0002%2C400004%2C142c07b9%2C1f140000%2Cffe00034&amp;quantity=&amp;ColumnSort=1000011&amp;page=1&amp;stock=1&amp;pageSize=25</t>
  </si>
  <si>
    <t>311-56.0LRCT-ND</t>
  </si>
  <si>
    <t>https://www.digikey.com/product-detail/en/yageo/RC0402JR-070RL/311-0.0JRCT-ND/729353</t>
  </si>
  <si>
    <t>311-0.0JRCT-ND</t>
  </si>
  <si>
    <t>Win-Source Quote</t>
  </si>
  <si>
    <t>MGA-25203-TR1G</t>
  </si>
  <si>
    <t>https://www.digikey.com/product-detail/en/wurth-electronics-inc/150060RS75000/732-4978-1-ND/4489899</t>
  </si>
  <si>
    <t>732-4978-1-ND</t>
  </si>
  <si>
    <t>https://www.digikey.com/product-detail/en/amphenol-icc-fci/95278-801A08LF/609-5162-1-ND/5967725</t>
  </si>
  <si>
    <t>609-5162-1-ND</t>
  </si>
  <si>
    <t>Not used in final design</t>
  </si>
  <si>
    <t>4x2 headers</t>
  </si>
  <si>
    <t>https://www.digikey.com/product-detail/en/stmicroelectronics/L7980TR/497-10813-1-ND/2469161</t>
  </si>
  <si>
    <t>TPS7A9101DSK-R or -T</t>
  </si>
  <si>
    <t>2073-USB3070-30-ACT-ND</t>
  </si>
  <si>
    <t>https://www.digikey.com/products/en?keywords=2073-USB3070-30-ACT-ND</t>
  </si>
  <si>
    <t>Alternative receptacle</t>
  </si>
  <si>
    <t>https://www.digikey.com/product-detail/en/amphenol-icc-fci/10118192-0001LF/609-4613-1-ND/2785378</t>
  </si>
  <si>
    <t>609-4613-1-ND</t>
  </si>
  <si>
    <t>https://www.digikey.com/product-detail/en/amphenol-icc-fci/10104111-0001LF/609-4053-1-ND/2350359</t>
  </si>
  <si>
    <t>609-4053-1-ND</t>
  </si>
  <si>
    <t>https://www.digikey.com/product-detail/en/amphenol-icc-fci/10104110-0001LF/609-4052-1-ND/2350358</t>
  </si>
  <si>
    <t>609-4052-1-ND</t>
  </si>
  <si>
    <t>609-5379-1-ND</t>
  </si>
  <si>
    <t>https://www.digikey.com/product-detail/en/amphenol-icc-fci/10118192-0002LF/609-5379-1-ND/8555650</t>
  </si>
  <si>
    <t>W25Q32JVZPIQ, 32 Mbit flash</t>
  </si>
  <si>
    <t>TLV172DCK</t>
  </si>
  <si>
    <t>LTC2292CUP, DC</t>
  </si>
  <si>
    <t>https://www.amazon.com/AOMWAY-Helical-Antenna-Circular-Polarization/dp/B01E5432I8</t>
  </si>
  <si>
    <t>Helicoidal antenna</t>
  </si>
  <si>
    <t>ANT003</t>
  </si>
  <si>
    <t>ADA4940-2ACPZ-R2CT-ND</t>
  </si>
  <si>
    <t>BARREL JACK</t>
  </si>
  <si>
    <t>12 VDC power supply</t>
  </si>
  <si>
    <t>USB-MICRO cable</t>
  </si>
  <si>
    <t>https://www.amazon.com/inShareplus-Mounted-Switching-Connector-Adapter/dp/B01GD4ZQRS/ref=sr_1_8?crid=2Y0V5ZNFDPP11&amp;keywords=12+vdc+power+adapter&amp;qid=1559761837&amp;s=gateway&amp;sprefix=12+vdc%2Caps%2C215&amp;sr=8-8</t>
  </si>
  <si>
    <t>Micro SD</t>
  </si>
  <si>
    <t>https://www.amazon.com/gp/product/B073JYVKNX/ref=ox_sc_act_title_2?smid=ATVPDKIKX0DER&amp;psc=1</t>
  </si>
  <si>
    <t>https://www.amazon.com/AmazonBasics-Male-Micro-Cable-Black/dp/B07232M876/ref=sr_1_3?keywords=amazon%2Bmicro%2Busb%2Bcable&amp;qid=1559762077&amp;s=pc&amp;sr=1-3&amp;th=1</t>
  </si>
  <si>
    <t>MICRO_SD</t>
  </si>
  <si>
    <t>https://www.mouser.com/ProductDetail/Kyocera-Electronic-Components/KT2520K40000DAW18TAS?qs=sGAEpiMZZMt8oz%2FHeiymAJuQj90JDo52NjeV9XNSMxaz9qPutyjJEw%3D%3D</t>
  </si>
  <si>
    <t xml:space="preserve">581-KT2520K4DAW18TAS </t>
  </si>
  <si>
    <t>Kyocera</t>
  </si>
  <si>
    <t>KT2520K40000DAW18TAS</t>
  </si>
  <si>
    <t>TCXO, 40 MHz</t>
  </si>
  <si>
    <t>Ordered</t>
  </si>
  <si>
    <t>Arrived</t>
  </si>
  <si>
    <t>Datasheet</t>
  </si>
  <si>
    <t>Datasheets\UPY-GPHC_X7R_6.3V-to-50V_18.pdf</t>
  </si>
  <si>
    <t>Yageo</t>
  </si>
  <si>
    <t>CC0402JRX7R9BB222</t>
  </si>
  <si>
    <t>CC0402JRNPO9BN100</t>
  </si>
  <si>
    <t>Datasheets\UPY-GP_NP0_16V-to-50V_16.pdf</t>
  </si>
  <si>
    <t>CC0402JRNPO9BN510</t>
  </si>
  <si>
    <t>CC0603KRX5R6BB475</t>
  </si>
  <si>
    <t>Datasheets\UPY-GPHC_X5R_4V-to-50V_25.pdf</t>
  </si>
  <si>
    <t>CC0402KRX5R6BB474</t>
  </si>
  <si>
    <t>CC0402KRX7R7BB104</t>
  </si>
  <si>
    <t>CC0402KRX7R9BB103</t>
  </si>
  <si>
    <t>CC0402JRNPO9BN101</t>
  </si>
  <si>
    <t>CL32A107MQVNNNE</t>
  </si>
  <si>
    <t>Samsung Electro-Mechanics</t>
  </si>
  <si>
    <t>Datasheets\19-CL32A107MQVNNNE.pdf</t>
  </si>
  <si>
    <t>CL31A476MQHNNWE</t>
  </si>
  <si>
    <t>Datasheets\CL_Series_MLCC_ds.pdf</t>
  </si>
  <si>
    <t>CC0805KKX5R6BB475</t>
  </si>
  <si>
    <t>CC0603KRX5R7BB105</t>
  </si>
  <si>
    <t>CC0402JRNPO9BN150</t>
  </si>
  <si>
    <t>CC0603KRX5R6BB225</t>
  </si>
  <si>
    <t>CC0402JRNPO9BN680</t>
  </si>
  <si>
    <t>CC0402JRNPO9BN180</t>
  </si>
  <si>
    <t>CC0402CRNPO9BNR50</t>
  </si>
  <si>
    <t>CC0402JRNPO9BN390</t>
  </si>
  <si>
    <t>CC0402KRX7R8BB153</t>
  </si>
  <si>
    <t>CC0402KRX7R7BB822</t>
  </si>
  <si>
    <t>CC0402KRX7R8BB472</t>
  </si>
  <si>
    <t>CC0805KKX5R7BB106</t>
  </si>
  <si>
    <t>Hirose Electric Co Ltd</t>
  </si>
  <si>
    <t>Datasheets\doc_1806131255093.pdf</t>
  </si>
  <si>
    <t>MPD (Memory Protection Devices)</t>
  </si>
  <si>
    <t>Datasheets\EJ508A-datasheet.pdf</t>
  </si>
  <si>
    <t>Datasheets\SS14FL-D.PDF</t>
  </si>
  <si>
    <t>150060RS75000</t>
  </si>
  <si>
    <t>Wurth Electronics Inc.</t>
  </si>
  <si>
    <t>ON Semiconductor</t>
  </si>
  <si>
    <t>Datasheets\150060RS75000.pdf</t>
  </si>
  <si>
    <t>Datasheets\S_CIC21P101NE.pdf</t>
  </si>
  <si>
    <t>Murata Electronics North America</t>
  </si>
  <si>
    <t>Datasheets\ENFA0003.pdf</t>
  </si>
  <si>
    <t>TDK Corporation</t>
  </si>
  <si>
    <t>Datasheets\JELF243A-0100.pdf</t>
  </si>
  <si>
    <t>Bourns Inc.</t>
  </si>
  <si>
    <t>SRR6040A-330M</t>
  </si>
  <si>
    <t>Datasheets\SRR6040A.pdf</t>
  </si>
  <si>
    <t>MLZ2012N2R2LT000</t>
  </si>
  <si>
    <t>Datasheets\inductor_commercial_decoupling_mlz2012_en.pdf</t>
  </si>
  <si>
    <t>Linx Technologies Inc.</t>
  </si>
  <si>
    <t>Datasheets\consma003.062.pdf</t>
  </si>
  <si>
    <t>Amphenol ICC (FCI)</t>
  </si>
  <si>
    <t>95278-801A08LF</t>
  </si>
  <si>
    <t>Datasheets\95278.pdf</t>
  </si>
  <si>
    <t>Rohm Semiconductor</t>
  </si>
  <si>
    <t>RE1C002UNTCL</t>
  </si>
  <si>
    <t>Datasheets\re1c002untcl-e.pdf</t>
  </si>
  <si>
    <t>RC0402FR-075K49L</t>
  </si>
  <si>
    <t>Datasheets\PYu-RC_Group_51_RoHS_L_10.pdf</t>
  </si>
  <si>
    <t>RC0402FR-076K98L</t>
  </si>
  <si>
    <t>RC0402JR-070RL</t>
  </si>
  <si>
    <t>RC0402FR-0768KL</t>
  </si>
  <si>
    <t>RC0402FR-0733RL</t>
  </si>
  <si>
    <t>RC0402FR-0739KL</t>
  </si>
  <si>
    <t>RC0402FR-0722RL</t>
  </si>
  <si>
    <t>RC0402FR-07240RL</t>
  </si>
  <si>
    <t>RC0402FR-0715KL</t>
  </si>
  <si>
    <t>RC0402FR-0759KL</t>
  </si>
  <si>
    <t>RC0402FR-076K8L</t>
  </si>
  <si>
    <t>RC0402FR-077K5L</t>
  </si>
  <si>
    <t>RC0402FR-071KL</t>
  </si>
  <si>
    <t>RC0402FR-074K99L</t>
  </si>
  <si>
    <t>RC0402FR-07590RL</t>
  </si>
  <si>
    <t>RC0402FR-0747KL</t>
  </si>
  <si>
    <t>RC0402FR-073K09L</t>
  </si>
  <si>
    <t>RC0402FR-0756RL</t>
  </si>
  <si>
    <t>RC0402FR-07100RL</t>
  </si>
  <si>
    <t>RC0402FR-0710K5L</t>
  </si>
  <si>
    <t>RC0402FR-072KL</t>
  </si>
  <si>
    <t>RC0402FR-071K87L</t>
  </si>
  <si>
    <t>RC0402FR-071K5L</t>
  </si>
  <si>
    <t>RC0402FR-073K57L</t>
  </si>
  <si>
    <t>RC0402FR-071K15L</t>
  </si>
  <si>
    <t>RC0402FR-07549RL</t>
  </si>
  <si>
    <t>RC0402FR-078K2L</t>
  </si>
  <si>
    <t>RC0402FR-074K7L</t>
  </si>
  <si>
    <t>RC0402FR-0712KL</t>
  </si>
  <si>
    <t>RC0402FR-0710KL</t>
  </si>
  <si>
    <t>RC0402FR-072K2L</t>
  </si>
  <si>
    <t>RC0402FR-07470KL</t>
  </si>
  <si>
    <t>RC0402FR-0718RL</t>
  </si>
  <si>
    <t>RC0402FR-0749R9L</t>
  </si>
  <si>
    <t>EVP-AWBD2A</t>
  </si>
  <si>
    <t>Panasonic Electronic Components</t>
  </si>
  <si>
    <t>Datasheets\EVPAW.pdf</t>
  </si>
  <si>
    <t>ADF4158CCPZ-RL7</t>
  </si>
  <si>
    <t>Analog Devices Inc.</t>
  </si>
  <si>
    <t>Datasheets\ADF4158.pdf</t>
  </si>
  <si>
    <t>HMC431LP4E</t>
  </si>
  <si>
    <t>Datasheets\hmc431.pdf</t>
  </si>
  <si>
    <t>Texas Instruments</t>
  </si>
  <si>
    <t>TRF37A73IDSGR</t>
  </si>
  <si>
    <t>Datasheets\trf37a73.pdf</t>
  </si>
  <si>
    <t>Broadcom Limited</t>
  </si>
  <si>
    <t>Datasheets\av02-1961en_ds_mga-25203_2014-09-22.pdf</t>
  </si>
  <si>
    <t>SKY65404-31</t>
  </si>
  <si>
    <t>Skyworks Solutions Inc.</t>
  </si>
  <si>
    <t>Datasheets\SKY65404_31_201512K.pdf</t>
  </si>
  <si>
    <t>STMicroelectronics</t>
  </si>
  <si>
    <t>Datasheets\en.CD00217462.pdf</t>
  </si>
  <si>
    <t>LP5907MFX-1.8/NOPB</t>
  </si>
  <si>
    <t>Datasheets\lp5907.pdf</t>
  </si>
  <si>
    <t>LP5907MFX-3.0/NOPB</t>
  </si>
  <si>
    <t>Datasheets\lp2985.pdf</t>
  </si>
  <si>
    <t>TPS7A9101DSKR</t>
  </si>
  <si>
    <t>Datasheets\tps7a91.pdf</t>
  </si>
  <si>
    <t>Microchip Technology</t>
  </si>
  <si>
    <t>MIC5301-3.3YD5-TR</t>
  </si>
  <si>
    <t>Datasheets\mic5301.pdf</t>
  </si>
  <si>
    <t>Johanson Technology Inc.</t>
  </si>
  <si>
    <t>Datasheets\5400BL15B050.pdf</t>
  </si>
  <si>
    <t>ADL5802ACPZ-R7</t>
  </si>
  <si>
    <t>Datasheets\ADL5802.pdf</t>
  </si>
  <si>
    <t>Susumu</t>
  </si>
  <si>
    <t>PAT1220-C-6DB-T5</t>
  </si>
  <si>
    <t>Datasheets\n_catalog_partition16_en.pdf</t>
  </si>
  <si>
    <t>Xilinx Inc.</t>
  </si>
  <si>
    <t>Datasheets\ds181_Artix_7_Data_Sheet.pdf</t>
  </si>
  <si>
    <t>USB3070-30-A</t>
  </si>
  <si>
    <t>GCT</t>
  </si>
  <si>
    <t>Datasheets\usb3070.pdf</t>
  </si>
  <si>
    <t>93LC46BT-I/OT</t>
  </si>
  <si>
    <t>Datasheets\20001749K.pdf</t>
  </si>
  <si>
    <t>FTDI, Future Technology Devices International Ltd</t>
  </si>
  <si>
    <t>FT2232HL-REEL</t>
  </si>
  <si>
    <t>Datasheets\DS_FT2232H.pdf</t>
  </si>
  <si>
    <t>ADA4940-2ACPZ-R2</t>
  </si>
  <si>
    <t>Datasheets\ADA4940-1_4940-2.pdf</t>
  </si>
  <si>
    <t>https://www.digikey.com/product-detail/en/analog-devices-inc/ADA4940-2ACPZ-R2/ADA4940-2ACPZ-R2CT-ND/6570898</t>
  </si>
  <si>
    <t>Datasheets\kt2520_e-1388822.pdf</t>
  </si>
  <si>
    <t>Winbond Electronics</t>
  </si>
  <si>
    <t>W25Q32JVZPIQ</t>
  </si>
  <si>
    <t>Datasheets\w25q32jv revg 03272018 plus.pdf</t>
  </si>
  <si>
    <t>Datasheets\NC7S04-1301493.pdf</t>
  </si>
  <si>
    <t>NB3N551MNR4G</t>
  </si>
  <si>
    <t>TLV172IDCKR</t>
  </si>
  <si>
    <t>Datasheets\NB3N551-D-83648.pdf</t>
  </si>
  <si>
    <t>Datasheets\tlv172.pdf</t>
  </si>
  <si>
    <t>Linear Technology/Analog Devices</t>
  </si>
  <si>
    <t>LTC2292CUP#PBF</t>
  </si>
  <si>
    <t>Datasheets\229321fa.pdf</t>
  </si>
  <si>
    <t>Abracon LLC</t>
  </si>
  <si>
    <t>Datasheets\ABM10-167-12.000MHz.pdf</t>
  </si>
  <si>
    <t>Datasheets\10118192.pdf</t>
  </si>
  <si>
    <t>10118192-0001LF</t>
  </si>
  <si>
    <t>10104111-0001LF</t>
  </si>
  <si>
    <t>Datasheets\10104111.pdf</t>
  </si>
  <si>
    <t>10104110-0001LF</t>
  </si>
  <si>
    <t>Datasheets\10104110.pdf</t>
  </si>
  <si>
    <t>10118192-0002LF</t>
  </si>
  <si>
    <t>N/A</t>
  </si>
  <si>
    <t>TOP STENCIL</t>
  </si>
  <si>
    <t>STAINLESS STEEL, 4 MILS (0.004")</t>
  </si>
  <si>
    <t>BOTTOM STENCIL</t>
  </si>
  <si>
    <t>OSH Stencils</t>
  </si>
  <si>
    <t>https://www.oshstencils.com/#%20</t>
  </si>
  <si>
    <t>PCB</t>
  </si>
  <si>
    <t>FR408</t>
  </si>
  <si>
    <t>OSH Park</t>
  </si>
  <si>
    <t>https://oshpark.com/</t>
  </si>
  <si>
    <t>260 +/- 5</t>
  </si>
  <si>
    <t>10 +/- 0.5</t>
  </si>
  <si>
    <t>[Reflow] max duration [s]</t>
  </si>
  <si>
    <t>[Reflow] max temp [C]</t>
  </si>
  <si>
    <t>260 +0/-5</t>
  </si>
  <si>
    <t>250 +0/-20</t>
  </si>
  <si>
    <t>260 +0/-10</t>
  </si>
  <si>
    <t>Manual</t>
  </si>
  <si>
    <t>10 +20/-0</t>
  </si>
  <si>
    <t>30 +/- 10</t>
  </si>
  <si>
    <t>Qty</t>
  </si>
  <si>
    <t>Amazon</t>
  </si>
  <si>
    <t>Ref</t>
  </si>
  <si>
    <t>Val</t>
  </si>
  <si>
    <t>PosX</t>
  </si>
  <si>
    <t>PosY</t>
  </si>
  <si>
    <t>Rot</t>
  </si>
  <si>
    <t>Side</t>
  </si>
  <si>
    <t>C1</t>
  </si>
  <si>
    <t>top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</si>
  <si>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</si>
  <si>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</si>
  <si>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</si>
  <si>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</si>
  <si>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</si>
  <si>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</si>
  <si>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</si>
  <si>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</si>
  <si>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</si>
  <si>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</si>
  <si>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</si>
  <si>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</si>
  <si>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C15</t>
  </si>
  <si>
    <t>C17</t>
  </si>
  <si>
    <t>C18</t>
  </si>
  <si>
    <t>C22</t>
  </si>
  <si>
    <t>C23</t>
  </si>
  <si>
    <t>C24</t>
  </si>
  <si>
    <t>C25</t>
  </si>
  <si>
    <t>C26</t>
  </si>
  <si>
    <t>C27</t>
  </si>
  <si>
    <t>C28</t>
  </si>
  <si>
    <t>C30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</si>
  <si>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</si>
  <si>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</si>
  <si>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</si>
  <si>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</si>
  <si>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</si>
  <si>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</si>
  <si>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</si>
  <si>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</si>
  <si>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</si>
  <si>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</si>
  <si>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</si>
  <si>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</si>
  <si>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</si>
  <si>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</si>
  <si>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</si>
  <si>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</si>
  <si>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</si>
  <si>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</si>
  <si>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</si>
  <si>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</si>
  <si>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</si>
  <si>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</si>
  <si>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</si>
  <si>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</si>
  <si>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</si>
  <si>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</si>
  <si>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</si>
  <si>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</si>
  <si>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</si>
  <si>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</si>
  <si>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</si>
  <si>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</si>
  <si>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</si>
  <si>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C68</t>
  </si>
  <si>
    <t>C69</t>
  </si>
  <si>
    <t>C76</t>
  </si>
  <si>
    <t>C77</t>
  </si>
  <si>
    <t>C78</t>
  </si>
  <si>
    <t>C79</t>
  </si>
  <si>
    <t>C80</t>
  </si>
  <si>
    <t>C82</t>
  </si>
  <si>
    <t>C83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</si>
  <si>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</si>
  <si>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</si>
  <si>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</si>
  <si>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</si>
  <si>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</si>
  <si>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</si>
  <si>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</si>
  <si>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</si>
  <si>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</si>
  <si>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</si>
  <si>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</si>
  <si>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C98</t>
  </si>
  <si>
    <t>C100</t>
  </si>
  <si>
    <t>C101</t>
  </si>
  <si>
    <t>C102</t>
  </si>
  <si>
    <t>C103</t>
  </si>
  <si>
    <t>C104</t>
  </si>
  <si>
    <t>C105</t>
  </si>
  <si>
    <t>C106</t>
  </si>
  <si>
    <t>C107</t>
  </si>
  <si>
    <t>C109</t>
  </si>
  <si>
    <t>C110</t>
  </si>
  <si>
    <t>C111</t>
  </si>
  <si>
    <t>C112</t>
  </si>
  <si>
    <t>C113</t>
  </si>
  <si>
    <t>C114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</si>
  <si>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</si>
  <si>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</si>
  <si>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</si>
  <si>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</si>
  <si>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</si>
  <si>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</si>
  <si>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</si>
  <si>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</si>
  <si>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</si>
  <si>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</si>
  <si>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</si>
  <si>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</si>
  <si>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</si>
  <si>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</si>
  <si>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</si>
  <si>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</si>
  <si>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</si>
  <si>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</si>
  <si>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</si>
  <si>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</si>
  <si>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</si>
  <si>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</si>
  <si>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</si>
  <si>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</si>
  <si>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</si>
  <si>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</si>
  <si>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</si>
  <si>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</si>
  <si>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</si>
  <si>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</si>
  <si>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</si>
  <si>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</si>
  <si>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</si>
  <si>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</si>
  <si>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</si>
  <si>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C156</t>
  </si>
  <si>
    <t>C162</t>
  </si>
  <si>
    <t>C163</t>
  </si>
  <si>
    <t>C164</t>
  </si>
  <si>
    <t>C165</t>
  </si>
  <si>
    <t>C166</t>
  </si>
  <si>
    <t>C167</t>
  </si>
  <si>
    <t>C168</t>
  </si>
  <si>
    <t>C172</t>
  </si>
  <si>
    <t>C173</t>
  </si>
  <si>
    <t>C176</t>
  </si>
  <si>
    <t>C179</t>
  </si>
  <si>
    <t>C180</t>
  </si>
  <si>
    <t>C182</t>
  </si>
  <si>
    <t>C183</t>
  </si>
  <si>
    <t>C184</t>
  </si>
  <si>
    <t>C195</t>
  </si>
  <si>
    <t>C196</t>
  </si>
  <si>
    <t>C206</t>
  </si>
  <si>
    <t>C207</t>
  </si>
  <si>
    <t>C208</t>
  </si>
  <si>
    <t>C209</t>
  </si>
  <si>
    <t>C211</t>
  </si>
  <si>
    <t>C212</t>
  </si>
  <si>
    <t>C213</t>
  </si>
  <si>
    <t>C214</t>
  </si>
  <si>
    <t>C215</t>
  </si>
  <si>
    <t>C219</t>
  </si>
  <si>
    <t>C220</t>
  </si>
  <si>
    <t>C221</t>
  </si>
  <si>
    <t>C223</t>
  </si>
  <si>
    <t>C224</t>
  </si>
  <si>
    <t>C225</t>
  </si>
  <si>
    <t>C248</t>
  </si>
  <si>
    <t>C249</t>
  </si>
  <si>
    <t>C252</t>
  </si>
  <si>
    <t>D1</t>
  </si>
  <si>
    <t>D6</t>
  </si>
  <si>
    <t>FB1</t>
  </si>
  <si>
    <t>FB2</t>
  </si>
  <si>
    <t>FB3</t>
  </si>
  <si>
    <t>FB4</t>
  </si>
  <si>
    <t>FB5</t>
  </si>
  <si>
    <t>FB6</t>
  </si>
  <si>
    <t>FB7</t>
  </si>
  <si>
    <t>FB8</t>
  </si>
  <si>
    <t>FB13</t>
  </si>
  <si>
    <t>FB14</t>
  </si>
  <si>
    <t>L1</t>
  </si>
  <si>
    <t>L2</t>
  </si>
  <si>
    <t>L3</t>
  </si>
  <si>
    <t>L4</t>
  </si>
  <si>
    <t>L8</t>
  </si>
  <si>
    <t>L9</t>
  </si>
  <si>
    <t>L10</t>
  </si>
  <si>
    <t>L11</t>
  </si>
  <si>
    <t>P3</t>
  </si>
  <si>
    <t>P4</t>
  </si>
  <si>
    <t>R2</t>
  </si>
  <si>
    <t>R9</t>
  </si>
  <si>
    <t>R11</t>
  </si>
  <si>
    <t>R12</t>
  </si>
  <si>
    <t>R13</t>
  </si>
  <si>
    <t>R15</t>
  </si>
  <si>
    <t>R16</t>
  </si>
  <si>
    <t>R17</t>
  </si>
  <si>
    <t>R18</t>
  </si>
  <si>
    <t>R22</t>
  </si>
  <si>
    <t>R23</t>
  </si>
  <si>
    <t>R24</t>
  </si>
  <si>
    <t>R25</t>
  </si>
  <si>
    <t>R26</t>
  </si>
  <si>
    <t>R30</t>
  </si>
  <si>
    <t>R40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</si>
  <si>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</si>
  <si>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</si>
  <si>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</si>
  <si>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</si>
  <si>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</si>
  <si>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</si>
  <si>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</si>
  <si>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</si>
  <si>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</si>
  <si>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</si>
  <si>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</si>
  <si>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</si>
  <si>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</si>
  <si>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</si>
  <si>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</si>
  <si>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</si>
  <si>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</si>
  <si>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</si>
  <si>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R72</t>
  </si>
  <si>
    <t>R74</t>
  </si>
  <si>
    <t>R75</t>
  </si>
  <si>
    <t>R76</t>
  </si>
  <si>
    <t>R77</t>
  </si>
  <si>
    <t>R78</t>
  </si>
  <si>
    <t>R80</t>
  </si>
  <si>
    <t>R81</t>
  </si>
  <si>
    <t>R84</t>
  </si>
  <si>
    <t>R85</t>
  </si>
  <si>
    <t>R86</t>
  </si>
  <si>
    <t>R88</t>
  </si>
  <si>
    <t>R91</t>
  </si>
  <si>
    <t>R92</t>
  </si>
  <si>
    <t>R93</t>
  </si>
  <si>
    <t>R97</t>
  </si>
  <si>
    <t>R98</t>
  </si>
  <si>
    <t>R99</t>
  </si>
  <si>
    <t>R100</t>
  </si>
  <si>
    <t>R109</t>
  </si>
  <si>
    <t>R110</t>
  </si>
  <si>
    <t>R117</t>
  </si>
  <si>
    <t>R130</t>
  </si>
  <si>
    <t>U9</t>
  </si>
  <si>
    <t>U13</t>
  </si>
  <si>
    <t>U17</t>
  </si>
  <si>
    <t>U18</t>
  </si>
  <si>
    <t>U19</t>
  </si>
  <si>
    <t>C16</t>
  </si>
  <si>
    <t>bottom</t>
  </si>
  <si>
    <t>C19</t>
  </si>
  <si>
    <t>C20</t>
  </si>
  <si>
    <t>C21</t>
  </si>
  <si>
    <t>C29</t>
  </si>
  <si>
    <t>C31</t>
  </si>
  <si>
    <t>C32</t>
  </si>
  <si>
    <t>C43</t>
  </si>
  <si>
    <t>C70</t>
  </si>
  <si>
    <t>C71</t>
  </si>
  <si>
    <t>C72</t>
  </si>
  <si>
    <t>C81</t>
  </si>
  <si>
    <t>C84</t>
  </si>
  <si>
    <t>C96</t>
  </si>
  <si>
    <t>C97</t>
  </si>
  <si>
    <t>C99</t>
  </si>
  <si>
    <t>C108</t>
  </si>
  <si>
    <t>C115</t>
  </si>
  <si>
    <t>C116</t>
  </si>
  <si>
    <t>C152</t>
  </si>
  <si>
    <t>C153</t>
  </si>
  <si>
    <t>C154</t>
  </si>
  <si>
    <t>C155</t>
  </si>
  <si>
    <t>C157</t>
  </si>
  <si>
    <t>C158</t>
  </si>
  <si>
    <t>C159</t>
  </si>
  <si>
    <t>C160</t>
  </si>
  <si>
    <t>C161</t>
  </si>
  <si>
    <t>C169</t>
  </si>
  <si>
    <t>C170</t>
  </si>
  <si>
    <t>C171</t>
  </si>
  <si>
    <t>C174</t>
  </si>
  <si>
    <t>C175</t>
  </si>
  <si>
    <t>C177</t>
  </si>
  <si>
    <t>C178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</si>
  <si>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</si>
  <si>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</si>
  <si>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</si>
  <si>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</si>
  <si>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</si>
  <si>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</si>
  <si>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</si>
  <si>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</si>
  <si>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</si>
  <si>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</si>
  <si>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</si>
  <si>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</si>
  <si>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</si>
  <si>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</si>
  <si>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</si>
  <si>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</si>
  <si>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</si>
  <si>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</si>
  <si>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</si>
  <si>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C210</t>
  </si>
  <si>
    <t>C216</t>
  </si>
  <si>
    <t>C217</t>
  </si>
  <si>
    <t>C218</t>
  </si>
  <si>
    <t>C222</t>
  </si>
  <si>
    <t>C250</t>
  </si>
  <si>
    <t>C251</t>
  </si>
  <si>
    <t>FB11</t>
  </si>
  <si>
    <t>FB12</t>
  </si>
  <si>
    <t>R3</t>
  </si>
  <si>
    <t>R5</t>
  </si>
  <si>
    <t>R6</t>
  </si>
  <si>
    <t>R7</t>
  </si>
  <si>
    <t>R8</t>
  </si>
  <si>
    <t>R20</t>
  </si>
  <si>
    <t>R31</t>
  </si>
  <si>
    <t>R32</t>
  </si>
  <si>
    <t>R34</t>
  </si>
  <si>
    <t>R35</t>
  </si>
  <si>
    <t>R36</t>
  </si>
  <si>
    <t>R38</t>
  </si>
  <si>
    <t>R42</t>
  </si>
  <si>
    <t>R44</t>
  </si>
  <si>
    <t>R49</t>
  </si>
  <si>
    <t>R50</t>
  </si>
  <si>
    <t>R69</t>
  </si>
  <si>
    <t>R70</t>
  </si>
  <si>
    <t>R73</t>
  </si>
  <si>
    <t>R82</t>
  </si>
  <si>
    <t>R83</t>
  </si>
  <si>
    <t>R87</t>
  </si>
  <si>
    <t>R89</t>
  </si>
  <si>
    <t>R90</t>
  </si>
  <si>
    <t>R94</t>
  </si>
  <si>
    <t>R101</t>
  </si>
  <si>
    <t>R103</t>
  </si>
  <si>
    <t>R104</t>
  </si>
  <si>
    <t>R111</t>
  </si>
  <si>
    <t>R112</t>
  </si>
  <si>
    <t>R114</t>
  </si>
  <si>
    <t>R115</t>
  </si>
  <si>
    <t>R118</t>
  </si>
  <si>
    <t>#</t>
  </si>
  <si>
    <t>D2</t>
  </si>
  <si>
    <t>D3</t>
  </si>
  <si>
    <t>D4</t>
  </si>
  <si>
    <t>L5</t>
  </si>
  <si>
    <t>L6</t>
  </si>
  <si>
    <t>L7</t>
  </si>
  <si>
    <t>P9</t>
  </si>
  <si>
    <t>P10</t>
  </si>
  <si>
    <t>P11</t>
  </si>
  <si>
    <t>P12</t>
  </si>
  <si>
    <t>P13</t>
  </si>
  <si>
    <t>P14</t>
  </si>
  <si>
    <t>P15</t>
  </si>
  <si>
    <t>P16</t>
  </si>
  <si>
    <t>U3</t>
  </si>
  <si>
    <t>U11</t>
  </si>
  <si>
    <t>U12</t>
  </si>
  <si>
    <t>U16</t>
  </si>
  <si>
    <t>U20</t>
  </si>
  <si>
    <t>U26</t>
  </si>
  <si>
    <t>U27</t>
  </si>
  <si>
    <t>U28</t>
  </si>
  <si>
    <t>U39</t>
  </si>
  <si>
    <t>P6</t>
  </si>
  <si>
    <t>Row Labels</t>
  </si>
  <si>
    <t>Grand Total</t>
  </si>
  <si>
    <t>Count of Ref</t>
  </si>
  <si>
    <t>Count of SPN</t>
  </si>
  <si>
    <t>Layer</t>
  </si>
  <si>
    <t>TOP</t>
  </si>
  <si>
    <t>BOTTOM</t>
  </si>
  <si>
    <t>In top?</t>
  </si>
  <si>
    <t>In bottom?</t>
  </si>
  <si>
    <t>4.7u_0603</t>
  </si>
  <si>
    <t>4.7u_0805</t>
  </si>
  <si>
    <t>2.2u_0603</t>
  </si>
  <si>
    <t>Disambiguation</t>
  </si>
  <si>
    <t>WARNING: designations are not unique!! Due to the absence of unit and packaging info, they could be multiple components</t>
  </si>
  <si>
    <t>P1</t>
  </si>
  <si>
    <t>P2</t>
  </si>
  <si>
    <t>U15</t>
  </si>
  <si>
    <t>U22</t>
  </si>
  <si>
    <t>U23</t>
  </si>
  <si>
    <t>U24</t>
  </si>
  <si>
    <t>U34</t>
  </si>
  <si>
    <t>U35</t>
  </si>
  <si>
    <t>2.2u_0805</t>
  </si>
  <si>
    <t>Hello</t>
  </si>
  <si>
    <t>TOP LAYER (75/96 PN used)</t>
  </si>
  <si>
    <t>BOTTOM LAYER (37/96 PN used)</t>
  </si>
  <si>
    <t>Check that unique(top SPN, bottom SPN) count is identical to the BOM SPN count.</t>
  </si>
  <si>
    <t>Is SPN?</t>
  </si>
  <si>
    <t>SPN count</t>
  </si>
  <si>
    <t>https://www.digikey.com/product-detail/en/tdk-corporation/MLG1005S0N6BT000/445-16237-1-ND/4766694</t>
  </si>
  <si>
    <t>445-16237-1-ND</t>
  </si>
  <si>
    <t>MLG1005S0N6BT000</t>
  </si>
  <si>
    <t>Inductor, non shielded</t>
  </si>
  <si>
    <t>Datasheets\inductor_commercial_high-frequency_mlg1005s_en.pdf</t>
  </si>
  <si>
    <t>PCB Orientation</t>
  </si>
  <si>
    <t>End of long bar | Cut edge</t>
  </si>
  <si>
    <t>Bar | Dot</t>
  </si>
  <si>
    <t>Side hat | Dot</t>
  </si>
  <si>
    <t>Longest bar | Dot</t>
  </si>
  <si>
    <t>GND is large pad | GND is large pad</t>
  </si>
  <si>
    <t>Broken edge | Dot on top, chamfer bottom</t>
  </si>
  <si>
    <t>Long bar | cut edge ?</t>
  </si>
  <si>
    <t>Long bar | Dot</t>
  </si>
  <si>
    <t>Missing corner edge | Dot</t>
  </si>
  <si>
    <t>Ring | Square</t>
  </si>
  <si>
    <t>Long bar | Chamfer</t>
  </si>
  <si>
    <t>Corner | Dot</t>
  </si>
  <si>
    <t>Pad 1 is GND | Polarity mark is GND</t>
  </si>
  <si>
    <t>Band is cathode | Triangle point to cathode</t>
  </si>
  <si>
    <t>Ring | Half dot</t>
  </si>
  <si>
    <t>Extra corner | Some kind of chamfer</t>
  </si>
  <si>
    <t>Extra corner | Chamfer (bottom) and dot (top)</t>
  </si>
  <si>
    <t xml:space="preserve">A1 has an arrow | </t>
  </si>
  <si>
    <t>No marking | Cut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</si>
</sst>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1" fillId="0" borderId="0" xfId="1" applyNumberFormat="1"/>
    <xf numFmtId="0" fontId="0" fillId="0" borderId="0" xfId="0" applyFill="1"/>
    <xf numFmtId="0" fontId="0" fillId="2" borderId="0" xfId="0" applyNumberFormat="1" applyFill="1"/>
    <xf numFmtId="0" fontId="0" fillId="3" borderId="0" xfId="0" applyNumberFormat="1" applyFill="1"/>
    <xf numFmtId="0" fontId="1" fillId="0" borderId="0" xfId="1"/>
    <xf numFmtId="0" fontId="1" fillId="2" borderId="0" xfId="1" applyNumberFormat="1" applyFill="1"/>
    <xf numFmtId="14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5" borderId="0" xfId="0" applyFont="1" applyFill="1"/>
    <xf numFmtId="0" fontId="3" fillId="0" borderId="0" xfId="0" applyFont="1" applyAlignment="1">
      <alignment horizontal="right"/>
    </xf>
    <xf numFmtId="0" fontId="3" fillId="6" borderId="0" xfId="0" applyFont="1" applyFill="1"/>
    <xf numFmtId="0" fontId="0" fillId="6" borderId="0" xfId="0" applyNumberFormat="1" applyFill="1"/>
    <xf numFmtId="0" fontId="0" fillId="5" borderId="0" xfId="0" applyNumberFormat="1" applyFill="1"/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1">
    <dxf>
      <fill>
        <patternFill>
          <bgColor theme="4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9" tint="0.59999389629810485"/>
        </patternFill>
      </fill>
    </dxf>
    <dxf>
      <numFmt numFmtId="0" formatCode="General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re Bondoux" id="{A746E870-EC91-440F-9E2F-E1161DA54011}" userId="f95da5f7bef8b9d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Bondoux" refreshedDate="43635.450151736113" createdVersion="6" refreshedVersion="6" minRefreshableVersion="3" recordCount="116" xr:uid="{CEE7BFE8-259E-49C0-B1F9-86200AD1F210}">
  <cacheSource type="worksheet">
    <worksheetSource name="BOM"/>
  </cacheSource>
  <cacheFields count="19">
    <cacheField name="Id" numFmtId="0">
      <sharedItems containsSemiMixedTypes="0" containsString="0" containsNumber="1" containsInteger="1" minValue="1" maxValue="112"/>
    </cacheField>
    <cacheField name="Designator" numFmtId="0">
      <sharedItems containsBlank="1"/>
    </cacheField>
    <cacheField name="Package" numFmtId="0">
      <sharedItems count="45">
        <s v="TP_1.00"/>
        <s v="C_0805b"/>
        <s v="C_0402b"/>
        <s v="DFN-8-1EP_2x2mm_Pitch0.5mm"/>
        <s v="Pin_Header_Straight_2x04_Pitch2.54mm_SMD"/>
        <s v="SON-10_2.5x2.5mm"/>
        <s v="LQFP-64_10x10mm_Pitch0.5mm"/>
        <s v="R_0402b"/>
        <s v="MGA-25203"/>
        <s v="SOT-353_SC-70-5"/>
        <s v="SOT-416"/>
        <s v="PAT1220"/>
        <s v="QFN-64-1EP_9x9mm_Pitch0.5mm"/>
        <s v="CONSMA003.062"/>
        <s v="C_0603b"/>
        <s v="FTG256"/>
        <s v="EJ508A"/>
        <s v="SOT-23-5"/>
        <s v="ABM10"/>
        <s v="RF_via"/>
        <s v="MountingHole_3.2mm_M3_Pad_Via_mod"/>
        <s v="C_1206"/>
        <s v="C_1210"/>
        <s v="DFN-8-1EP_3x3mm_Pitch0.5mm"/>
        <s v="DFN-S-8-1EP_6x5mm_Pitch1.27mm"/>
        <s v="QFN-24-1EP_4x4mm_Pitch0.5mm"/>
        <s v="5400BL15B050E"/>
        <s v="DFN-8"/>
        <s v="DM3BT-DSF-PEJS"/>
        <s v="EVP-AWBA2A"/>
        <s v="KT2520K"/>
        <s v="LED_0603"/>
        <s v="SOD-123F"/>
        <s v="SOT-23-6"/>
        <s v="SRR6040A"/>
        <s v="USB_MICRO"/>
        <s v="VFQFN-24"/>
        <s v="VQFN-24"/>
        <s v="XFDFN-6"/>
        <s v="coupler"/>
        <s v="Antenna"/>
        <s v="BARREL JACK"/>
        <s v="MICRO_SD"/>
        <s v="STAINLESS STEEL, 4 MILS (0.004&quot;)"/>
        <s v="FR408"/>
      </sharedItems>
    </cacheField>
    <cacheField name="Qty" numFmtId="0">
      <sharedItems containsSemiMixedTypes="0" containsString="0" containsNumber="1" containsInteger="1" minValue="1" maxValue="51"/>
    </cacheField>
    <cacheField name="Designation" numFmtId="0">
      <sharedItems count="106">
        <s v="CONN_01X01"/>
        <s v="DNP"/>
        <s v="10n"/>
        <s v="100p"/>
        <s v="TRF37A73"/>
        <s v="CONN_02X04"/>
        <s v="TPS7A91"/>
        <s v="100n"/>
        <s v="FT2232H"/>
        <s v="68k"/>
        <s v="MGA-25203"/>
        <s v="TLV172DCK"/>
        <s v="DNP(RE1C002UN)"/>
        <s v="PAT1220-6dB"/>
        <s v="0"/>
        <s v="LTC2292"/>
        <s v="SMA"/>
        <s v="470n"/>
        <s v="4.7u"/>
        <s v="XC7A15T-1FTG256C"/>
        <s v="BARREL_JACK"/>
        <s v="10u"/>
        <s v="LP5907-1.8"/>
        <s v="ABM10-167-12.000MHZ-T3"/>
        <s v="8.2k"/>
        <s v="10p"/>
        <s v="Via"/>
        <s v="49.9"/>
        <s v="BLM18PG181SN1D"/>
        <s v="47u"/>
        <s v="100u"/>
        <s v="L7980"/>
        <s v="W25Q32JV"/>
        <s v="ADL5802"/>
        <s v="NC7S04P5X"/>
        <s v="5400BL15B050E"/>
        <s v="18p"/>
        <s v="0.5p"/>
        <s v="15p"/>
        <s v="51p"/>
        <s v="68p"/>
        <s v="4.7n"/>
        <s v="2.2n"/>
        <s v="15n"/>
        <s v="39p"/>
        <s v="8.2n"/>
        <s v="0.6n"/>
        <s v="LQW15AN9N9J80D"/>
        <s v="2.2u"/>
        <s v="1u"/>
        <s v="CIC21P101NE"/>
        <s v="NB3N551"/>
        <s v="SD_Card_DM3BT"/>
        <s v="SW_PUSH"/>
        <s v="KT2520K"/>
        <s v="LED"/>
        <s v="4.7k"/>
        <s v="470k"/>
        <s v="18"/>
        <s v="6.98k"/>
        <s v="33"/>
        <s v="3.1k"/>
        <s v="59k"/>
        <s v="4.99k"/>
        <s v="1k"/>
        <s v="7.5k"/>
        <s v="6.8k"/>
        <s v="590"/>
        <s v="39k"/>
        <s v="1.5k"/>
        <s v="550"/>
        <s v="47k"/>
        <s v="56"/>
        <s v="100"/>
        <s v="10.5k"/>
        <s v="2k"/>
        <s v="1.87k"/>
        <s v="1.15k"/>
        <s v="5.49k"/>
        <s v="3.57k"/>
        <s v="12k"/>
        <s v="10k"/>
        <s v="15k"/>
        <s v="240"/>
        <s v="22"/>
        <s v="2.2k"/>
        <s v="SS13FL"/>
        <s v="LP5907-3.0"/>
        <s v="LP2985A-10DBVR"/>
        <s v="MIC5301-3.3"/>
        <s v="93LC46B"/>
        <s v="RE1C002UN"/>
        <s v="33u (SRR6040A-330M)"/>
        <s v="USB-MICRO"/>
        <s v="ADF4158"/>
        <s v="ADA4940-2"/>
        <s v="HMC431LP4"/>
        <s v="SKY65404"/>
        <s v="15dB COUPLER"/>
        <s v="ANTENNA"/>
        <s v="12 VDC power supply"/>
        <s v="USB-MICRO cable"/>
        <s v="Micro SD"/>
        <s v="TOP STENCIL"/>
        <s v="BOTTOM STENCIL"/>
        <s v="PCB"/>
      </sharedItems>
    </cacheField>
    <cacheField name="Type" numFmtId="0">
      <sharedItems containsBlank="1"/>
    </cacheField>
    <cacheField name="Note" numFmtId="0">
      <sharedItems containsBlank="1"/>
    </cacheField>
    <cacheField name="Check footprint" numFmtId="0">
      <sharedItems containsBlank="1"/>
    </cacheField>
    <cacheField name="Supplier" numFmtId="0">
      <sharedItems longText="1"/>
    </cacheField>
    <cacheField name="SPN" numFmtId="0">
      <sharedItems containsBlank="1" count="103">
        <s v="-"/>
        <s v="311-1349-1-ND"/>
        <s v="311-1024-1-ND"/>
        <s v="296-48786-1-ND"/>
        <s v="609-5162-1-ND"/>
        <s v="296-48317-1-ND"/>
        <s v="311-1338-1-ND"/>
        <s v="768-1024-1-ND"/>
        <s v="311-68.0KLRCT-ND"/>
        <s v="MGA-25203-TR1G"/>
        <s v="296-48697-1-ND"/>
        <s v="PAT126CT-ND"/>
        <s v="311-0.0JRCT-ND"/>
        <s v="LTC2292CUP#PBF-ND"/>
        <s v="CONSMA003.062-ND"/>
        <s v="311-1689-1-ND"/>
        <s v="311-1455-1-ND"/>
        <s v="122-1930-ND"/>
        <s v="EJ508A-ND"/>
        <s v="311-1865-1-ND"/>
        <s v="296-41463-1-ND"/>
        <s v="311-1863-1-ND"/>
        <s v="535-13521-1-ND"/>
        <s v="311-8.20KLRCT-ND"/>
        <s v="311-1014-1-ND"/>
        <s v="311-49.9LRCT-ND"/>
        <s v="490-5263-1-ND"/>
        <s v="1276-3064-1-ND"/>
        <s v="1276-1092-1-ND"/>
        <s v="497-10813-1-ND"/>
        <s v="W25Q32JVZPIQ-ND"/>
        <s v="ADL5802ACPZ-R7CT-ND"/>
        <s v="NC7S04P5XCT-ND"/>
        <s v="712-1058-1-ND"/>
        <s v="311-1415-1-ND"/>
        <s v="311-1001-1-ND"/>
        <s v="311-1017-1-ND"/>
        <s v="311-1672-1-ND"/>
        <s v="311-1340-1-ND"/>
        <s v="311-1039-1-ND"/>
        <s v="311-1678-1-ND"/>
        <s v="311-1713-1-ND"/>
        <s v="311-1009-1-ND"/>
        <s v="311-1041-1-ND"/>
        <s v="445-174620-1-ND"/>
        <s v="490-7690-1-ND"/>
        <s v="311-1451-1-ND"/>
        <s v="311-1444-1-ND"/>
        <s v="1276-6374-1-ND"/>
        <s v="445-6758-1-ND"/>
        <s v="NB3N551MNR4GOSCT-ND"/>
        <s v="HR1942CT-ND"/>
        <s v="P19743CT-ND"/>
        <s v="581-KT2520K4DAW18TAS "/>
        <s v="732-4978-1-ND"/>
        <s v="311-4.7KLRCT-ND"/>
        <s v="311-470KLRCT-ND"/>
        <s v="YAG3021CT-ND"/>
        <s v="YAG3220CT-ND"/>
        <s v="311-33.0LRCT-ND"/>
        <s v="311-3.09KLRCT-ND"/>
        <s v="311-59KLRCT-ND"/>
        <s v="311-4.99KLRCT-ND"/>
        <s v="311-1.00KLRCT-ND"/>
        <s v="311-7.50KLRCT-ND"/>
        <s v="311-6.80KLRCT-ND"/>
        <s v="YAG3193CT-ND"/>
        <s v="311-39.0KLRCT-ND"/>
        <s v="311-1.50KLRCT-ND"/>
        <s v="311-549LRCT-ND"/>
        <s v="311-47.0KLRCT-ND"/>
        <s v="311-56.0LRCT-ND"/>
        <s v="311-100LRCT-ND"/>
        <s v="YAG2951CT-ND"/>
        <s v="311-2KLRCT-ND"/>
        <s v="YAG3048CT-ND"/>
        <s v="YAG3033CT-ND"/>
        <s v="311-5.49KLRCT-ND"/>
        <s v="YAG3150CT-ND"/>
        <s v="311-12.0KLRCT-ND"/>
        <s v="311-10.0KLRCT-ND"/>
        <s v="311-15.0KLRCT-ND"/>
        <s v="311-240LRCT-ND"/>
        <s v="311-22.0LRCT-ND"/>
        <s v="311-2.20KLRCT-ND"/>
        <s v="SS13FLCT-ND"/>
        <s v="296-40357-1-ND"/>
        <s v="296-24264-1-ND"/>
        <s v="576-2840-1-ND"/>
        <s v="93LC46BT-I/OTCT-ND"/>
        <s v="RE1C002UNTCLCT-ND"/>
        <s v="SRR6040A-330MCT-ND"/>
        <s v="2073-USB3070-30-ACT-ND"/>
        <s v="609-4613-1-ND"/>
        <s v="609-4053-1-ND"/>
        <s v="609-4052-1-ND"/>
        <s v="609-5379-1-ND"/>
        <s v="ADF4158CCPZ-RL7CT-ND"/>
        <s v="ADA4940-2ACPZ-R2CT-ND"/>
        <s v="1127-2957-ND"/>
        <s v="863-1398-1-ND"/>
        <s v="ANT003"/>
        <m/>
      </sharedItems>
    </cacheField>
    <cacheField name="Manufacturer" numFmtId="0">
      <sharedItems containsBlank="1"/>
    </cacheField>
    <cacheField name="MFP" numFmtId="0">
      <sharedItems containsBlank="1"/>
    </cacheField>
    <cacheField name="Datasheet" numFmtId="0">
      <sharedItems containsBlank="1"/>
    </cacheField>
    <cacheField name="[Reflow] max temp [C]" numFmtId="0">
      <sharedItems containsBlank="1" containsMixedTypes="1" containsNumber="1" containsInteger="1" minValue="250" maxValue="300"/>
    </cacheField>
    <cacheField name="[Reflow] max duration [s]" numFmtId="0">
      <sharedItems containsBlank="1" containsMixedTypes="1" containsNumber="1" containsInteger="1" minValue="10" maxValue="50"/>
    </cacheField>
    <cacheField name="Ordered" numFmtId="0">
      <sharedItems containsNonDate="0" containsDate="1" containsString="0" containsBlank="1" minDate="2019-06-05T00:00:00" maxDate="2019-06-12T00:00:00"/>
    </cacheField>
    <cacheField name="Arrived" numFmtId="0">
      <sharedItems containsNonDate="0" containsDate="1" containsString="0" containsBlank="1" minDate="2019-06-10T00:00:00" maxDate="2019-06-18T00:00:00"/>
    </cacheField>
    <cacheField name="In bottom?" numFmtId="0">
      <sharedItems/>
    </cacheField>
    <cacheField name="In top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Bondoux" refreshedDate="43635.463951388891" createdVersion="6" refreshedVersion="6" minRefreshableVersion="3" recordCount="114" xr:uid="{CD272A75-0252-42AE-8DD6-D1F24E157EBC}">
  <cacheSource type="worksheet">
    <worksheetSource name="Table8"/>
  </cacheSource>
  <cacheFields count="8">
    <cacheField name="SPN" numFmtId="0">
      <sharedItems count="38">
        <s v="311-0.0JRCT-ND"/>
        <s v="311-22.0LRCT-ND"/>
        <s v="311-33.0LRCT-ND"/>
        <s v="311-56.0LRCT-ND"/>
        <s v="311-100LRCT-ND"/>
        <s v="YAG3193CT-ND"/>
        <s v="YAG3033CT-ND"/>
        <s v="311-1.50KLRCT-ND"/>
        <s v="YAG3048CT-ND"/>
        <s v="YAG2951CT-ND"/>
        <s v="311-1338-1-ND"/>
        <s v="311-10.0KLRCT-ND"/>
        <s v="311-1349-1-ND"/>
        <s v="311-1865-1-ND"/>
        <s v="311-1713-1-ND"/>
        <s v="311-1.00KLRCT-ND"/>
        <s v="311-1444-1-ND"/>
        <s v="311-2.20KLRCT-ND"/>
        <s v="311-1451-1-ND"/>
        <s v="311-2KLRCT-ND"/>
        <s v="YAG3150CT-ND"/>
        <s v="311-39.0KLRCT-ND"/>
        <s v="311-4.7KLRCT-ND"/>
        <s v="311-1039-1-ND"/>
        <s v="311-1455-1-ND"/>
        <s v="311-1863-1-ND"/>
        <s v="311-4.99KLRCT-ND"/>
        <s v="311-470KLRCT-ND"/>
        <s v="311-1689-1-ND"/>
        <s v="311-5.49KLRCT-ND"/>
        <s v="YAG3220CT-ND"/>
        <s v="311-68.0KLRCT-ND"/>
        <s v="311-1340-1-ND"/>
        <s v="311-7.50KLRCT-ND"/>
        <s v="311-1041-1-ND"/>
        <s v="490-5263-1-ND"/>
        <s v="1276-6374-1-ND"/>
        <s v="-"/>
      </sharedItems>
    </cacheField>
    <cacheField name="Ref" numFmtId="0">
      <sharedItems count="114">
        <s v="R20"/>
        <s v="R70"/>
        <s v="R87"/>
        <s v="R89"/>
        <s v="R90"/>
        <s v="R94"/>
        <s v="R103"/>
        <s v="R114"/>
        <s v="R115"/>
        <s v="R21"/>
        <s v="R38"/>
        <s v="R41"/>
        <s v="R42"/>
        <s v="R37"/>
        <s v="R48"/>
        <s v="R46"/>
        <s v="R45"/>
        <s v="R43"/>
        <s v="C21"/>
        <s v="C32"/>
        <s v="C43"/>
        <s v="C108"/>
        <s v="C115"/>
        <s v="C116"/>
        <s v="C152"/>
        <s v="C153"/>
        <s v="C154"/>
        <s v="C158"/>
        <s v="C159"/>
        <s v="C160"/>
        <s v="C161"/>
        <s v="C210"/>
        <s v="R73"/>
        <s v="R83"/>
        <s v="C16"/>
        <s v="C96"/>
        <s v="C97"/>
        <s v="C99"/>
        <s v="C70"/>
        <s v="C84"/>
        <s v="C73"/>
        <s v="R35"/>
        <s v="R111"/>
        <s v="C19"/>
        <s v="C20"/>
        <s v="C217"/>
        <s v="C218"/>
        <s v="C222"/>
        <s v="R79"/>
        <s v="C31"/>
        <s v="C216"/>
        <s v="R44"/>
        <s v="R49"/>
        <s v="R47"/>
        <s v="R14"/>
        <s v="R5"/>
        <s v="R6"/>
        <s v="R7"/>
        <s v="R82"/>
        <s v="R112"/>
        <s v="R118"/>
        <s v="C75"/>
        <s v="C155"/>
        <s v="C157"/>
        <s v="C185"/>
        <s v="C186"/>
        <s v="C188"/>
        <s v="C194"/>
        <s v="R32"/>
        <s v="R34"/>
        <s v="R36"/>
        <s v="R3"/>
        <s v="R8"/>
        <s v="C170"/>
        <s v="C171"/>
        <s v="C187"/>
        <s v="C189"/>
        <s v="C190"/>
        <s v="C191"/>
        <s v="C192"/>
        <s v="C193"/>
        <s v="C197"/>
        <s v="C198"/>
        <s v="C199"/>
        <s v="C200"/>
        <s v="C201"/>
        <s v="C202"/>
        <s v="C203"/>
        <s v="C204"/>
        <s v="C205"/>
        <s v="C250"/>
        <s v="C251"/>
        <s v="R1"/>
        <s v="R10"/>
        <s v="R104"/>
        <s v="C29"/>
        <s v="R33"/>
        <s v="C74"/>
        <s v="FB12"/>
        <s v="FB11"/>
        <s v="P6"/>
        <s v="C71"/>
        <s v="C72"/>
        <s v="C81"/>
        <s v="C169"/>
        <s v="C174"/>
        <s v="C175"/>
        <s v="C177"/>
        <s v="C178"/>
        <s v="R31"/>
        <s v="R50"/>
        <s v="R69"/>
        <s v="R101"/>
        <s v="Q2"/>
      </sharedItems>
    </cacheField>
    <cacheField name="Val" numFmtId="0">
      <sharedItems/>
    </cacheField>
    <cacheField name="Package" numFmtId="0">
      <sharedItems/>
    </cacheField>
    <cacheField name="PosX" numFmtId="0">
      <sharedItems containsSemiMixedTypes="0" containsString="0" containsNumber="1" minValue="126.05" maxValue="201.93"/>
    </cacheField>
    <cacheField name="PosY" numFmtId="0">
      <sharedItems containsSemiMixedTypes="0" containsString="0" containsNumber="1" minValue="-122.05" maxValue="-79.770700000000005"/>
    </cacheField>
    <cacheField name="Rot" numFmtId="0">
      <sharedItems containsSemiMixedTypes="0" containsString="0" containsNumber="1" containsInteger="1" minValue="0" maxValue="270"/>
    </cacheField>
    <cacheField name="Si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Bondoux" refreshedDate="43642.440307407407" createdVersion="6" refreshedVersion="6" minRefreshableVersion="3" recordCount="310" xr:uid="{BFC4363E-CF79-4060-85FC-9F5F6907CD15}">
  <cacheSource type="worksheet">
    <worksheetSource name="Table6"/>
  </cacheSource>
  <cacheFields count="8">
    <cacheField name="SPN" numFmtId="0">
      <sharedItems count="77">
        <s v="-"/>
        <s v="1127-2957-ND"/>
        <s v="122-1930-ND"/>
        <s v="1276-1092-1-ND"/>
        <s v="1276-3064-1-ND"/>
        <s v="1276-6374-1-ND"/>
        <s v="2073-USB3070-30-ACT-ND"/>
        <s v="296-24264-1-ND"/>
        <s v="296-40357-1-ND"/>
        <s v="296-41463-1-ND"/>
        <s v="296-48317-1-ND"/>
        <s v="296-48697-1-ND"/>
        <s v="296-48786-1-ND"/>
        <s v="311-0.0JRCT-ND"/>
        <s v="311-1.00KLRCT-ND"/>
        <s v="311-1001-1-ND"/>
        <s v="311-1009-1-ND"/>
        <s v="311-100LRCT-ND"/>
        <s v="311-1014-1-ND"/>
        <s v="311-1017-1-ND"/>
        <s v="311-1024-1-ND"/>
        <s v="311-12.0KLRCT-ND"/>
        <s v="311-1338-1-ND"/>
        <s v="311-1340-1-ND"/>
        <s v="311-1349-1-ND"/>
        <s v="311-1415-1-ND"/>
        <s v="311-1444-1-ND"/>
        <s v="311-1451-1-ND"/>
        <s v="311-1455-1-ND"/>
        <s v="311-15.0KLRCT-ND"/>
        <s v="311-1672-1-ND"/>
        <s v="311-1678-1-ND"/>
        <s v="311-1863-1-ND"/>
        <s v="311-1865-1-ND"/>
        <s v="311-240LRCT-ND"/>
        <s v="311-3.09KLRCT-ND"/>
        <s v="311-33.0LRCT-ND"/>
        <s v="311-4.7KLRCT-ND"/>
        <s v="311-47.0KLRCT-ND"/>
        <s v="311-49.9LRCT-ND"/>
        <s v="311-549LRCT-ND"/>
        <s v="311-59KLRCT-ND"/>
        <s v="311-6.80KLRCT-ND"/>
        <s v="311-68.0KLRCT-ND"/>
        <s v="311-8.20KLRCT-ND"/>
        <s v="445-16237-1-ND"/>
        <s v="445-6758-1-ND"/>
        <s v="490-5263-1-ND"/>
        <s v="490-7690-1-ND"/>
        <s v="497-10813-1-ND"/>
        <s v="535-13521-1-ND"/>
        <s v="576-2840-1-ND"/>
        <s v="581-KT2520K4DAW18TAS "/>
        <s v="609-5162-1-ND"/>
        <s v="712-1058-1-ND"/>
        <s v="732-4978-1-ND"/>
        <s v="768-1024-1-ND"/>
        <s v="863-1398-1-ND"/>
        <s v="93LC46BT-I/OTCT-ND"/>
        <s v="ADA4940-2ACPZ-R2CT-ND"/>
        <s v="ADF4158CCPZ-RL7CT-ND"/>
        <s v="ADL5802ACPZ-R7CT-ND"/>
        <s v="CONSMA003.062-ND"/>
        <s v="EJ508A-ND"/>
        <s v="HR1942CT-ND"/>
        <s v="LTC2292CUP#PBF-ND"/>
        <s v="MGA-25203-TR1G"/>
        <s v="NB3N551MNR4GOSCT-ND"/>
        <s v="NC7S04P5XCT-ND"/>
        <s v="P19743CT-ND"/>
        <s v="PAT126CT-ND"/>
        <s v="RE1C002UNTCLCT-ND"/>
        <s v="SRR6040A-330MCT-ND"/>
        <s v="SS13FLCT-ND"/>
        <s v="W25Q32JVZPIQ-ND"/>
        <s v="YAG3021CT-ND"/>
        <s v="445-174620-1-ND" u="1"/>
      </sharedItems>
    </cacheField>
    <cacheField name="Ref" numFmtId="0">
      <sharedItems/>
    </cacheField>
    <cacheField name="Val" numFmtId="0">
      <sharedItems/>
    </cacheField>
    <cacheField name="Package" numFmtId="0">
      <sharedItems/>
    </cacheField>
    <cacheField name="PosX" numFmtId="0">
      <sharedItems containsSemiMixedTypes="0" containsString="0" containsNumber="1" minValue="123.375" maxValue="220.05"/>
    </cacheField>
    <cacheField name="PosY" numFmtId="0">
      <sharedItems containsSemiMixedTypes="0" containsString="0" containsNumber="1" minValue="-122.095" maxValue="-78.575000000000003"/>
    </cacheField>
    <cacheField name="Rot" numFmtId="0">
      <sharedItems containsSemiMixedTypes="0" containsString="0" containsNumber="1" containsInteger="1" minValue="0" maxValue="345"/>
    </cacheField>
    <cacheField name="Si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1"/>
    <s v="P6,P12,P15,P14,P13,P9,P10,P11,P16"/>
    <x v="0"/>
    <n v="9"/>
    <x v="0"/>
    <s v="Not used in final design"/>
    <m/>
    <s v="Yes"/>
    <s v="-"/>
    <x v="0"/>
    <m/>
    <s v=""/>
    <m/>
    <m/>
    <m/>
    <m/>
    <m/>
    <e v="#N/A"/>
    <e v="#N/A"/>
  </r>
  <r>
    <n v="2"/>
    <s v="C215,C214,C177,C178,C173,C172,C169,C81,C72,C1,C71,C103,C104,C105,C107"/>
    <x v="1"/>
    <n v="15"/>
    <x v="1"/>
    <m/>
    <m/>
    <s v="Yes"/>
    <s v="-"/>
    <x v="0"/>
    <m/>
    <s v=""/>
    <m/>
    <m/>
    <m/>
    <m/>
    <m/>
    <e v="#N/A"/>
    <e v="#N/A"/>
  </r>
  <r>
    <n v="3"/>
    <s v="C179,C206,C13,C28,C96,C63,C65,C66,C16,C95,C97,C99,C131,C129,C128,C130"/>
    <x v="2"/>
    <n v="16"/>
    <x v="2"/>
    <m/>
    <m/>
    <s v="Yes"/>
    <s v="https://www.digikey.com/product-detail/en/yageo/CC0402KRX7R9BB103/311-1349-1-ND/2103133"/>
    <x v="1"/>
    <s v="Yageo"/>
    <s v="CC0402KRX7R9BB103"/>
    <s v="Datasheets\UPY-GPHC_X7R_6.3V-to-50V_18.pdf"/>
    <s v="260 +/- 5"/>
    <s v="10 +/- 0.5"/>
    <d v="2019-06-05T00:00:00"/>
    <d v="2019-06-10T00:00:00"/>
    <s v="311-1349-1-ND"/>
    <s v="311-1349-1-ND"/>
  </r>
  <r>
    <n v="4"/>
    <s v="C180,C213,C165,C163,C164,C168,C167,C166,C34,C33,C40,C68,C41,C119,C118,C117"/>
    <x v="2"/>
    <n v="16"/>
    <x v="3"/>
    <m/>
    <m/>
    <s v="Yes"/>
    <s v="https://www.digikey.com/product-detail/en/yageo/CC0402JRNPO9BN101/311-1024-1-ND/302941"/>
    <x v="2"/>
    <s v="Yageo"/>
    <s v="CC0402JRNPO9BN101"/>
    <s v="Datasheets\UPY-GP_NP0_16V-to-50V_16.pdf"/>
    <s v="260 +/- 5"/>
    <s v="10 +/- 0.5"/>
    <d v="2019-06-05T00:00:00"/>
    <d v="2019-06-10T00:00:00"/>
    <e v="#N/A"/>
    <s v="311-1024-1-ND"/>
  </r>
  <r>
    <n v="5"/>
    <s v="U13,U9"/>
    <x v="3"/>
    <n v="2"/>
    <x v="4"/>
    <s v="RF Amp"/>
    <m/>
    <s v="Yes"/>
    <s v="https://www.digikey.com/product-detail/en/texas-instruments/TRF37A73IDSGR/296-48786-1-ND/8567830"/>
    <x v="3"/>
    <s v="Texas Instruments"/>
    <s v="TRF37A73IDSGR"/>
    <s v="Datasheets\trf37a73.pdf"/>
    <n v="260"/>
    <m/>
    <d v="2019-06-05T00:00:00"/>
    <d v="2019-06-10T00:00:00"/>
    <e v="#N/A"/>
    <s v="296-48786-1-ND"/>
  </r>
  <r>
    <n v="6"/>
    <s v="P4,P3"/>
    <x v="4"/>
    <n v="2"/>
    <x v="5"/>
    <s v="4x2 headers"/>
    <m/>
    <s v="Yes"/>
    <s v="https://www.digikey.com/product-detail/en/amphenol-icc-fci/95278-801A08LF/609-5162-1-ND/5967725"/>
    <x v="4"/>
    <s v="Amphenol ICC (FCI)"/>
    <s v="95278-801A08LF"/>
    <s v="Datasheets\95278.pdf"/>
    <s v="Manual"/>
    <s v="Manual"/>
    <d v="2019-06-05T00:00:00"/>
    <d v="2019-06-10T00:00:00"/>
    <e v="#N/A"/>
    <s v="609-5162-1-ND"/>
  </r>
  <r>
    <n v="7"/>
    <s v="U23,U22,U24"/>
    <x v="5"/>
    <n v="3"/>
    <x v="6"/>
    <s v="TPS7A9101DSK-R or -T"/>
    <m/>
    <s v="Yes"/>
    <s v="https://www.digikey.com/product-detail/en/texas-instruments/TPS7A9101DSKR/296-48317-1-ND/8347736"/>
    <x v="5"/>
    <s v="Texas Instruments"/>
    <s v="TPS7A9101DSKR"/>
    <s v="Datasheets\tps7a91.pdf"/>
    <n v="260"/>
    <m/>
    <d v="2019-06-05T00:00:00"/>
    <d v="2019-06-10T00:00:00"/>
    <e v="#N/A"/>
    <e v="#N/A"/>
  </r>
  <r>
    <n v="8"/>
    <s v="C176,C43,C159,C153,C158,C152,C154,C161,C160,C2,C4,C6,C9,C23,C15,C207,C24,C25,C27,C30,C32,C49,C115,C58,C17,C18,C21,C108,C90,C91,C92,C151,C123,C122,C132,C133,C121,C138,C139,C120,C150,C252,C116,C211,C212,C219,C221,C223,C224,C225,C210"/>
    <x v="2"/>
    <n v="51"/>
    <x v="7"/>
    <m/>
    <m/>
    <s v="Yes"/>
    <s v="https://www.digikey.com/product-detail/en/yageo/CC0402KRX7R7BB104/311-1338-1-ND/2103122"/>
    <x v="6"/>
    <s v="Yageo"/>
    <s v="CC0402KRX7R7BB104"/>
    <s v="Datasheets\UPY-GPHC_X7R_6.3V-to-50V_18.pdf"/>
    <s v="260 +/- 5"/>
    <s v="10 +/- 0.5"/>
    <d v="2019-06-05T00:00:00"/>
    <d v="2019-06-10T00:00:00"/>
    <s v="311-1338-1-ND"/>
    <s v="311-1338-1-ND"/>
  </r>
  <r>
    <n v="9"/>
    <s v="U33"/>
    <x v="6"/>
    <n v="1"/>
    <x v="8"/>
    <s v="FTDI chip"/>
    <m/>
    <s v="Yes"/>
    <s v="https://www.digikey.com/product-detail/en/ftdi-future-technology-devices-international-ltd/FT2232HL-REEL/768-1024-1-ND/1986057"/>
    <x v="7"/>
    <s v="FTDI, Future Technology Devices International Ltd"/>
    <s v="FT2232HL-REEL"/>
    <s v="Datasheets\DS_FT2232H.pdf"/>
    <s v="260 +0/-5"/>
    <s v="30 +/- 10"/>
    <d v="2019-06-05T00:00:00"/>
    <d v="2019-06-10T00:00:00"/>
    <e v="#N/A"/>
    <s v="768-1024-1-ND"/>
  </r>
  <r>
    <n v="10"/>
    <s v="C175,C174,C125,C124,C140,C141,C142,C143,C144,C147,C148,C149,C145,C146"/>
    <x v="2"/>
    <n v="14"/>
    <x v="1"/>
    <m/>
    <m/>
    <s v="Yes"/>
    <s v="-"/>
    <x v="0"/>
    <m/>
    <s v=""/>
    <m/>
    <m/>
    <m/>
    <m/>
    <m/>
    <e v="#N/A"/>
    <e v="#N/A"/>
  </r>
  <r>
    <n v="11"/>
    <s v="R104,R26,R25"/>
    <x v="7"/>
    <n v="3"/>
    <x v="9"/>
    <m/>
    <s v="3.6 V"/>
    <s v="Yes"/>
    <s v="https://www.digikey.com/products/en/resistors/chip-resistor-surface-mount/52?k=resistor&amp;k=&amp;pkeyword=resistor&amp;sv=0&amp;pv2085=u68+kOhms&amp;sf=0&amp;FV=ffec1104%2Cfffc000d%2Cc0001%2Cc0163%2Cc0172%2Cc0179%2C1c0002%2C400004%2C142c07b9%2C1f140000%2Cffe00034&amp;quantity=&amp;ColumnSort=1000011&amp;page=1&amp;stock=1&amp;pageSize=25"/>
    <x v="8"/>
    <s v="Yageo"/>
    <s v="RC0402FR-0768KL"/>
    <s v="Datasheets\PYu-RC_Group_51_RoHS_L_10.pdf"/>
    <s v="260 +/- 5"/>
    <s v="10 +/- 0.5"/>
    <d v="2019-06-05T00:00:00"/>
    <d v="2019-06-10T00:00:00"/>
    <s v="311-68.0KLRCT-ND"/>
    <s v="311-68.0KLRCT-ND"/>
  </r>
  <r>
    <n v="12"/>
    <s v="U14"/>
    <x v="8"/>
    <n v="1"/>
    <x v="10"/>
    <s v="RF Amp - Obsolete"/>
    <s v="3x3x1, 16 pins, 0.5mm"/>
    <s v="Yes"/>
    <s v="Win-Source Quote"/>
    <x v="9"/>
    <s v="MGA-25203-TR1G"/>
    <s v="Broadcom Limited"/>
    <s v="Datasheets\av02-1961en_ds_mga-25203_2014-09-22.pdf"/>
    <s v="260 +0/-5"/>
    <s v="10 +20/-0"/>
    <d v="2019-06-11T00:00:00"/>
    <d v="2019-06-14T00:00:00"/>
    <e v="#N/A"/>
    <e v="#N/A"/>
  </r>
  <r>
    <n v="13"/>
    <s v="U7"/>
    <x v="9"/>
    <n v="1"/>
    <x v="11"/>
    <s v="IC OPAMP"/>
    <m/>
    <s v="Yes"/>
    <s v="https://www.digikey.com/product-detail/en/texas-instruments/TLV172IDCKR/296-48697-1-ND/8567741"/>
    <x v="10"/>
    <s v="Texas Instruments"/>
    <s v="TLV172IDCKR"/>
    <s v="Datasheets\tlv172.pdf"/>
    <n v="260"/>
    <m/>
    <d v="2019-06-05T00:00:00"/>
    <d v="2019-06-10T00:00:00"/>
    <e v="#N/A"/>
    <s v="296-48697-1-ND"/>
  </r>
  <r>
    <n v="14"/>
    <s v="Q2"/>
    <x v="10"/>
    <n v="1"/>
    <x v="12"/>
    <m/>
    <m/>
    <s v="Yes"/>
    <s v="-"/>
    <x v="0"/>
    <m/>
    <s v=""/>
    <m/>
    <m/>
    <m/>
    <m/>
    <m/>
    <e v="#N/A"/>
    <e v="#N/A"/>
  </r>
  <r>
    <n v="15"/>
    <s v="U3,U12"/>
    <x v="11"/>
    <n v="2"/>
    <x v="13"/>
    <s v="RF Attenuator 6 dB"/>
    <m/>
    <s v="Yes"/>
    <s v="https://www.digikey.com/product-detail/en/susumu/PAT1220-C-6DB-T5/PAT126CT-ND/948905"/>
    <x v="11"/>
    <s v="Susumu"/>
    <s v="PAT1220-C-6DB-T5"/>
    <s v="Datasheets\n_catalog_partition16_en.pdf"/>
    <m/>
    <m/>
    <d v="2019-06-05T00:00:00"/>
    <d v="2019-06-10T00:00:00"/>
    <e v="#N/A"/>
    <s v="PAT126CT-ND"/>
  </r>
  <r>
    <n v="16"/>
    <s v="R103,R91,R114,R115,R70,R20,R80,R81,R94,R93,R90,R89,R87"/>
    <x v="7"/>
    <n v="13"/>
    <x v="14"/>
    <s v="Unclear power rating"/>
    <m/>
    <s v="Yes"/>
    <s v="https://www.digikey.com/product-detail/en/yageo/RC0402JR-070RL/311-0.0JRCT-ND/729353"/>
    <x v="12"/>
    <s v="Yageo"/>
    <s v="RC0402JR-070RL"/>
    <s v="Datasheets\PYu-RC_Group_51_RoHS_L_10.pdf"/>
    <s v="260 +/- 5"/>
    <s v="10 +/- 0.5"/>
    <d v="2019-06-05T00:00:00"/>
    <d v="2019-06-10T00:00:00"/>
    <s v="311-0.0JRCT-ND"/>
    <s v="311-0.0JRCT-ND"/>
  </r>
  <r>
    <n v="17"/>
    <s v="U8"/>
    <x v="12"/>
    <n v="1"/>
    <x v="15"/>
    <s v="LTC2292CUP, DC"/>
    <m/>
    <s v="Yes"/>
    <s v="https://www.digikey.com/product-detail/en/linear-technology-analog-devices/LTC2292CUP-PBF/LTC2292CUP-PBF-ND/963879"/>
    <x v="13"/>
    <s v="Linear Technology/Analog Devices"/>
    <s v="LTC2292CUP#PBF"/>
    <s v="Datasheets\229321fa.pdf"/>
    <m/>
    <m/>
    <d v="2019-06-05T00:00:00"/>
    <d v="2019-06-10T00:00:00"/>
    <e v="#N/A"/>
    <s v="LTC2292CUP#PBF-ND"/>
  </r>
  <r>
    <n v="18"/>
    <s v="P1,U15,P2"/>
    <x v="13"/>
    <n v="3"/>
    <x v="16"/>
    <s v="Antenna socket"/>
    <m/>
    <s v="Yes"/>
    <s v="https://www.digikey.com/product-detail/en/linx-technologies-inc/CONSMA003.062/CONSMA003.062-ND/1577208"/>
    <x v="14"/>
    <s v="Linx Technologies Inc."/>
    <s v="CONSMA003.062"/>
    <s v="Datasheets\consma003.062.pdf"/>
    <n v="255"/>
    <n v="15"/>
    <d v="2019-06-05T00:00:00"/>
    <d v="2019-06-10T00:00:00"/>
    <e v="#N/A"/>
    <e v="#N/A"/>
  </r>
  <r>
    <n v="19"/>
    <s v="C170,C171,C205,C199,C187,C189,C190,C191,C192,C193,C198,C200,C201,C202,C203,C204,C197,C250,C251"/>
    <x v="2"/>
    <n v="19"/>
    <x v="17"/>
    <m/>
    <m/>
    <s v="Yes"/>
    <s v="https://www.digikey.com/product-detail/en/yageo/CC0402KRX5R6BB474/311-1689-1-ND/5195591"/>
    <x v="15"/>
    <s v="Yageo"/>
    <s v="CC0402KRX5R6BB474"/>
    <s v="Datasheets\UPY-GPHC_X5R_4V-to-50V_25.pdf"/>
    <s v="260 +/- 5"/>
    <s v="10 +/- 0.5"/>
    <d v="2019-06-05T00:00:00"/>
    <d v="2019-06-10T00:00:00"/>
    <s v="311-1689-1-ND"/>
    <e v="#N/A"/>
  </r>
  <r>
    <n v="20"/>
    <s v="C156,C155,C157"/>
    <x v="14"/>
    <n v="3"/>
    <x v="18"/>
    <m/>
    <m/>
    <s v="Yes"/>
    <s v="https://www.digikey.com/product-detail/en/yageo/CC0603KRX5R6BB475/311-1455-1-ND/2833761"/>
    <x v="16"/>
    <s v="Yageo"/>
    <s v="CC0603KRX5R6BB475"/>
    <s v="Datasheets\UPY-GPHC_X5R_4V-to-50V_25.pdf"/>
    <s v="260 +/- 5"/>
    <s v="10 +/- 0.5"/>
    <d v="2019-06-05T00:00:00"/>
    <d v="2019-06-10T00:00:00"/>
    <s v="311-1455-1-ND"/>
    <s v="311-1455-1-ND"/>
  </r>
  <r>
    <n v="21"/>
    <s v="U30"/>
    <x v="15"/>
    <n v="1"/>
    <x v="19"/>
    <s v="FPGA"/>
    <m/>
    <s v="Yes"/>
    <s v="https://www.digikey.com/products/en?keywords=XC7A15T-1FTG256C"/>
    <x v="17"/>
    <s v="Xilinx Inc."/>
    <s v="XC7A15T-1FTG256C"/>
    <s v="Datasheets\ds181_Artix_7_Data_Sheet.pdf"/>
    <s v="260 +0/-10"/>
    <m/>
    <d v="2019-06-05T00:00:00"/>
    <d v="2019-06-10T00:00:00"/>
    <e v="#N/A"/>
    <s v="122-1930-ND"/>
  </r>
  <r>
    <n v="22"/>
    <s v="CON2"/>
    <x v="16"/>
    <n v="1"/>
    <x v="20"/>
    <s v="12 V input"/>
    <m/>
    <s v="Yes"/>
    <s v="https://www.digikey.com/product-detail/en/mpd-memory-protection-devices/EJ508A/EJ508A-ND/2439547"/>
    <x v="18"/>
    <s v="MPD (Memory Protection Devices)"/>
    <s v="EJ508A"/>
    <s v="Datasheets\EJ508A-datasheet.pdf"/>
    <s v="N/A"/>
    <s v="N/A"/>
    <d v="2019-06-05T00:00:00"/>
    <d v="2019-06-10T00:00:00"/>
    <e v="#N/A"/>
    <e v="#N/A"/>
  </r>
  <r>
    <n v="23"/>
    <s v="C83,C84,C162,C86,C85,C82,C80,C79,C78,C77,C76,C248,C106,C70,C93,C87,C94,C98,C100,C101,C102,C62,C64,C61,C60,C38,C26,C88"/>
    <x v="1"/>
    <n v="28"/>
    <x v="21"/>
    <s v="Verify 12+ V rating -&gt; yes"/>
    <m/>
    <s v="Yes"/>
    <s v="https://www.digikey.com/product-detail/en/yageo/CC0805KKX5R7BB106/311-1865-1-ND/5195767"/>
    <x v="19"/>
    <s v="Yageo"/>
    <s v="CC0805KKX5R7BB106"/>
    <s v="Datasheets\UPY-GPHC_X5R_4V-to-50V_25.pdf"/>
    <s v="260 +/- 5"/>
    <s v="10 +/- 0.5"/>
    <d v="2019-06-05T00:00:00"/>
    <d v="2019-06-10T00:00:00"/>
    <s v="311-1865-1-ND"/>
    <s v="311-1865-1-ND"/>
  </r>
  <r>
    <n v="24"/>
    <s v="R101,R2,R31,R66,R40,R50,R76,R110,R63,R64,R65,R67,R68,R69,R75,R74,R77,R78,R92,R86"/>
    <x v="7"/>
    <n v="20"/>
    <x v="1"/>
    <m/>
    <m/>
    <s v="Yes"/>
    <s v="-"/>
    <x v="0"/>
    <m/>
    <s v=""/>
    <m/>
    <m/>
    <m/>
    <m/>
    <m/>
    <e v="#N/A"/>
    <e v="#N/A"/>
  </r>
  <r>
    <n v="25"/>
    <s v="U2"/>
    <x v="17"/>
    <n v="1"/>
    <x v="22"/>
    <s v="IC REG Linear 1.8 V"/>
    <m/>
    <s v="Yes"/>
    <s v="https://www.digikey.com/product-detail/en/texas-instruments/LP5907MFX-1.8-NOPB/296-41463-1-ND/5222797"/>
    <x v="20"/>
    <s v="Texas Instruments"/>
    <s v="LP5907MFX-1.8/NOPB"/>
    <s v="Datasheets\lp5907.pdf"/>
    <n v="260"/>
    <m/>
    <d v="2019-06-05T00:00:00"/>
    <d v="2019-06-10T00:00:00"/>
    <e v="#N/A"/>
    <s v="296-41463-1-ND"/>
  </r>
  <r>
    <n v="26"/>
    <s v="C185,C188,C195,C194,C186,C183"/>
    <x v="1"/>
    <n v="6"/>
    <x v="18"/>
    <m/>
    <m/>
    <s v="Yes"/>
    <s v="https://www.digikey.com/product-detail/en/yageo/CC0805KKX5R6BB475/311-1863-1-ND/5195765"/>
    <x v="21"/>
    <s v="Yageo"/>
    <s v="CC0805KKX5R6BB475"/>
    <s v="Datasheets\UPY-GPHC_X5R_4V-to-50V_25.pdf"/>
    <s v="260 +/- 5"/>
    <s v="10 +/- 0.5"/>
    <d v="2019-06-05T00:00:00"/>
    <d v="2019-06-10T00:00:00"/>
    <e v="#N/A"/>
    <e v="#N/A"/>
  </r>
  <r>
    <n v="27"/>
    <s v="Y1"/>
    <x v="18"/>
    <n v="1"/>
    <x v="23"/>
    <s v="CRYSTAL 12 MHz"/>
    <m/>
    <s v="Yes"/>
    <s v="https://www.digikey.com/product-detail/en/abracon-llc/ABM10-167-12.000MHZ-T3/535-13521-1-ND/6140274"/>
    <x v="22"/>
    <s v="Abracon LLC"/>
    <s v="ABM10-167-12.000MHZ-T3"/>
    <s v="Datasheets\ABM10-167-12.000MHz.pdf"/>
    <n v="260"/>
    <n v="10"/>
    <d v="2019-06-05T00:00:00"/>
    <d v="2019-06-10T00:00:00"/>
    <e v="#N/A"/>
    <s v="535-13521-1-ND"/>
  </r>
  <r>
    <n v="28"/>
    <s v="R62,R30,R59,R61,R60"/>
    <x v="7"/>
    <n v="5"/>
    <x v="24"/>
    <m/>
    <s v="5.6 V"/>
    <s v="Yes"/>
    <s v="https://www.digikey.com/product-detail/en/yageo/RC0402FR-078K2L/311-8.20KLRCT-ND/729609"/>
    <x v="23"/>
    <s v="Yageo"/>
    <s v="RC0402FR-078K2L"/>
    <s v="Datasheets\PYu-RC_Group_51_RoHS_L_10.pdf"/>
    <s v="260 +/- 5"/>
    <s v="10 +/- 0.5"/>
    <d v="2019-06-05T00:00:00"/>
    <d v="2019-06-10T00:00:00"/>
    <e v="#N/A"/>
    <s v="311-8.20KLRCT-ND"/>
  </r>
  <r>
    <n v="29"/>
    <s v="C114,C3,C5,C7,C8,C11,C44,C36,C109,C111,C112,C113,C53,C134,C135,C136,C137,C110"/>
    <x v="2"/>
    <n v="18"/>
    <x v="25"/>
    <m/>
    <m/>
    <s v="Yes"/>
    <s v="https://www.digikey.com/product-detail/en/yageo/CC0402JRNPO9BN100/311-1014-1-ND/302931"/>
    <x v="24"/>
    <s v="Yageo"/>
    <s v="CC0402JRNPO9BN100"/>
    <s v="Datasheets\UPY-GP_NP0_16V-to-50V_16.pdf"/>
    <s v="260 +/- 5"/>
    <s v="10 +/- 0.5"/>
    <d v="2019-06-05T00:00:00"/>
    <d v="2019-06-10T00:00:00"/>
    <e v="#N/A"/>
    <s v="311-1014-1-ND"/>
  </r>
  <r>
    <n v="30"/>
    <s v="C54,C59,C50,C51,C45,C47,C56,C37,C35"/>
    <x v="14"/>
    <n v="9"/>
    <x v="1"/>
    <m/>
    <m/>
    <s v="Yes"/>
    <s v="-"/>
    <x v="0"/>
    <m/>
    <s v=""/>
    <m/>
    <m/>
    <m/>
    <m/>
    <m/>
    <e v="#N/A"/>
    <e v="#N/A"/>
  </r>
  <r>
    <n v="31"/>
    <s v="F2,F1"/>
    <x v="19"/>
    <n v="2"/>
    <x v="26"/>
    <m/>
    <m/>
    <s v="Yes"/>
    <s v="-"/>
    <x v="0"/>
    <m/>
    <s v=""/>
    <m/>
    <m/>
    <m/>
    <m/>
    <m/>
    <e v="#N/A"/>
    <e v="#N/A"/>
  </r>
  <r>
    <n v="32"/>
    <s v="P5,P7,P8"/>
    <x v="20"/>
    <n v="3"/>
    <x v="0"/>
    <m/>
    <m/>
    <s v="Yes"/>
    <s v="-"/>
    <x v="0"/>
    <m/>
    <s v=""/>
    <m/>
    <m/>
    <m/>
    <m/>
    <m/>
    <e v="#N/A"/>
    <e v="#N/A"/>
  </r>
  <r>
    <n v="33"/>
    <s v="R97,R98,R99,R100,R51,R52,R53,R54,R17"/>
    <x v="7"/>
    <n v="9"/>
    <x v="27"/>
    <s v="1/16 W -&gt; ok"/>
    <s v="5 V"/>
    <s v="Yes"/>
    <s v="https://www.digikey.com/product-detail/en/yageo/RC0402FR-0749R9L/311-49.9LRCT-ND/729568"/>
    <x v="25"/>
    <s v="Yageo"/>
    <s v="RC0402FR-0749R9L"/>
    <s v="Datasheets\PYu-RC_Group_51_RoHS_L_10.pdf"/>
    <s v="260 +/- 5"/>
    <s v="10 +/- 0.5"/>
    <d v="2019-06-05T00:00:00"/>
    <d v="2019-06-10T00:00:00"/>
    <e v="#N/A"/>
    <s v="311-49.9LRCT-ND"/>
  </r>
  <r>
    <n v="34"/>
    <s v="FB14,FB2,FB13,FB12,FB3,FB5,FB8,FB6,FB7,FB1"/>
    <x v="14"/>
    <n v="10"/>
    <x v="28"/>
    <s v="Ferrite Bead"/>
    <m/>
    <s v="Yes"/>
    <s v="https://www.digikey.com/products/en/filters/ferrite-beads-and-chips/841?k=BLM18PG181SN1D&amp;k=&amp;pkeyword=BLM18PG181SN1D&amp;sv=0&amp;pv7=2&amp;sf=0&amp;quantity=&amp;ColumnSort=0&amp;page=1&amp;pageSize=25"/>
    <x v="26"/>
    <s v="Murata Electronics North America"/>
    <s v="BLM18PG181SN1D"/>
    <s v="Datasheets\ENFA0003.pdf"/>
    <n v="260"/>
    <n v="10"/>
    <d v="2019-06-05T00:00:00"/>
    <d v="2019-06-10T00:00:00"/>
    <s v="490-5263-1-ND"/>
    <s v="490-5263-1-ND"/>
  </r>
  <r>
    <n v="35"/>
    <s v="C182,C184,C196"/>
    <x v="21"/>
    <n v="3"/>
    <x v="29"/>
    <m/>
    <m/>
    <s v="Yes"/>
    <s v="https://www.digikey.com/product-detail/en/samsung-electro-mechanics/CL31A476MQHNNWE/1276-3064-1-ND/3891150"/>
    <x v="27"/>
    <s v="Samsung Electro-Mechanics"/>
    <s v="CL31A476MQHNNWE"/>
    <s v="Datasheets\CL_Series_MLCC_ds.pdf"/>
    <s v="260 +0/-5"/>
    <n v="10"/>
    <d v="2019-06-05T00:00:00"/>
    <d v="2019-06-10T00:00:00"/>
    <e v="#N/A"/>
    <s v="1276-3064-1-ND"/>
  </r>
  <r>
    <n v="36"/>
    <s v="C181"/>
    <x v="22"/>
    <n v="1"/>
    <x v="30"/>
    <m/>
    <m/>
    <s v="Yes"/>
    <s v="https://www.digikey.com/product-detail/en/samsung-electro-mechanics/CL32A107MQVNNNE/1276-1092-1-ND/3889178"/>
    <x v="28"/>
    <s v="Samsung Electro-Mechanics"/>
    <s v="CL32A107MQVNNNE"/>
    <s v="Datasheets\19-CL32A107MQVNNNE.pdf"/>
    <s v="260 +/- 5"/>
    <n v="30"/>
    <d v="2019-06-05T00:00:00"/>
    <d v="2019-06-10T00:00:00"/>
    <e v="#N/A"/>
    <s v="1276-1092-1-ND"/>
  </r>
  <r>
    <n v="37"/>
    <s v="U19,U18,U17"/>
    <x v="23"/>
    <n v="3"/>
    <x v="31"/>
    <s v="L7980TR"/>
    <m/>
    <s v="Yes"/>
    <s v="https://www.digikey.com/product-detail/en/stmicroelectronics/L7980TR/497-10813-1-ND/2469161"/>
    <x v="29"/>
    <s v="STMicroelectronics"/>
    <s v="L7980TR"/>
    <s v="Datasheets\en.CD00217462.pdf"/>
    <m/>
    <m/>
    <d v="2019-06-05T00:00:00"/>
    <d v="2019-06-10T00:00:00"/>
    <e v="#N/A"/>
    <s v="497-10813-1-ND"/>
  </r>
  <r>
    <n v="38"/>
    <s v="U40"/>
    <x v="24"/>
    <n v="1"/>
    <x v="32"/>
    <s v="W25Q32JVZPIQ, 32 Mbit flash"/>
    <m/>
    <s v="Yes"/>
    <s v="https://www.digikey.com/product-detail/en/winbond-electronics/W25Q32JVZPIQ/W25Q32JVZPIQ-ND/6167525"/>
    <x v="30"/>
    <s v="Winbond Electronics"/>
    <s v="W25Q32JVZPIQ"/>
    <s v="Datasheets\w25q32jv revg 03272018 plus.pdf"/>
    <m/>
    <m/>
    <d v="2019-06-05T00:00:00"/>
    <d v="2019-06-10T00:00:00"/>
    <e v="#N/A"/>
    <s v="W25Q32JVZPIQ-ND"/>
  </r>
  <r>
    <n v="39"/>
    <s v="U29"/>
    <x v="25"/>
    <n v="1"/>
    <x v="33"/>
    <s v="IC Mixer 100 MHz - 6 GHz"/>
    <m/>
    <s v="Yes"/>
    <s v="https://www.digikey.com/product-detail/en/analog-devices-inc/ADL5802ACPZ-R7/ADL5802ACPZ-R7CT-ND/2615974"/>
    <x v="31"/>
    <s v="Analog Devices Inc."/>
    <s v="ADL5802ACPZ-R7"/>
    <s v="Datasheets\ADL5802.pdf"/>
    <m/>
    <m/>
    <d v="2019-06-05T00:00:00"/>
    <d v="2019-06-10T00:00:00"/>
    <e v="#N/A"/>
    <s v="ADL5802ACPZ-R7CT-ND"/>
  </r>
  <r>
    <n v="40"/>
    <s v="U5"/>
    <x v="9"/>
    <n v="1"/>
    <x v="34"/>
    <s v="IC Inverter 1 channel"/>
    <m/>
    <s v="Yes"/>
    <s v="https://www.digikey.com/product-detail/en/on-semiconductor/NC7S04P5X/NC7S04P5XCT-ND/965679"/>
    <x v="32"/>
    <s v="ON Semiconductor"/>
    <s v="NC7S04P5X"/>
    <s v="Datasheets\NC7S04-1301493.pdf"/>
    <n v="260"/>
    <n v="10"/>
    <d v="2019-06-05T00:00:00"/>
    <d v="2019-06-10T00:00:00"/>
    <e v="#N/A"/>
    <s v="NC7S04P5XCT-ND"/>
  </r>
  <r>
    <n v="41"/>
    <s v="U27,U28,U26"/>
    <x v="26"/>
    <n v="3"/>
    <x v="35"/>
    <s v="Balun"/>
    <m/>
    <s v="Yes"/>
    <s v="https://www.digikey.com/product-detail/en/johanson-technology-inc/5400BL15B050E/712-1058-1-ND/1560887"/>
    <x v="33"/>
    <s v="Johanson Technology Inc."/>
    <s v="5400BL15B050E"/>
    <s v="Datasheets\5400BL15B050.pdf"/>
    <m/>
    <m/>
    <d v="2019-06-05T00:00:00"/>
    <d v="2019-06-10T00:00:00"/>
    <e v="#N/A"/>
    <s v="712-1058-1-ND"/>
  </r>
  <r>
    <n v="42"/>
    <s v="C46,C42,C52,C55"/>
    <x v="2"/>
    <n v="4"/>
    <x v="36"/>
    <m/>
    <m/>
    <s v="Yes"/>
    <s v="https://www.digikey.com/product-detail/en/yageo/CC0402JRNPO9BN180/311-1415-1-ND/2833721"/>
    <x v="34"/>
    <s v="Yageo"/>
    <s v="CC0402JRNPO9BN180"/>
    <s v="Datasheets\UPY-GP_NP0_16V-to-50V_16.pdf"/>
    <s v="260 +/- 5"/>
    <s v="10 +/- 0.5"/>
    <d v="2019-06-05T00:00:00"/>
    <d v="2019-06-10T00:00:00"/>
    <e v="#N/A"/>
    <s v="311-1415-1-ND"/>
  </r>
  <r>
    <n v="43"/>
    <s v="C48,C57"/>
    <x v="2"/>
    <n v="2"/>
    <x v="37"/>
    <m/>
    <m/>
    <s v="Yes"/>
    <s v="https://www.digikey.com/product-detail/en/yageo/CC0402CRNPO9BNR50/311-1001-1-ND/302918"/>
    <x v="35"/>
    <s v="Yageo"/>
    <s v="CC0402CRNPO9BNR50"/>
    <s v="Datasheets\UPY-GP_NP0_16V-to-50V_16.pdf"/>
    <s v="260 +/- 5"/>
    <s v="10 +/- 0.5"/>
    <d v="2019-06-05T00:00:00"/>
    <d v="2019-06-10T00:00:00"/>
    <e v="#N/A"/>
    <s v="311-1001-1-ND"/>
  </r>
  <r>
    <n v="44"/>
    <s v="C208,C209"/>
    <x v="2"/>
    <n v="2"/>
    <x v="38"/>
    <m/>
    <m/>
    <s v="Yes"/>
    <s v="https://www.digikey.com/product-detail/en/yageo/CC0402JRNPO9BN150/311-1017-1-ND/302934"/>
    <x v="36"/>
    <s v="Yageo"/>
    <s v="CC0402JRNPO9BN150"/>
    <s v="Datasheets\UPY-GP_NP0_16V-to-50V_16.pdf"/>
    <s v="260 +/- 5"/>
    <s v="10 +/- 0.5"/>
    <d v="2019-06-05T00:00:00"/>
    <d v="2019-06-10T00:00:00"/>
    <e v="#N/A"/>
    <s v="311-1017-1-ND"/>
  </r>
  <r>
    <n v="45"/>
    <s v="C14"/>
    <x v="2"/>
    <n v="1"/>
    <x v="39"/>
    <m/>
    <m/>
    <s v="Yes"/>
    <s v="https://www.digikey.com/product-detail/en/yageo/CC0402JRNPO9BN510/311-1672-1-ND/5195574"/>
    <x v="37"/>
    <s v="Yageo"/>
    <s v="CC0402JRNPO9BN510"/>
    <s v="Datasheets\UPY-GP_NP0_16V-to-50V_16.pdf"/>
    <s v="260 +/- 5"/>
    <s v="10 +/- 0.5"/>
    <d v="2019-06-05T00:00:00"/>
    <d v="2019-06-10T00:00:00"/>
    <e v="#N/A"/>
    <s v="311-1672-1-ND"/>
  </r>
  <r>
    <n v="46"/>
    <s v="C29,C69"/>
    <x v="2"/>
    <n v="2"/>
    <x v="40"/>
    <m/>
    <m/>
    <s v="Yes"/>
    <s v="https://www.digikey.com/product-detail/en/yageo/CC0402JRNPO9BN680/311-1340-1-ND/2103124"/>
    <x v="38"/>
    <s v="Yageo"/>
    <s v="CC0402JRNPO9BN680"/>
    <s v="Datasheets\UPY-GP_NP0_16V-to-50V_16.pdf"/>
    <s v="260 +/- 5"/>
    <s v="10 +/- 0.5"/>
    <d v="2019-06-05T00:00:00"/>
    <d v="2019-06-10T00:00:00"/>
    <s v="311-1340-1-ND"/>
    <s v="311-1340-1-ND"/>
  </r>
  <r>
    <n v="47"/>
    <s v="C75"/>
    <x v="2"/>
    <n v="1"/>
    <x v="41"/>
    <m/>
    <m/>
    <s v="Yes"/>
    <s v="https://www.digikey.com/product-detail/en/yageo/CC0402KRX7R8BB472/311-1039-1-ND/302956"/>
    <x v="39"/>
    <s v="Yageo"/>
    <s v="CC0402KRX7R8BB472"/>
    <s v="Datasheets\UPY-GPHC_X7R_6.3V-to-50V_18.pdf"/>
    <s v="260 +/- 5"/>
    <s v="10 +/- 0.5"/>
    <d v="2019-06-05T00:00:00"/>
    <d v="2019-06-10T00:00:00"/>
    <s v="311-1039-1-ND"/>
    <e v="#N/A"/>
  </r>
  <r>
    <n v="48"/>
    <s v="C10,C127,C126"/>
    <x v="2"/>
    <n v="3"/>
    <x v="42"/>
    <m/>
    <m/>
    <s v="Yes"/>
    <s v="https://www.digikey.com/product-detail/en/yageo/CC0402JRX7R9BB222/311-1678-1-ND/5195580"/>
    <x v="40"/>
    <s v="Yageo"/>
    <s v="CC0402JRX7R9BB222"/>
    <s v="Datasheets\UPY-GPHC_X7R_6.3V-to-50V_18.pdf"/>
    <s v="260 +/- 5"/>
    <s v="10 +/- 0.5"/>
    <d v="2019-06-05T00:00:00"/>
    <d v="2019-06-10T00:00:00"/>
    <e v="#N/A"/>
    <s v="311-1678-1-ND"/>
  </r>
  <r>
    <n v="49"/>
    <s v="C73"/>
    <x v="2"/>
    <n v="1"/>
    <x v="43"/>
    <m/>
    <m/>
    <s v="Yes"/>
    <s v="https://www.digikey.com/product-detail/en/yageo/CC0402KRX7R8BB153/311-1713-1-ND/5195615"/>
    <x v="41"/>
    <s v="Yageo"/>
    <s v="CC0402KRX7R8BB153"/>
    <s v="Datasheets\UPY-GPHC_X7R_6.3V-to-50V_18.pdf"/>
    <s v="260 +/- 5"/>
    <s v="10 +/- 0.5"/>
    <d v="2019-06-05T00:00:00"/>
    <d v="2019-06-10T00:00:00"/>
    <s v="311-1713-1-ND"/>
    <e v="#N/A"/>
  </r>
  <r>
    <n v="50"/>
    <s v="C67"/>
    <x v="2"/>
    <n v="1"/>
    <x v="44"/>
    <m/>
    <m/>
    <s v="Yes"/>
    <s v="https://www.digikey.com/product-detail/en/yageo/CC0402JRNPO9BN390/311-1009-1-ND/302926"/>
    <x v="42"/>
    <s v="Yageo"/>
    <s v="CC0402JRNPO9BN390"/>
    <s v="Datasheets\UPY-GP_NP0_16V-to-50V_16.pdf"/>
    <s v="260 +/- 5"/>
    <s v="10 +/- 0.5"/>
    <d v="2019-06-05T00:00:00"/>
    <d v="2019-06-10T00:00:00"/>
    <e v="#N/A"/>
    <s v="311-1009-1-ND"/>
  </r>
  <r>
    <n v="51"/>
    <s v="C74"/>
    <x v="2"/>
    <n v="1"/>
    <x v="45"/>
    <m/>
    <m/>
    <s v="Yes"/>
    <s v="https://www.digikey.com/product-detail/en/yageo/CC0402KRX7R7BB822/311-1041-1-ND/302958"/>
    <x v="43"/>
    <s v="Yageo"/>
    <s v="CC0402KRX7R7BB822"/>
    <s v="Datasheets\UPY-GPHC_X7R_6.3V-to-50V_18.pdf"/>
    <s v="260 +/- 5"/>
    <s v="10 +/- 0.5"/>
    <d v="2019-06-05T00:00:00"/>
    <d v="2019-06-10T00:00:00"/>
    <s v="311-1041-1-ND"/>
    <e v="#N/A"/>
  </r>
  <r>
    <n v="52"/>
    <s v="L2,L4"/>
    <x v="2"/>
    <n v="2"/>
    <x v="46"/>
    <s v="Inductor, shielded -&gt; yes"/>
    <m/>
    <s v="Yes"/>
    <s v="https://www.digikey.com/products/en/inductors-coils-chokes/fixed-inductors/71?k=&amp;pkeyword=&amp;sv=0&amp;pv7=2&amp;pv1989=0&amp;pv2087=u0.6nH&amp;pv80=8&amp;sf=1&amp;FV=ffe00047&amp;quantity=&amp;ColumnSort=0&amp;page=1&amp;stock=1&amp;pageSize=25"/>
    <x v="44"/>
    <s v="TDK Corporation"/>
    <s v="MHQ0402PSA0N6BT000"/>
    <s v="Datasheets\inductor_commercial_high-frequency_mhq0402psa_en.pdf"/>
    <s v="260 +0/-10"/>
    <n v="10"/>
    <d v="2019-06-05T00:00:00"/>
    <d v="2019-06-10T00:00:00"/>
    <e v="#N/A"/>
    <s v="445-174620-1-ND"/>
  </r>
  <r>
    <n v="53"/>
    <s v="L3,L1"/>
    <x v="2"/>
    <n v="2"/>
    <x v="47"/>
    <s v="Inductor, shielded -&gt; NA"/>
    <m/>
    <s v="Yes"/>
    <s v="https://www.digikey.com/products/en/inductors-coils-chokes/fixed-inductors/71?k=LQW15AN9N9J80D&amp;k=&amp;pkeyword=LQW15AN9N9J80D&amp;sv=0&amp;pv7=2&amp;sf=0&amp;quantity=&amp;ColumnSort=0&amp;page=1&amp;pageSize=25"/>
    <x v="45"/>
    <s v="Murata Electronics North America"/>
    <s v="LQW15AN9N9J80D"/>
    <s v="Datasheets\JELF243A-0100.pdf"/>
    <s v="260 +0/-10"/>
    <n v="10"/>
    <d v="2019-06-05T00:00:00"/>
    <d v="2019-06-10T00:00:00"/>
    <e v="#N/A"/>
    <s v="490-7690-1-ND"/>
  </r>
  <r>
    <n v="54"/>
    <s v="C22,C31,C39,C220,C216"/>
    <x v="14"/>
    <n v="5"/>
    <x v="48"/>
    <m/>
    <m/>
    <s v="Yes"/>
    <s v="https://www.digikey.com/product-detail/en/yageo/CC0603KRX5R6BB225/311-1451-1-ND/2833757"/>
    <x v="46"/>
    <s v="Yageo"/>
    <s v="CC0603KRX5R6BB225"/>
    <s v="Datasheets\UPY-GPHC_X5R_4V-to-50V_25.pdf"/>
    <s v="260 +/- 5"/>
    <s v="10 +/- 0.5"/>
    <d v="2019-06-05T00:00:00"/>
    <d v="2019-06-10T00:00:00"/>
    <s v="311-1451-1-ND"/>
    <s v="311-1451-1-ND"/>
  </r>
  <r>
    <n v="55"/>
    <s v="C19,C249,C20,C222,C218,C12,C217,C89"/>
    <x v="14"/>
    <n v="8"/>
    <x v="49"/>
    <s v="Verify 12+ V rating -&gt; yes"/>
    <m/>
    <s v="Yes"/>
    <s v="https://www.digikey.com/product-detail/en/yageo/CC0603KRX5R7BB105/311-1444-1-ND/2833750"/>
    <x v="47"/>
    <s v="Yageo"/>
    <s v="CC0603KRX5R7BB105"/>
    <s v="Datasheets\UPY-GPHC_X5R_4V-to-50V_25.pdf"/>
    <s v="260 +/- 5"/>
    <s v="10 +/- 0.5"/>
    <d v="2019-06-05T00:00:00"/>
    <d v="2019-06-10T00:00:00"/>
    <s v="311-1444-1-ND"/>
    <s v="311-1444-1-ND"/>
  </r>
  <r>
    <n v="56"/>
    <s v="FB11,FB4"/>
    <x v="1"/>
    <n v="2"/>
    <x v="50"/>
    <s v="Ferrite Bead"/>
    <m/>
    <s v="Yes"/>
    <s v="https://www.digikey.com/products/en/filters/ferrite-beads-and-chips/841?k=CIC21P101NE&amp;k=&amp;pkeyword=CIC21P101NE&amp;sv=0&amp;pv7=2&amp;sf=0&amp;quantity=&amp;ColumnSort=0&amp;page=1&amp;pageSize=25"/>
    <x v="48"/>
    <s v="Samsung Electro-Mechanics"/>
    <s v="CIC21P101NE"/>
    <s v="Datasheets\S_CIC21P101NE.pdf"/>
    <s v="260 +0/-5"/>
    <n v="10"/>
    <d v="2019-06-05T00:00:00"/>
    <d v="2019-06-10T00:00:00"/>
    <s v="1276-6374-1-ND"/>
    <s v="1276-6374-1-ND"/>
  </r>
  <r>
    <n v="57"/>
    <s v="L8,L9,L10,L11"/>
    <x v="1"/>
    <n v="4"/>
    <x v="48"/>
    <s v="Inductor, shielded -&gt; yes"/>
    <m/>
    <s v="Yes"/>
    <s v="https://www.digikey.com/product-detail/en/tdk-corporation/MLZ2012N2R2LT000/445-6758-1-ND/2523579"/>
    <x v="49"/>
    <s v="TDK Corporation"/>
    <s v="MLZ2012N2R2LT000"/>
    <s v="Datasheets\inductor_commercial_decoupling_mlz2012_en.pdf"/>
    <s v="260 +0/-10"/>
    <n v="10"/>
    <d v="2019-06-05T00:00:00"/>
    <d v="2019-06-10T00:00:00"/>
    <e v="#N/A"/>
    <e v="#N/A"/>
  </r>
  <r>
    <n v="58"/>
    <s v="U6"/>
    <x v="27"/>
    <n v="1"/>
    <x v="51"/>
    <s v="IC CLK BUFFER"/>
    <m/>
    <s v="Yes"/>
    <s v="https://www.digikey.com/products/en/integrated-circuits-ics/clock-timing-clock-buffers-drivers/764?k=nb3n551&amp;k=&amp;pkeyword=nb3n551&amp;sv=0&amp;pv1291=1892&amp;sf=0&amp;FV=ffe002fc%2C1c0002%2C1c0006&amp;quantity=&amp;ColumnSort=0&amp;page=1&amp;stock=1&amp;pageSize=25"/>
    <x v="50"/>
    <s v="ON Semiconductor"/>
    <s v="NB3N551MNR4G"/>
    <s v="Datasheets\NB3N551-D-83648.pdf"/>
    <m/>
    <m/>
    <d v="2019-06-05T00:00:00"/>
    <d v="2019-06-10T00:00:00"/>
    <e v="#N/A"/>
    <s v="NB3N551MNR4GOSCT-ND"/>
  </r>
  <r>
    <n v="59"/>
    <s v="CON1"/>
    <x v="28"/>
    <n v="1"/>
    <x v="52"/>
    <s v="SD card holder"/>
    <m/>
    <s v="Yes"/>
    <s v="https://www.digikey.com/product-detail/en/hirose-electric-co-ltd/DM3BT-DSF-PEJS/HR1942CT-ND/1982750"/>
    <x v="51"/>
    <s v="Hirose Electric Co Ltd"/>
    <s v="DM3BT-DSF-PEJS"/>
    <s v="Datasheets\doc_1806131255093.pdf"/>
    <s v="250 +0/-20"/>
    <n v="50"/>
    <d v="2019-06-05T00:00:00"/>
    <d v="2019-06-10T00:00:00"/>
    <e v="#N/A"/>
    <s v="HR1942CT-ND"/>
  </r>
  <r>
    <n v="60"/>
    <s v="SW2"/>
    <x v="29"/>
    <n v="1"/>
    <x v="53"/>
    <s v="Tactile SPST"/>
    <s v="Replaced from obsolete"/>
    <s v="Yes"/>
    <s v="https://www.digikey.com/product-detail/en/panasonic-electronic-components/EVP-AWBD2A/P19743CT-ND/6125110"/>
    <x v="52"/>
    <s v="Panasonic Electronic Components"/>
    <s v="EVP-AWBD2A"/>
    <s v="Datasheets\EVPAW.pdf"/>
    <n v="260"/>
    <m/>
    <d v="2019-06-05T00:00:00"/>
    <d v="2019-06-10T00:00:00"/>
    <e v="#N/A"/>
    <s v="P19743CT-ND"/>
  </r>
  <r>
    <n v="61"/>
    <s v="U4"/>
    <x v="30"/>
    <n v="1"/>
    <x v="54"/>
    <s v="TCXO, 40 MHz"/>
    <m/>
    <s v="Yes"/>
    <s v="https://www.mouser.com/ProductDetail/Kyocera-Electronic-Components/KT2520K40000DAW18TAS?qs=sGAEpiMZZMt8oz%2FHeiymAJuQj90JDo52NjeV9XNSMxaz9qPutyjJEw%3D%3D"/>
    <x v="53"/>
    <s v="Kyocera"/>
    <s v="KT2520K40000DAW18TAS"/>
    <s v="Datasheets\kt2520_e-1388822.pdf"/>
    <m/>
    <m/>
    <d v="2019-06-10T00:00:00"/>
    <d v="2019-06-12T00:00:00"/>
    <e v="#N/A"/>
    <s v="581-KT2520K4DAW18TAS "/>
  </r>
  <r>
    <n v="62"/>
    <s v="D6,D1"/>
    <x v="31"/>
    <n v="2"/>
    <x v="55"/>
    <m/>
    <m/>
    <s v="Yes"/>
    <s v="https://www.digikey.com/product-detail/en/wurth-electronics-inc/150060RS75000/732-4978-1-ND/4489899"/>
    <x v="54"/>
    <s v="Wurth Electronics Inc."/>
    <s v="150060RS75000"/>
    <s v="Datasheets\150060RS75000.pdf"/>
    <s v="260 +0/-5"/>
    <n v="10"/>
    <d v="2019-06-05T00:00:00"/>
    <d v="2019-06-10T00:00:00"/>
    <e v="#N/A"/>
    <s v="732-4978-1-ND"/>
  </r>
  <r>
    <n v="63"/>
    <s v="R7,R6,R5,R18,R112,R117,R118,R82"/>
    <x v="7"/>
    <n v="8"/>
    <x v="56"/>
    <m/>
    <s v="5 V"/>
    <s v="Yes"/>
    <s v="https://www.digikey.com/product-detail/en/yageo/RC0402FR-074K7L/311-4.7KLRCT-ND/2827881"/>
    <x v="55"/>
    <s v="Yageo"/>
    <s v="RC0402FR-074K7L"/>
    <s v="Datasheets\PYu-RC_Group_51_RoHS_L_10.pdf"/>
    <s v="260 +/- 5"/>
    <s v="10 +/- 0.5"/>
    <d v="2019-06-05T00:00:00"/>
    <d v="2019-06-10T00:00:00"/>
    <s v="311-4.7KLRCT-ND"/>
    <s v="311-4.7KLRCT-ND"/>
  </r>
  <r>
    <n v="64"/>
    <s v="R8,R3"/>
    <x v="7"/>
    <n v="2"/>
    <x v="57"/>
    <m/>
    <m/>
    <s v="Yes"/>
    <s v="https://www.digikey.com/products/en/resistors/chip-resistor-surface-mount/52?k=resistor&amp;k=&amp;pkeyword=resistor&amp;sv=0&amp;pv2085=u470+kOhms&amp;sf=0&amp;FV=ffec1104%2Cfffc000d%2Cc0001%2Cc0163%2Cc0172%2Cc0179%2C1c0002%2C400004%2C142c07b9%2C1f140000%2Cffe00034&amp;quantity=&amp;ColumnSort=1000011&amp;page=1&amp;stock=1&amp;pageSize=25"/>
    <x v="56"/>
    <s v="Yageo"/>
    <s v="RC0402FR-07470KL"/>
    <s v="Datasheets\PYu-RC_Group_51_RoHS_L_10.pdf"/>
    <s v="260 +/- 5"/>
    <s v="10 +/- 0.5"/>
    <d v="2019-06-05T00:00:00"/>
    <d v="2019-06-10T00:00:00"/>
    <s v="311-470KLRCT-ND"/>
    <e v="#N/A"/>
  </r>
  <r>
    <n v="65"/>
    <s v="R9,R11,R12"/>
    <x v="7"/>
    <n v="3"/>
    <x v="58"/>
    <s v="1/16 W -&gt; ok"/>
    <m/>
    <s v="Yes"/>
    <s v="https://www.digikey.com/product-detail/en/yageo/RC0402FR-0718RL/YAG3021CT-ND/5281886"/>
    <x v="57"/>
    <s v="Yageo"/>
    <s v="RC0402FR-0718RL"/>
    <s v="Datasheets\PYu-RC_Group_51_RoHS_L_10.pdf"/>
    <s v="260 +/- 5"/>
    <s v="10 +/- 0.5"/>
    <d v="2019-06-05T00:00:00"/>
    <d v="2019-06-10T00:00:00"/>
    <e v="#N/A"/>
    <s v="YAG3021CT-ND"/>
  </r>
  <r>
    <n v="66"/>
    <s v="R10"/>
    <x v="7"/>
    <n v="1"/>
    <x v="59"/>
    <m/>
    <s v="3.3 V"/>
    <s v="Yes"/>
    <s v="https://www.digikey.com/product-detail/en/yageo/RC0402FR-076K98L/YAG3220CT-ND/5282085"/>
    <x v="58"/>
    <s v="Yageo"/>
    <s v="RC0402FR-076K98L"/>
    <s v="Datasheets\PYu-RC_Group_51_RoHS_L_10.pdf"/>
    <s v="260 +/- 5"/>
    <s v="10 +/- 0.5"/>
    <d v="2019-06-05T00:00:00"/>
    <d v="2019-06-10T00:00:00"/>
    <s v="YAG3220CT-ND"/>
    <e v="#N/A"/>
  </r>
  <r>
    <n v="67"/>
    <s v="R13,R15,R38,R16,R130,R88,R85,R84"/>
    <x v="7"/>
    <n v="8"/>
    <x v="60"/>
    <s v="1/16 W -&gt; ok"/>
    <s v="1 V"/>
    <s v="Yes"/>
    <s v="https://www.digikey.com/product-detail/en/yageo/RC0402FR-0733RL/311-33.0LRCT-ND/729540"/>
    <x v="59"/>
    <s v="Yageo"/>
    <s v="RC0402FR-0733RL"/>
    <s v="Datasheets\PYu-RC_Group_51_RoHS_L_10.pdf"/>
    <s v="260 +/- 5"/>
    <s v="10 +/- 0.5"/>
    <d v="2019-06-05T00:00:00"/>
    <d v="2019-06-10T00:00:00"/>
    <s v="311-33.0LRCT-ND"/>
    <s v="311-33.0LRCT-ND"/>
  </r>
  <r>
    <n v="68"/>
    <s v="R4"/>
    <x v="7"/>
    <n v="1"/>
    <x v="61"/>
    <m/>
    <m/>
    <s v="Yes"/>
    <s v="https://www.digikey.com/product-detail/en/yageo/RC0402FR-073K09L/311-3.09KLRCT-ND/2827956"/>
    <x v="60"/>
    <s v="Yageo"/>
    <s v="RC0402FR-073K09L"/>
    <s v="Datasheets\PYu-RC_Group_51_RoHS_L_10.pdf"/>
    <s v="260 +/- 5"/>
    <s v="10 +/- 0.5"/>
    <d v="2019-06-05T00:00:00"/>
    <d v="2019-06-10T00:00:00"/>
    <e v="#N/A"/>
    <s v="311-3.09KLRCT-ND"/>
  </r>
  <r>
    <n v="69"/>
    <s v="R28"/>
    <x v="7"/>
    <n v="1"/>
    <x v="62"/>
    <m/>
    <m/>
    <s v="Yes"/>
    <s v="https://www.digikey.com/products/en/resistors/chip-resistor-surface-mount/52?k=resistor&amp;k=&amp;pkeyword=resistor&amp;sv=0&amp;pv2085=u59+kOhms&amp;sf=0&amp;FV=ffec1104%2Cfffc000d%2Cc0001%2Cc0163%2Cc0172%2Cc0179%2C1c0002%2C400004%2C142c07b9%2C1f140000%2Cffe00034&amp;quantity=&amp;ColumnSort=1000011&amp;page=1&amp;stock=1&amp;pageSize=25"/>
    <x v="61"/>
    <s v="Yageo"/>
    <s v="RC0402FR-0759KL"/>
    <s v="Datasheets\PYu-RC_Group_51_RoHS_L_10.pdf"/>
    <s v="260 +/- 5"/>
    <s v="10 +/- 0.5"/>
    <d v="2019-06-05T00:00:00"/>
    <d v="2019-06-10T00:00:00"/>
    <e v="#N/A"/>
    <s v="311-59KLRCT-ND"/>
  </r>
  <r>
    <n v="70"/>
    <s v="R36,R34,R32"/>
    <x v="7"/>
    <n v="3"/>
    <x v="63"/>
    <m/>
    <s v="5.6 V"/>
    <s v="Yes"/>
    <s v="https://www.digikey.com/product-detail/en/yageo/RC0402FR-074K99L/311-4.99KLRCT-ND/2827886"/>
    <x v="62"/>
    <s v="Yageo"/>
    <s v="RC0402FR-074K99L"/>
    <s v="Datasheets\PYu-RC_Group_51_RoHS_L_10.pdf"/>
    <s v="260 +/- 5"/>
    <s v="10 +/- 0.5"/>
    <d v="2019-06-05T00:00:00"/>
    <d v="2019-06-10T00:00:00"/>
    <s v="311-4.99KLRCT-ND"/>
    <e v="#N/A"/>
  </r>
  <r>
    <n v="71"/>
    <s v="R35,R111,R72"/>
    <x v="7"/>
    <n v="3"/>
    <x v="64"/>
    <m/>
    <s v="3.6 V"/>
    <s v="Yes"/>
    <s v="https://www.digikey.com/product-detail/en/yageo/RC0402FR-071KL/311-1.00KLRCT-ND/729460"/>
    <x v="63"/>
    <s v="Yageo"/>
    <s v="RC0402FR-071KL"/>
    <s v="Datasheets\PYu-RC_Group_51_RoHS_L_10.pdf"/>
    <s v="260 +/- 5"/>
    <s v="10 +/- 0.5"/>
    <d v="2019-06-05T00:00:00"/>
    <d v="2019-06-10T00:00:00"/>
    <s v="311-1.00KLRCT-ND"/>
    <s v="311-1.00KLRCT-ND"/>
  </r>
  <r>
    <n v="72"/>
    <s v="R33"/>
    <x v="7"/>
    <n v="1"/>
    <x v="65"/>
    <m/>
    <s v="1 V"/>
    <s v="Yes"/>
    <s v="https://www.digikey.com/product-detail/en/yageo/RC0402FR-077K5L/311-7.50KLRCT-ND/729602"/>
    <x v="64"/>
    <s v="Yageo"/>
    <s v="RC0402FR-077K5L"/>
    <s v="Datasheets\PYu-RC_Group_51_RoHS_L_10.pdf"/>
    <s v="260 +/- 5"/>
    <s v="10 +/- 0.5"/>
    <d v="2019-06-05T00:00:00"/>
    <d v="2019-06-10T00:00:00"/>
    <s v="311-7.50KLRCT-ND"/>
    <e v="#N/A"/>
  </r>
  <r>
    <n v="73"/>
    <s v="R29"/>
    <x v="7"/>
    <n v="1"/>
    <x v="66"/>
    <m/>
    <s v="3.6 V"/>
    <s v="Yes"/>
    <s v="https://www.digikey.com/product-detail/en/yageo/RC0402FR-076K8L/311-6.80KLRCT-ND/729589"/>
    <x v="65"/>
    <s v="Yageo"/>
    <s v="RC0402FR-076K8L"/>
    <s v="Datasheets\PYu-RC_Group_51_RoHS_L_10.pdf"/>
    <s v="260 +/- 5"/>
    <s v="10 +/- 0.5"/>
    <d v="2019-06-05T00:00:00"/>
    <d v="2019-06-10T00:00:00"/>
    <e v="#N/A"/>
    <s v="311-6.80KLRCT-ND"/>
  </r>
  <r>
    <n v="74"/>
    <s v="R37"/>
    <x v="7"/>
    <n v="1"/>
    <x v="67"/>
    <s v="1/16 W -&gt; ok"/>
    <s v="5.6 V"/>
    <s v="Yes"/>
    <s v="https://www.digikey.com/product-detail/en/yageo/RC0402FR-07590RL/YAG3193CT-ND/5282058"/>
    <x v="66"/>
    <s v="Yageo"/>
    <s v="RC0402FR-07590RL"/>
    <s v="Datasheets\PYu-RC_Group_51_RoHS_L_10.pdf"/>
    <s v="260 +/- 5"/>
    <s v="10 +/- 0.5"/>
    <d v="2019-06-05T00:00:00"/>
    <d v="2019-06-10T00:00:00"/>
    <s v="YAG3193CT-ND"/>
    <e v="#N/A"/>
  </r>
  <r>
    <n v="75"/>
    <s v="R14"/>
    <x v="7"/>
    <n v="1"/>
    <x v="68"/>
    <m/>
    <s v="3.3 V"/>
    <s v="Yes"/>
    <s v="https://www.digikey.com/product-detail/en/yageo/RC0402FR-0739KL/311-39.0KLRCT-ND/729548"/>
    <x v="67"/>
    <s v="Yageo"/>
    <s v="RC0402FR-0739KL"/>
    <s v="Datasheets\PYu-RC_Group_51_RoHS_L_10.pdf"/>
    <s v="260 +/- 5"/>
    <s v="10 +/- 0.5"/>
    <d v="2019-06-05T00:00:00"/>
    <d v="2019-06-10T00:00:00"/>
    <s v="311-39.0KLRCT-ND"/>
    <e v="#N/A"/>
  </r>
  <r>
    <n v="76"/>
    <s v="R46"/>
    <x v="7"/>
    <n v="1"/>
    <x v="69"/>
    <m/>
    <s v="1.8 V"/>
    <s v="Yes"/>
    <s v="https://www.digikey.com/product-detail/en/yageo/RC0402FR-071K5L/311-1.50KLRCT-ND/729466"/>
    <x v="68"/>
    <s v="Yageo"/>
    <s v="RC0402FR-071K5L"/>
    <s v="Datasheets\PYu-RC_Group_51_RoHS_L_10.pdf"/>
    <s v="260 +/- 5"/>
    <s v="10 +/- 0.5"/>
    <d v="2019-06-05T00:00:00"/>
    <d v="2019-06-10T00:00:00"/>
    <s v="311-1.50KLRCT-ND"/>
    <e v="#N/A"/>
  </r>
  <r>
    <n v="77"/>
    <s v="R58,R55,R57,R56"/>
    <x v="7"/>
    <n v="4"/>
    <x v="70"/>
    <s v="1/16 W -&gt; ok"/>
    <m/>
    <s v="Yes"/>
    <s v="https://www.digikey.com/product-detail/en/yageo/RC0402FR-07549RL/311-549LRCT-ND/2827918"/>
    <x v="69"/>
    <s v="Yageo"/>
    <s v="RC0402FR-07549RL"/>
    <s v="Datasheets\PYu-RC_Group_51_RoHS_L_10.pdf"/>
    <s v="260 +/- 5"/>
    <s v="10 +/- 0.5"/>
    <d v="2019-06-05T00:00:00"/>
    <d v="2019-06-10T00:00:00"/>
    <e v="#N/A"/>
    <s v="311-549LRCT-ND"/>
  </r>
  <r>
    <n v="78"/>
    <s v="R39"/>
    <x v="7"/>
    <n v="1"/>
    <x v="71"/>
    <m/>
    <s v="3.3 V"/>
    <s v="Yes"/>
    <s v="https://www.digikey.com/product-detail/en/yageo/RC0402FR-0747KL/311-47.0KLRCT-ND/729563"/>
    <x v="70"/>
    <s v="Yageo"/>
    <s v="RC0402FR-0747KL"/>
    <s v="Datasheets\PYu-RC_Group_51_RoHS_L_10.pdf"/>
    <s v="260 +/- 5"/>
    <s v="10 +/- 0.5"/>
    <d v="2019-06-05T00:00:00"/>
    <d v="2019-06-10T00:00:00"/>
    <e v="#N/A"/>
    <s v="311-47.0KLRCT-ND"/>
  </r>
  <r>
    <n v="79"/>
    <s v="R41"/>
    <x v="7"/>
    <n v="1"/>
    <x v="72"/>
    <s v="Unclear power rating"/>
    <s v="3.6 V"/>
    <s v="Yes"/>
    <s v="https://www.digikey.com/products/en/resistors/chip-resistor-surface-mount/52?k=resistor&amp;k=&amp;pkeyword=resistor&amp;sv=0&amp;pv2085=u56+Ohms&amp;sf=0&amp;FV=ffec1104%2Cfffc000d%2C80001%2Cc0001%2Cc0163%2Cc0172%2Cc0179%2C1c0002%2C400004%2C142c07b9%2C1f140000%2Cffe00034&amp;quantity=&amp;ColumnSort=1000011&amp;page=1&amp;stock=1&amp;pageSize=25"/>
    <x v="71"/>
    <s v="Yageo"/>
    <s v="RC0402FR-0756RL"/>
    <s v="Datasheets\PYu-RC_Group_51_RoHS_L_10.pdf"/>
    <s v="260 +/- 5"/>
    <s v="10 +/- 0.5"/>
    <d v="2019-06-05T00:00:00"/>
    <d v="2019-06-10T00:00:00"/>
    <s v="311-56.0LRCT-ND"/>
    <e v="#N/A"/>
  </r>
  <r>
    <n v="80"/>
    <s v="R42,R23,R22"/>
    <x v="7"/>
    <n v="3"/>
    <x v="73"/>
    <s v="1/16 W -&gt; ok"/>
    <s v="5.6 V"/>
    <s v="Yes"/>
    <s v="https://www.digikey.com/product-detail/en/yageo/RC0402FR-07100RL/311-100LRCT-ND/729474"/>
    <x v="72"/>
    <s v="Yageo"/>
    <s v="RC0402FR-07100RL"/>
    <s v="Datasheets\PYu-RC_Group_51_RoHS_L_10.pdf"/>
    <s v="260 +/- 5"/>
    <s v="10 +/- 0.5"/>
    <d v="2019-06-05T00:00:00"/>
    <d v="2019-06-10T00:00:00"/>
    <s v="311-100LRCT-ND"/>
    <s v="311-100LRCT-ND"/>
  </r>
  <r>
    <n v="81"/>
    <s v="R43"/>
    <x v="7"/>
    <n v="1"/>
    <x v="74"/>
    <m/>
    <s v="5 V"/>
    <s v="Yes"/>
    <s v="https://www.digikey.com/product-detail/en/yageo/RC0402FR-0710K5L/YAG2951CT-ND/5281816"/>
    <x v="73"/>
    <s v="Yageo"/>
    <s v="RC0402FR-0710K5L"/>
    <s v="Datasheets\PYu-RC_Group_51_RoHS_L_10.pdf"/>
    <s v="260 +/- 5"/>
    <s v="10 +/- 0.5"/>
    <d v="2019-06-05T00:00:00"/>
    <d v="2019-06-10T00:00:00"/>
    <s v="YAG2951CT-ND"/>
    <e v="#N/A"/>
  </r>
  <r>
    <n v="82"/>
    <s v="R44,R49"/>
    <x v="7"/>
    <n v="2"/>
    <x v="75"/>
    <m/>
    <s v="5 V"/>
    <s v="Yes"/>
    <s v="https://www.digikey.com/product-detail/en/yageo/RC0402FR-072KL/311-2KLRCT-ND/2827883"/>
    <x v="74"/>
    <s v="Yageo"/>
    <s v="RC0402FR-072KL"/>
    <s v="Datasheets\PYu-RC_Group_51_RoHS_L_10.pdf"/>
    <s v="260 +/- 5"/>
    <s v="10 +/- 0.5"/>
    <d v="2019-06-05T00:00:00"/>
    <d v="2019-06-10T00:00:00"/>
    <s v="311-2KLRCT-ND"/>
    <e v="#N/A"/>
  </r>
  <r>
    <n v="83"/>
    <s v="R45"/>
    <x v="7"/>
    <n v="1"/>
    <x v="76"/>
    <m/>
    <s v="1.8 V"/>
    <s v="Yes"/>
    <s v="https://www.digikey.com/product-detail/en/yageo/RC0402FR-071K87L/YAG3048CT-ND/5281913"/>
    <x v="75"/>
    <s v="Yageo"/>
    <s v="RC0402FR-071K87L"/>
    <s v="Datasheets\PYu-RC_Group_51_RoHS_L_10.pdf"/>
    <s v="260 +/- 5"/>
    <s v="10 +/- 0.5"/>
    <d v="2019-06-05T00:00:00"/>
    <d v="2019-06-10T00:00:00"/>
    <s v="YAG3048CT-ND"/>
    <e v="#N/A"/>
  </r>
  <r>
    <n v="84"/>
    <s v="R48"/>
    <x v="7"/>
    <n v="1"/>
    <x v="77"/>
    <m/>
    <s v="3.3 V"/>
    <s v="Yes"/>
    <s v="https://www.digikey.com/product-detail/en/yageo/RC0402FR-071K15L/YAG3033CT-ND/5281898"/>
    <x v="76"/>
    <s v="Yageo"/>
    <s v="RC0402FR-071K15L"/>
    <s v="Datasheets\PYu-RC_Group_51_RoHS_L_10.pdf"/>
    <s v="260 +/- 5"/>
    <s v="10 +/- 0.5"/>
    <d v="2019-06-05T00:00:00"/>
    <d v="2019-06-10T00:00:00"/>
    <s v="YAG3033CT-ND"/>
    <e v="#N/A"/>
  </r>
  <r>
    <n v="85"/>
    <s v="R1"/>
    <x v="7"/>
    <n v="1"/>
    <x v="78"/>
    <m/>
    <m/>
    <s v="Yes"/>
    <s v="https://www.digikey.com/product-detail/en/yageo/RC0402FR-075K49L/311-5.49KLRCT-ND/729573"/>
    <x v="77"/>
    <s v="Yageo"/>
    <s v="RC0402FR-075K49L"/>
    <s v="Datasheets\PYu-RC_Group_51_RoHS_L_10.pdf"/>
    <s v="260 +/- 5"/>
    <s v="10 +/- 0.5"/>
    <d v="2019-06-05T00:00:00"/>
    <d v="2019-06-10T00:00:00"/>
    <s v="311-5.49KLRCT-ND"/>
    <e v="#N/A"/>
  </r>
  <r>
    <n v="86"/>
    <s v="R47"/>
    <x v="7"/>
    <n v="1"/>
    <x v="79"/>
    <m/>
    <s v="3.3 V"/>
    <s v="Yes"/>
    <s v="https://www.digikey.com/product-detail/en/yageo/RC0402FR-073K57L/YAG3150CT-ND/5282015"/>
    <x v="78"/>
    <s v="Yageo"/>
    <s v="RC0402FR-073K57L"/>
    <s v="Datasheets\PYu-RC_Group_51_RoHS_L_10.pdf"/>
    <s v="260 +/- 5"/>
    <s v="10 +/- 0.5"/>
    <d v="2019-06-05T00:00:00"/>
    <d v="2019-06-10T00:00:00"/>
    <s v="YAG3150CT-ND"/>
    <e v="#N/A"/>
  </r>
  <r>
    <n v="87"/>
    <s v="R71"/>
    <x v="7"/>
    <n v="1"/>
    <x v="80"/>
    <m/>
    <m/>
    <s v="Yes"/>
    <s v="https://www.digikey.com/product-detail/en/yageo/RC0402FR-0712KL/311-12.0KLRCT-ND/729479"/>
    <x v="79"/>
    <s v="Yageo"/>
    <s v="RC0402FR-0712KL"/>
    <s v="Datasheets\PYu-RC_Group_51_RoHS_L_10.pdf"/>
    <s v="260 +/- 5"/>
    <s v="10 +/- 0.5"/>
    <d v="2019-06-05T00:00:00"/>
    <d v="2019-06-10T00:00:00"/>
    <e v="#N/A"/>
    <s v="311-12.0KLRCT-ND"/>
  </r>
  <r>
    <n v="88"/>
    <s v="R73,R83"/>
    <x v="7"/>
    <n v="2"/>
    <x v="81"/>
    <m/>
    <s v="5 V"/>
    <s v="Yes"/>
    <s v="https://www.digikey.com/product-detail/en/yageo/RC0402FR-0710KL/311-10.0KLRCT-ND/729470"/>
    <x v="80"/>
    <s v="Yageo"/>
    <s v="RC0402FR-0710KL"/>
    <s v="Datasheets\PYu-RC_Group_51_RoHS_L_10.pdf"/>
    <s v="260 +/- 5"/>
    <s v="10 +/- 0.5"/>
    <d v="2019-06-05T00:00:00"/>
    <d v="2019-06-10T00:00:00"/>
    <s v="311-10.0KLRCT-ND"/>
    <e v="#N/A"/>
  </r>
  <r>
    <n v="89"/>
    <s v="R27"/>
    <x v="7"/>
    <n v="1"/>
    <x v="82"/>
    <m/>
    <s v="1 V"/>
    <s v="Yes"/>
    <s v="https://www.digikey.com/product-detail/en/yageo/RC0402FR-0715KL/311-15.0KLRCT-ND/729488"/>
    <x v="81"/>
    <s v="Yageo"/>
    <s v="RC0402FR-0715KL"/>
    <s v="Datasheets\PYu-RC_Group_51_RoHS_L_10.pdf"/>
    <s v="260 +/- 5"/>
    <s v="10 +/- 0.5"/>
    <d v="2019-06-05T00:00:00"/>
    <d v="2019-06-10T00:00:00"/>
    <e v="#N/A"/>
    <s v="311-15.0KLRCT-ND"/>
  </r>
  <r>
    <n v="90"/>
    <s v="R24,R109"/>
    <x v="7"/>
    <n v="2"/>
    <x v="83"/>
    <s v="1/16 W -&gt; ok"/>
    <s v="3.6 V"/>
    <s v="Yes"/>
    <s v="https://www.digikey.com/product-detail/en/yageo/RC0402FR-07240RL/311-240LRCT-ND/2827882"/>
    <x v="82"/>
    <s v="Yageo"/>
    <s v="RC0402FR-07240RL"/>
    <s v="Datasheets\PYu-RC_Group_51_RoHS_L_10.pdf"/>
    <s v="260 +/- 5"/>
    <s v="10 +/- 0.5"/>
    <d v="2019-06-05T00:00:00"/>
    <d v="2019-06-10T00:00:00"/>
    <e v="#N/A"/>
    <s v="311-240LRCT-ND"/>
  </r>
  <r>
    <n v="91"/>
    <s v="R21"/>
    <x v="7"/>
    <n v="1"/>
    <x v="84"/>
    <s v="1/16 W -&gt; ok"/>
    <m/>
    <s v="Yes"/>
    <s v="https://www.digikey.com/product-detail/en/yageo/RC0402FR-0722RL/311-22.0LRCT-ND/729509"/>
    <x v="83"/>
    <s v="Yageo"/>
    <s v="RC0402FR-0722RL"/>
    <s v="Datasheets\PYu-RC_Group_51_RoHS_L_10.pdf"/>
    <s v="260 +/- 5"/>
    <s v="10 +/- 0.5"/>
    <d v="2019-06-05T00:00:00"/>
    <d v="2019-06-10T00:00:00"/>
    <s v="311-22.0LRCT-ND"/>
    <e v="#N/A"/>
  </r>
  <r>
    <n v="92"/>
    <s v="R79"/>
    <x v="7"/>
    <n v="1"/>
    <x v="85"/>
    <m/>
    <s v="3.3 V"/>
    <s v="Yes"/>
    <s v="https://www.digikey.com/product-detail/en/yageo/RC0402FR-072K2L/311-2.20KLRCT-ND/729500"/>
    <x v="84"/>
    <s v="Yageo"/>
    <s v="RC0402FR-072K2L"/>
    <s v="Datasheets\PYu-RC_Group_51_RoHS_L_10.pdf"/>
    <s v="260 +/- 5"/>
    <s v="10 +/- 0.5"/>
    <d v="2019-06-05T00:00:00"/>
    <d v="2019-06-10T00:00:00"/>
    <s v="311-2.20KLRCT-ND"/>
    <e v="#N/A"/>
  </r>
  <r>
    <n v="93"/>
    <s v="D4,D2,D3"/>
    <x v="32"/>
    <n v="3"/>
    <x v="86"/>
    <s v="Schottky diode"/>
    <m/>
    <s v="Yes"/>
    <s v="https://www.digikey.com/product-detail/en/on-semiconductor/SS13FL/SS13FLCT-ND/5305091"/>
    <x v="85"/>
    <s v="ON Semiconductor"/>
    <s v="SS13FL"/>
    <s v="Datasheets\SS14FL-D.PDF"/>
    <m/>
    <m/>
    <d v="2019-06-05T00:00:00"/>
    <d v="2019-06-10T00:00:00"/>
    <e v="#N/A"/>
    <s v="SS13FLCT-ND"/>
  </r>
  <r>
    <n v="94"/>
    <s v="U20,U39"/>
    <x v="17"/>
    <n v="2"/>
    <x v="87"/>
    <s v="IC REG Linear 3 V"/>
    <m/>
    <s v="Yes"/>
    <s v="https://www.digikey.com/product-detail/en/texas-instruments/LP5907MFX-3.0-NOPB/296-40357-1-ND/5178234"/>
    <x v="86"/>
    <s v="Texas Instruments"/>
    <s v="LP5907MFX-3.0/NOPB"/>
    <s v="Datasheets\lp5907.pdf"/>
    <n v="260"/>
    <m/>
    <d v="2019-06-05T00:00:00"/>
    <d v="2019-06-10T00:00:00"/>
    <e v="#N/A"/>
    <s v="296-40357-1-ND"/>
  </r>
  <r>
    <n v="95"/>
    <s v="U21"/>
    <x v="17"/>
    <n v="1"/>
    <x v="88"/>
    <s v="IC REG Linear 10 V"/>
    <m/>
    <s v="Yes"/>
    <s v="https://www.digikey.com/product-detail/en/texas-instruments/LP2985A-10DBVR/296-24264-1-ND/2038549"/>
    <x v="87"/>
    <s v="Texas Instruments"/>
    <s v="LP2985A-10DBVR"/>
    <s v="Datasheets\lp2985.pdf"/>
    <n v="260"/>
    <m/>
    <d v="2019-06-05T00:00:00"/>
    <d v="2019-06-10T00:00:00"/>
    <e v="#N/A"/>
    <s v="296-24264-1-ND"/>
  </r>
  <r>
    <n v="96"/>
    <s v="U25"/>
    <x v="17"/>
    <n v="1"/>
    <x v="89"/>
    <s v="IC REG Linear 3.3 V"/>
    <m/>
    <s v="Yes"/>
    <s v="https://www.digikey.com/products/en/integrated-circuits-ics/pmic-voltage-regulators-linear/699?k=MIC5301-3.3&amp;k=&amp;pkeyword=MIC5301-3.3&amp;sv=0&amp;pv7=2&amp;pv16=12319&amp;sf=0&amp;quantity=&amp;ColumnSort=0&amp;page=1&amp;pageSize=25"/>
    <x v="88"/>
    <s v="Microchip Technology"/>
    <s v="MIC5301-3.3YD5-TR"/>
    <s v="Datasheets\mic5301.pdf"/>
    <n v="260"/>
    <m/>
    <d v="2019-06-05T00:00:00"/>
    <d v="2019-06-10T00:00:00"/>
    <e v="#N/A"/>
    <s v="576-2840-1-ND"/>
  </r>
  <r>
    <n v="97"/>
    <s v="U32"/>
    <x v="33"/>
    <n v="1"/>
    <x v="90"/>
    <s v="EEPROM 1k SPI 2 MHz"/>
    <m/>
    <s v="Yes"/>
    <s v="https://www.digikey.com/product-detail/en/microchip-technology/93LC46BT-I-OT/93LC46BT-I-OTCT-ND/857643"/>
    <x v="89"/>
    <s v="Microchip Technology"/>
    <s v="93LC46BT-I/OT"/>
    <s v="Datasheets\20001749K.pdf"/>
    <m/>
    <m/>
    <d v="2019-06-05T00:00:00"/>
    <d v="2019-06-10T00:00:00"/>
    <e v="#N/A"/>
    <s v="93LC46BT-I/OTCT-ND"/>
  </r>
  <r>
    <n v="98"/>
    <s v="Q1"/>
    <x v="10"/>
    <n v="1"/>
    <x v="91"/>
    <s v="Mosfet"/>
    <m/>
    <s v="Yes"/>
    <s v="https://www.digikey.com/products/en/discrete-semiconductor-products/transistors-fets-mosfets-single/278?k=RE1C002UN&amp;k=&amp;pkeyword=RE1C002UN&amp;sv=0&amp;pv7=2&amp;sf=0&amp;quantity=&amp;ColumnSort=0&amp;page=1&amp;pageSize=25"/>
    <x v="90"/>
    <s v="Rohm Semiconductor"/>
    <s v="RE1C002UNTCL"/>
    <s v="Datasheets\re1c002untcl-e.pdf"/>
    <m/>
    <m/>
    <d v="2019-06-05T00:00:00"/>
    <d v="2019-06-10T00:00:00"/>
    <e v="#N/A"/>
    <s v="RE1C002UNTCLCT-ND"/>
  </r>
  <r>
    <n v="99"/>
    <s v="L7,L6,L5"/>
    <x v="34"/>
    <n v="3"/>
    <x v="92"/>
    <s v="Inductor, shielded -&gt; yes"/>
    <m/>
    <s v="Yes"/>
    <s v="https://www.digikey.com/product-detail/en/bourns-inc/SRR6040A-330M/SRR6040A-330MCT-ND/5031213"/>
    <x v="91"/>
    <s v="Bourns Inc."/>
    <s v="SRR6040A-330M"/>
    <s v="Datasheets\SRR6040A.pdf"/>
    <n v="250"/>
    <m/>
    <d v="2019-06-05T00:00:00"/>
    <d v="2019-06-10T00:00:00"/>
    <e v="#N/A"/>
    <s v="SRR6040A-330MCT-ND"/>
  </r>
  <r>
    <n v="100"/>
    <s v="U31"/>
    <x v="35"/>
    <n v="1"/>
    <x v="93"/>
    <s v="5 pin AB receptable"/>
    <m/>
    <s v="No"/>
    <s v="https://www.digikey.com/products/en?keywords=2073-USB3070-30-ACT-ND"/>
    <x v="92"/>
    <s v="GCT"/>
    <s v="USB3070-30-A"/>
    <s v="Datasheets\usb3070.pdf"/>
    <s v="N/A"/>
    <s v="N/A"/>
    <d v="2019-06-05T00:00:00"/>
    <d v="2019-06-10T00:00:00"/>
    <e v="#N/A"/>
    <s v="2073-USB3070-30-ACT-ND"/>
  </r>
  <r>
    <n v="100"/>
    <s v="U31"/>
    <x v="35"/>
    <n v="1"/>
    <x v="93"/>
    <s v="Alternative receptacle"/>
    <m/>
    <s v="No"/>
    <s v="https://www.digikey.com/product-detail/en/amphenol-icc-fci/10118192-0001LF/609-4613-1-ND/2785378"/>
    <x v="93"/>
    <s v="Amphenol ICC (FCI)"/>
    <s v="10118192-0001LF"/>
    <s v="Datasheets\10118192.pdf"/>
    <s v="N/A"/>
    <s v="N/A"/>
    <d v="2019-06-05T00:00:00"/>
    <d v="2019-06-10T00:00:00"/>
    <e v="#N/A"/>
    <e v="#N/A"/>
  </r>
  <r>
    <n v="100"/>
    <s v="U31"/>
    <x v="35"/>
    <n v="1"/>
    <x v="93"/>
    <s v="Alternative receptacle"/>
    <m/>
    <s v="No"/>
    <s v="https://www.digikey.com/product-detail/en/amphenol-icc-fci/10104111-0001LF/609-4053-1-ND/2350359"/>
    <x v="94"/>
    <s v="Amphenol ICC (FCI)"/>
    <s v="10104111-0001LF"/>
    <s v="Datasheets\10104111.pdf"/>
    <s v="N/A"/>
    <s v="N/A"/>
    <d v="2019-06-05T00:00:00"/>
    <d v="2019-06-10T00:00:00"/>
    <e v="#N/A"/>
    <e v="#N/A"/>
  </r>
  <r>
    <n v="100"/>
    <s v="U31"/>
    <x v="35"/>
    <n v="1"/>
    <x v="93"/>
    <s v="Alternative receptacle"/>
    <m/>
    <s v="No"/>
    <s v="https://www.digikey.com/product-detail/en/amphenol-icc-fci/10104110-0001LF/609-4052-1-ND/2350358"/>
    <x v="95"/>
    <s v="Amphenol ICC (FCI)"/>
    <s v="10104110-0001LF"/>
    <s v="Datasheets\10104110.pdf"/>
    <s v="N/A"/>
    <s v="N/A"/>
    <d v="2019-06-05T00:00:00"/>
    <d v="2019-06-10T00:00:00"/>
    <e v="#N/A"/>
    <e v="#N/A"/>
  </r>
  <r>
    <n v="100"/>
    <s v="U31"/>
    <x v="35"/>
    <n v="1"/>
    <x v="93"/>
    <s v="Alternative receptacle"/>
    <m/>
    <s v="No"/>
    <s v="https://www.digikey.com/product-detail/en/amphenol-icc-fci/10118192-0002LF/609-5379-1-ND/8555650"/>
    <x v="96"/>
    <s v="Amphenol ICC (FCI)"/>
    <s v="10118192-0002LF"/>
    <s v="Datasheets\10118192.pdf"/>
    <s v="N/A"/>
    <s v="N/A"/>
    <d v="2019-06-05T00:00:00"/>
    <d v="2019-06-10T00:00:00"/>
    <e v="#N/A"/>
    <e v="#N/A"/>
  </r>
  <r>
    <n v="101"/>
    <s v="U1"/>
    <x v="36"/>
    <n v="1"/>
    <x v="94"/>
    <s v="Freq synthetizer"/>
    <m/>
    <s v="Yes"/>
    <s v="https://www.digikey.com/product-detail/en/analog-devices-inc/ADF4158CCPZ-RL7/ADF4158CCPZ-RL7CT-ND/4910013"/>
    <x v="97"/>
    <s v="Analog Devices Inc."/>
    <s v="ADF4158CCPZ-RL7"/>
    <s v="Datasheets\ADF4158.pdf"/>
    <n v="260"/>
    <n v="40"/>
    <d v="2019-06-05T00:00:00"/>
    <d v="2019-06-10T00:00:00"/>
    <e v="#N/A"/>
    <e v="#N/A"/>
  </r>
  <r>
    <n v="102"/>
    <s v="U34,U35"/>
    <x v="36"/>
    <n v="2"/>
    <x v="95"/>
    <s v="IC OPAMP DIFF 2 CIRCUIT"/>
    <m/>
    <s v="Yes"/>
    <s v="https://www.digikey.com/product-detail/en/analog-devices-inc/ADA4940-2ACPZ-R2/ADA4940-2ACPZ-R2CT-ND/6570898"/>
    <x v="98"/>
    <s v="Analog Devices Inc."/>
    <s v="ADA4940-2ACPZ-R2"/>
    <s v="Datasheets\ADA4940-1_4940-2.pdf"/>
    <n v="300"/>
    <n v="10"/>
    <d v="2019-06-05T00:00:00"/>
    <d v="2019-06-10T00:00:00"/>
    <e v="#N/A"/>
    <e v="#N/A"/>
  </r>
  <r>
    <n v="103"/>
    <s v="U10"/>
    <x v="37"/>
    <n v="1"/>
    <x v="96"/>
    <s v="VCO"/>
    <m/>
    <s v="Yes"/>
    <s v="https://www.digikey.com/product-detail/en/analog-devices-inc/HMC431LP4E/1127-2957-ND/5359937"/>
    <x v="99"/>
    <s v="Analog Devices Inc."/>
    <s v="HMC431LP4E"/>
    <s v="Datasheets\hmc431.pdf"/>
    <m/>
    <m/>
    <d v="2019-06-05T00:00:00"/>
    <d v="2019-06-10T00:00:00"/>
    <e v="#N/A"/>
    <e v="#N/A"/>
  </r>
  <r>
    <n v="104"/>
    <s v="U16,U11"/>
    <x v="38"/>
    <n v="2"/>
    <x v="97"/>
    <s v="RF Amp"/>
    <s v="Replaced from obsolete"/>
    <s v="Yes"/>
    <s v="https://www.digikey.com/product-detail/en/skyworks-solutions-inc/SKY65404-31/863-1398-1-ND/2764793"/>
    <x v="100"/>
    <s v="Skyworks Solutions Inc."/>
    <s v="SKY65404-31"/>
    <s v="Datasheets\SKY65404_31_201512K.pdf"/>
    <n v="260"/>
    <m/>
    <d v="2019-06-05T00:00:00"/>
    <d v="2019-06-10T00:00:00"/>
    <e v="#N/A"/>
    <s v="863-1398-1-ND"/>
  </r>
  <r>
    <n v="105"/>
    <s v="Z1"/>
    <x v="39"/>
    <n v="1"/>
    <x v="98"/>
    <s v="4 pins, footprint not found"/>
    <m/>
    <s v="Yes"/>
    <s v="-"/>
    <x v="0"/>
    <m/>
    <s v=""/>
    <m/>
    <m/>
    <m/>
    <m/>
    <m/>
    <e v="#N/A"/>
    <e v="#N/A"/>
  </r>
  <r>
    <n v="106"/>
    <m/>
    <x v="40"/>
    <n v="3"/>
    <x v="99"/>
    <s v="Helicoidal antenna"/>
    <m/>
    <s v="Yes"/>
    <s v="https://www.amazon.com/AOMWAY-Helical-Antenna-Circular-Polarization/dp/B01E5432I8"/>
    <x v="101"/>
    <m/>
    <m/>
    <m/>
    <m/>
    <m/>
    <m/>
    <m/>
    <e v="#N/A"/>
    <e v="#N/A"/>
  </r>
  <r>
    <n v="107"/>
    <m/>
    <x v="41"/>
    <n v="1"/>
    <x v="100"/>
    <m/>
    <m/>
    <m/>
    <s v="https://www.amazon.com/inShareplus-Mounted-Switching-Connector-Adapter/dp/B01GD4ZQRS/ref=sr_1_8?crid=2Y0V5ZNFDPP11&amp;keywords=12+vdc+power+adapter&amp;qid=1559761837&amp;s=gateway&amp;sprefix=12+vdc%2Caps%2C215&amp;sr=8-8"/>
    <x v="102"/>
    <s v="Amazon"/>
    <m/>
    <m/>
    <m/>
    <m/>
    <m/>
    <m/>
    <e v="#N/A"/>
    <e v="#N/A"/>
  </r>
  <r>
    <n v="108"/>
    <m/>
    <x v="35"/>
    <n v="1"/>
    <x v="101"/>
    <m/>
    <m/>
    <m/>
    <s v="https://www.amazon.com/AmazonBasics-Male-Micro-Cable-Black/dp/B07232M876/ref=sr_1_3?keywords=amazon%2Bmicro%2Busb%2Bcable&amp;qid=1559762077&amp;s=pc&amp;sr=1-3&amp;th=1"/>
    <x v="102"/>
    <s v="Amazon"/>
    <m/>
    <m/>
    <m/>
    <m/>
    <m/>
    <m/>
    <e v="#N/A"/>
    <e v="#N/A"/>
  </r>
  <r>
    <n v="109"/>
    <m/>
    <x v="42"/>
    <n v="1"/>
    <x v="102"/>
    <m/>
    <m/>
    <m/>
    <s v="https://www.amazon.com/gp/product/B073JYVKNX/ref=ox_sc_act_title_2?smid=ATVPDKIKX0DER&amp;psc=1"/>
    <x v="102"/>
    <s v="Amazon"/>
    <m/>
    <m/>
    <m/>
    <m/>
    <m/>
    <m/>
    <e v="#N/A"/>
    <e v="#N/A"/>
  </r>
  <r>
    <n v="110"/>
    <s v="N/A"/>
    <x v="43"/>
    <n v="1"/>
    <x v="103"/>
    <m/>
    <m/>
    <m/>
    <s v="https://www.oshstencils.com/#%20"/>
    <x v="102"/>
    <s v="OSH Stencils"/>
    <m/>
    <m/>
    <m/>
    <m/>
    <d v="2019-06-05T00:00:00"/>
    <d v="2019-06-17T00:00:00"/>
    <e v="#N/A"/>
    <e v="#N/A"/>
  </r>
  <r>
    <n v="111"/>
    <s v="N/A"/>
    <x v="43"/>
    <n v="1"/>
    <x v="104"/>
    <m/>
    <m/>
    <m/>
    <s v="https://www.oshstencils.com/#%20"/>
    <x v="102"/>
    <s v="OSH Stencils"/>
    <m/>
    <m/>
    <m/>
    <m/>
    <d v="2019-06-05T00:00:00"/>
    <d v="2019-06-17T00:00:00"/>
    <e v="#N/A"/>
    <e v="#N/A"/>
  </r>
  <r>
    <n v="112"/>
    <s v="N/A"/>
    <x v="44"/>
    <n v="1"/>
    <x v="105"/>
    <s v="PCB"/>
    <m/>
    <m/>
    <s v="https://oshpark.com/"/>
    <x v="102"/>
    <s v="OSH Park"/>
    <m/>
    <m/>
    <m/>
    <m/>
    <d v="2019-06-05T00:00:00"/>
    <d v="2019-06-17T00:00:00"/>
    <e v="#N/A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s v="0"/>
    <s v="R_0402b"/>
    <n v="186.75"/>
    <n v="-108.91"/>
    <n v="270"/>
    <s v="bottom"/>
  </r>
  <r>
    <x v="0"/>
    <x v="1"/>
    <s v="0"/>
    <s v="R_0402b"/>
    <n v="153.72999999999999"/>
    <n v="-103.91"/>
    <n v="180"/>
    <s v="bottom"/>
  </r>
  <r>
    <x v="0"/>
    <x v="2"/>
    <s v="0"/>
    <s v="R_0402b"/>
    <n v="194"/>
    <n v="-120.02500000000001"/>
    <n v="180"/>
    <s v="bottom"/>
  </r>
  <r>
    <x v="0"/>
    <x v="3"/>
    <s v="0"/>
    <s v="R_0402b"/>
    <n v="194.07499999999999"/>
    <n v="-118.7"/>
    <n v="0"/>
    <s v="bottom"/>
  </r>
  <r>
    <x v="0"/>
    <x v="4"/>
    <s v="0"/>
    <s v="R_0402b"/>
    <n v="194.5"/>
    <n v="-113.45"/>
    <n v="180"/>
    <s v="bottom"/>
  </r>
  <r>
    <x v="0"/>
    <x v="5"/>
    <s v="0"/>
    <s v="R_0402b"/>
    <n v="194.65"/>
    <n v="-112.1"/>
    <n v="0"/>
    <s v="bottom"/>
  </r>
  <r>
    <x v="0"/>
    <x v="6"/>
    <s v="0"/>
    <s v="R_0402b"/>
    <n v="141.4"/>
    <n v="-82.55"/>
    <n v="90"/>
    <s v="bottom"/>
  </r>
  <r>
    <x v="0"/>
    <x v="7"/>
    <s v="0"/>
    <s v="R_0402b"/>
    <n v="150.6"/>
    <n v="-102.5"/>
    <n v="180"/>
    <s v="bottom"/>
  </r>
  <r>
    <x v="0"/>
    <x v="8"/>
    <s v="0"/>
    <s v="R_0402b"/>
    <n v="150.75"/>
    <n v="-99.55"/>
    <n v="180"/>
    <s v="bottom"/>
  </r>
  <r>
    <x v="1"/>
    <x v="9"/>
    <s v="22"/>
    <s v="R_0402b"/>
    <n v="188.55"/>
    <n v="-105.5"/>
    <n v="0"/>
    <s v="bottom"/>
  </r>
  <r>
    <x v="2"/>
    <x v="10"/>
    <s v="33"/>
    <s v="R_0402b"/>
    <n v="137.26"/>
    <n v="-85.406571999999997"/>
    <n v="0"/>
    <s v="bottom"/>
  </r>
  <r>
    <x v="3"/>
    <x v="11"/>
    <s v="56"/>
    <s v="R_0402b"/>
    <n v="168.95"/>
    <n v="-84.256798000000003"/>
    <n v="0"/>
    <s v="bottom"/>
  </r>
  <r>
    <x v="4"/>
    <x v="12"/>
    <s v="100"/>
    <s v="R_0402b"/>
    <n v="155.06"/>
    <n v="-85.21"/>
    <n v="0"/>
    <s v="bottom"/>
  </r>
  <r>
    <x v="5"/>
    <x v="13"/>
    <s v="590"/>
    <s v="R_0402b"/>
    <n v="157.86000000000001"/>
    <n v="-86.72"/>
    <n v="0"/>
    <s v="bottom"/>
  </r>
  <r>
    <x v="6"/>
    <x v="14"/>
    <s v="1.15k"/>
    <s v="R_0402b"/>
    <n v="186.271322"/>
    <n v="-79.770700000000005"/>
    <n v="90"/>
    <s v="bottom"/>
  </r>
  <r>
    <x v="7"/>
    <x v="15"/>
    <s v="1.5k"/>
    <s v="R_0402b"/>
    <n v="148.82534999999999"/>
    <n v="-92.863810000000001"/>
    <n v="90"/>
    <s v="bottom"/>
  </r>
  <r>
    <x v="8"/>
    <x v="16"/>
    <s v="1.87k"/>
    <s v="R_0402b"/>
    <n v="147.12535"/>
    <n v="-94.463809999999995"/>
    <n v="0"/>
    <s v="bottom"/>
  </r>
  <r>
    <x v="9"/>
    <x v="17"/>
    <s v="10.5k"/>
    <s v="R_0402b"/>
    <n v="181.23302200000001"/>
    <n v="-89.82105"/>
    <n v="90"/>
    <s v="bottom"/>
  </r>
  <r>
    <x v="10"/>
    <x v="18"/>
    <s v="100n"/>
    <s v="C_0402b"/>
    <n v="190.15"/>
    <n v="-88.55"/>
    <n v="270"/>
    <s v="bottom"/>
  </r>
  <r>
    <x v="10"/>
    <x v="19"/>
    <s v="100n"/>
    <s v="C_0402b"/>
    <n v="201.93"/>
    <n v="-86.385000000000005"/>
    <n v="180"/>
    <s v="bottom"/>
  </r>
  <r>
    <x v="10"/>
    <x v="20"/>
    <s v="100n"/>
    <s v="C_0402b"/>
    <n v="201.47499999999999"/>
    <n v="-93.2"/>
    <n v="0"/>
    <s v="bottom"/>
  </r>
  <r>
    <x v="10"/>
    <x v="21"/>
    <s v="100n"/>
    <s v="C_0402b"/>
    <n v="196.65"/>
    <n v="-105.47499999999999"/>
    <n v="0"/>
    <s v="bottom"/>
  </r>
  <r>
    <x v="10"/>
    <x v="22"/>
    <s v="100n"/>
    <s v="C_0402b"/>
    <n v="196.35"/>
    <n v="-99.025000000000006"/>
    <n v="0"/>
    <s v="bottom"/>
  </r>
  <r>
    <x v="10"/>
    <x v="23"/>
    <s v="100n"/>
    <s v="C_0402b"/>
    <n v="201.75"/>
    <n v="-98.85"/>
    <n v="270"/>
    <s v="bottom"/>
  </r>
  <r>
    <x v="10"/>
    <x v="24"/>
    <s v="100n"/>
    <s v="C_0402b"/>
    <n v="131.35"/>
    <n v="-119.2"/>
    <n v="270"/>
    <s v="bottom"/>
  </r>
  <r>
    <x v="10"/>
    <x v="25"/>
    <s v="100n"/>
    <s v="C_0402b"/>
    <n v="133.25"/>
    <n v="-109"/>
    <n v="90"/>
    <s v="bottom"/>
  </r>
  <r>
    <x v="10"/>
    <x v="26"/>
    <s v="100n"/>
    <s v="C_0402b"/>
    <n v="143.06"/>
    <n v="-119.33499999999999"/>
    <n v="270"/>
    <s v="bottom"/>
  </r>
  <r>
    <x v="10"/>
    <x v="27"/>
    <s v="100n"/>
    <s v="C_0402b"/>
    <n v="141.05000000000001"/>
    <n v="-122.05"/>
    <n v="0"/>
    <s v="bottom"/>
  </r>
  <r>
    <x v="10"/>
    <x v="28"/>
    <s v="100n"/>
    <s v="C_0402b"/>
    <n v="139.5"/>
    <n v="-112.65"/>
    <n v="180"/>
    <s v="bottom"/>
  </r>
  <r>
    <x v="10"/>
    <x v="29"/>
    <s v="100n"/>
    <s v="C_0402b"/>
    <n v="142.785"/>
    <n v="-116.785"/>
    <n v="270"/>
    <s v="bottom"/>
  </r>
  <r>
    <x v="10"/>
    <x v="30"/>
    <s v="100n"/>
    <s v="C_0402b"/>
    <n v="137.75"/>
    <n v="-110.7"/>
    <n v="0"/>
    <s v="bottom"/>
  </r>
  <r>
    <x v="10"/>
    <x v="31"/>
    <s v="100n"/>
    <s v="C_0402b"/>
    <n v="135.19999999999999"/>
    <n v="-121.8"/>
    <n v="0"/>
    <s v="bottom"/>
  </r>
  <r>
    <x v="11"/>
    <x v="32"/>
    <s v="10k"/>
    <s v="R_0402b"/>
    <n v="135"/>
    <n v="-107.05"/>
    <n v="0"/>
    <s v="bottom"/>
  </r>
  <r>
    <x v="11"/>
    <x v="33"/>
    <s v="10k"/>
    <s v="R_0402b"/>
    <n v="126.05"/>
    <n v="-110.5"/>
    <n v="270"/>
    <s v="bottom"/>
  </r>
  <r>
    <x v="12"/>
    <x v="34"/>
    <s v="10n"/>
    <s v="C_0402b"/>
    <n v="165.65"/>
    <n v="-91.15"/>
    <n v="180"/>
    <s v="bottom"/>
  </r>
  <r>
    <x v="12"/>
    <x v="35"/>
    <s v="10n"/>
    <s v="C_0402b"/>
    <n v="180.22302199999999"/>
    <n v="-89.811049999999994"/>
    <n v="90"/>
    <s v="bottom"/>
  </r>
  <r>
    <x v="12"/>
    <x v="36"/>
    <s v="10n"/>
    <s v="C_0402b"/>
    <n v="147.07534999999999"/>
    <n v="-93.363810000000001"/>
    <n v="0"/>
    <s v="bottom"/>
  </r>
  <r>
    <x v="12"/>
    <x v="37"/>
    <s v="10n"/>
    <s v="C_0402b"/>
    <n v="185.241322"/>
    <n v="-81.530699999999996"/>
    <n v="90"/>
    <s v="bottom"/>
  </r>
  <r>
    <x v="13"/>
    <x v="38"/>
    <s v="10u"/>
    <s v="C_0805b"/>
    <n v="130.38999999999999"/>
    <n v="-90.34"/>
    <n v="270"/>
    <s v="bottom"/>
  </r>
  <r>
    <x v="13"/>
    <x v="39"/>
    <s v="10u"/>
    <s v="C_0805b"/>
    <n v="149.65"/>
    <n v="-87.075000000000003"/>
    <n v="270"/>
    <s v="bottom"/>
  </r>
  <r>
    <x v="14"/>
    <x v="40"/>
    <s v="15n"/>
    <s v="C_0402b"/>
    <n v="139.57"/>
    <n v="-85.466571999999999"/>
    <n v="0"/>
    <s v="bottom"/>
  </r>
  <r>
    <x v="15"/>
    <x v="41"/>
    <s v="1k"/>
    <s v="R_0402b"/>
    <n v="171.7"/>
    <n v="-85.656797999999995"/>
    <n v="0"/>
    <s v="bottom"/>
  </r>
  <r>
    <x v="15"/>
    <x v="42"/>
    <s v="1k"/>
    <s v="R_0402b"/>
    <n v="150.35"/>
    <n v="-103.85"/>
    <n v="0"/>
    <s v="bottom"/>
  </r>
  <r>
    <x v="16"/>
    <x v="43"/>
    <s v="1u"/>
    <s v="C_0603b"/>
    <n v="182.2"/>
    <n v="-110.92"/>
    <n v="270"/>
    <s v="bottom"/>
  </r>
  <r>
    <x v="16"/>
    <x v="44"/>
    <s v="1u"/>
    <s v="C_0603b"/>
    <n v="183.43"/>
    <n v="-110.92"/>
    <n v="270"/>
    <s v="bottom"/>
  </r>
  <r>
    <x v="16"/>
    <x v="45"/>
    <s v="1u"/>
    <s v="C_0603b"/>
    <n v="177.8"/>
    <n v="-111.38"/>
    <n v="270"/>
    <s v="bottom"/>
  </r>
  <r>
    <x v="16"/>
    <x v="46"/>
    <s v="1u"/>
    <s v="C_0603b"/>
    <n v="179.2"/>
    <n v="-111.36"/>
    <n v="270"/>
    <s v="bottom"/>
  </r>
  <r>
    <x v="16"/>
    <x v="47"/>
    <s v="1u"/>
    <s v="C_0603b"/>
    <n v="174.06553600000001"/>
    <n v="-108.075694"/>
    <n v="270"/>
    <s v="bottom"/>
  </r>
  <r>
    <x v="17"/>
    <x v="48"/>
    <s v="2.2k"/>
    <s v="R_0402b"/>
    <n v="136.61000000000001"/>
    <n v="-107.69"/>
    <n v="0"/>
    <s v="bottom"/>
  </r>
  <r>
    <x v="18"/>
    <x v="49"/>
    <s v="2.2u_0603"/>
    <s v="C_0603b"/>
    <n v="184.65"/>
    <n v="-107.2"/>
    <n v="180"/>
    <s v="bottom"/>
  </r>
  <r>
    <x v="18"/>
    <x v="50"/>
    <s v="2.2u_0603"/>
    <s v="C_0603b"/>
    <n v="176"/>
    <n v="-105.9"/>
    <n v="0"/>
    <s v="bottom"/>
  </r>
  <r>
    <x v="19"/>
    <x v="51"/>
    <s v="2k"/>
    <s v="R_0402b"/>
    <n v="179.743022"/>
    <n v="-88.141050000000007"/>
    <n v="180"/>
    <s v="bottom"/>
  </r>
  <r>
    <x v="19"/>
    <x v="52"/>
    <s v="2k"/>
    <s v="R_0402b"/>
    <n v="194.86"/>
    <n v="-105"/>
    <n v="90"/>
    <s v="bottom"/>
  </r>
  <r>
    <x v="20"/>
    <x v="53"/>
    <s v="3.57k"/>
    <s v="R_0402b"/>
    <n v="186.23132200000001"/>
    <n v="-81.480699999999999"/>
    <n v="90"/>
    <s v="bottom"/>
  </r>
  <r>
    <x v="21"/>
    <x v="54"/>
    <s v="39k"/>
    <s v="R_0402b"/>
    <n v="201.905"/>
    <n v="-87.41"/>
    <n v="0"/>
    <s v="bottom"/>
  </r>
  <r>
    <x v="22"/>
    <x v="55"/>
    <s v="4.7k"/>
    <s v="R_0402b"/>
    <n v="193.13"/>
    <n v="-89.88"/>
    <n v="270"/>
    <s v="bottom"/>
  </r>
  <r>
    <x v="22"/>
    <x v="56"/>
    <s v="4.7k"/>
    <s v="R_0402b"/>
    <n v="191.96"/>
    <n v="-89.43"/>
    <n v="0"/>
    <s v="bottom"/>
  </r>
  <r>
    <x v="22"/>
    <x v="57"/>
    <s v="4.7k"/>
    <s v="R_0402b"/>
    <n v="192.63"/>
    <n v="-82.24"/>
    <n v="180"/>
    <s v="bottom"/>
  </r>
  <r>
    <x v="22"/>
    <x v="58"/>
    <s v="4.7k"/>
    <s v="R_0402b"/>
    <n v="126.05"/>
    <n v="-108.8"/>
    <n v="270"/>
    <s v="bottom"/>
  </r>
  <r>
    <x v="22"/>
    <x v="59"/>
    <s v="4.7k"/>
    <s v="R_0402b"/>
    <n v="174.05"/>
    <n v="-122.03"/>
    <n v="0"/>
    <s v="bottom"/>
  </r>
  <r>
    <x v="22"/>
    <x v="60"/>
    <s v="4.7k"/>
    <s v="R_0402b"/>
    <n v="173.18"/>
    <n v="-115.69"/>
    <n v="90"/>
    <s v="bottom"/>
  </r>
  <r>
    <x v="23"/>
    <x v="61"/>
    <s v="4.7n"/>
    <s v="C_0402b"/>
    <n v="157.27000000000001"/>
    <n v="-85.19"/>
    <n v="0"/>
    <s v="bottom"/>
  </r>
  <r>
    <x v="24"/>
    <x v="62"/>
    <s v="4.7u_0603"/>
    <s v="C_0603b"/>
    <n v="128.94999999999999"/>
    <n v="-114.45"/>
    <n v="270"/>
    <s v="bottom"/>
  </r>
  <r>
    <x v="24"/>
    <x v="63"/>
    <s v="4.7u_0603"/>
    <s v="C_0603b"/>
    <n v="133"/>
    <n v="-116.1"/>
    <n v="90"/>
    <s v="bottom"/>
  </r>
  <r>
    <x v="25"/>
    <x v="64"/>
    <s v="4.7u_0805"/>
    <s v="C_0805b"/>
    <n v="154.5"/>
    <n v="-94.85"/>
    <n v="180"/>
    <s v="bottom"/>
  </r>
  <r>
    <x v="25"/>
    <x v="65"/>
    <s v="4.7u_0805"/>
    <s v="C_0805b"/>
    <n v="159.21"/>
    <n v="-115.27"/>
    <n v="270"/>
    <s v="bottom"/>
  </r>
  <r>
    <x v="25"/>
    <x v="66"/>
    <s v="4.7u_0805"/>
    <s v="C_0805b"/>
    <n v="157.75"/>
    <n v="-93.85"/>
    <n v="90"/>
    <s v="bottom"/>
  </r>
  <r>
    <x v="25"/>
    <x v="67"/>
    <s v="4.7u_0805"/>
    <s v="C_0805b"/>
    <n v="167.58"/>
    <n v="-114.48"/>
    <n v="0"/>
    <s v="bottom"/>
  </r>
  <r>
    <x v="26"/>
    <x v="68"/>
    <s v="4.99k"/>
    <s v="R_0402b"/>
    <n v="138.06"/>
    <n v="-86.866572000000005"/>
    <n v="0"/>
    <s v="bottom"/>
  </r>
  <r>
    <x v="26"/>
    <x v="69"/>
    <s v="4.99k"/>
    <s v="R_0402b"/>
    <n v="169.85"/>
    <n v="-85.656797999999995"/>
    <n v="0"/>
    <s v="bottom"/>
  </r>
  <r>
    <x v="26"/>
    <x v="70"/>
    <s v="4.99k"/>
    <s v="R_0402b"/>
    <n v="155.4"/>
    <n v="-86.71"/>
    <n v="0"/>
    <s v="bottom"/>
  </r>
  <r>
    <x v="27"/>
    <x v="71"/>
    <s v="470k"/>
    <s v="R_0402b"/>
    <n v="165.5"/>
    <n v="-92.25"/>
    <n v="180"/>
    <s v="bottom"/>
  </r>
  <r>
    <x v="27"/>
    <x v="72"/>
    <s v="470k"/>
    <s v="R_0402b"/>
    <n v="167.14"/>
    <n v="-92.11"/>
    <n v="90"/>
    <s v="bottom"/>
  </r>
  <r>
    <x v="28"/>
    <x v="73"/>
    <s v="470n"/>
    <s v="C_0402b"/>
    <n v="162.25"/>
    <n v="-118.75"/>
    <n v="270"/>
    <s v="bottom"/>
  </r>
  <r>
    <x v="28"/>
    <x v="74"/>
    <s v="470n"/>
    <s v="C_0402b"/>
    <n v="150.02500000000001"/>
    <n v="-118.625"/>
    <n v="270"/>
    <s v="bottom"/>
  </r>
  <r>
    <x v="28"/>
    <x v="75"/>
    <s v="470n"/>
    <s v="C_0402b"/>
    <n v="161.368548"/>
    <n v="-101.102216"/>
    <n v="90"/>
    <s v="bottom"/>
  </r>
  <r>
    <x v="28"/>
    <x v="76"/>
    <s v="470n"/>
    <s v="C_0402b"/>
    <n v="159.91854799999999"/>
    <n v="-108.642216"/>
    <n v="0"/>
    <s v="bottom"/>
  </r>
  <r>
    <x v="28"/>
    <x v="77"/>
    <s v="470n"/>
    <s v="C_0402b"/>
    <n v="157.67854800000001"/>
    <n v="-103.052216"/>
    <n v="180"/>
    <s v="bottom"/>
  </r>
  <r>
    <x v="28"/>
    <x v="78"/>
    <s v="470n"/>
    <s v="C_0402b"/>
    <n v="157.308548"/>
    <n v="-107.142216"/>
    <n v="180"/>
    <s v="bottom"/>
  </r>
  <r>
    <x v="28"/>
    <x v="79"/>
    <s v="470n"/>
    <s v="C_0402b"/>
    <n v="159.89854800000001"/>
    <n v="-104.06221600000001"/>
    <n v="0"/>
    <s v="bottom"/>
  </r>
  <r>
    <x v="28"/>
    <x v="80"/>
    <s v="470n"/>
    <s v="C_0402b"/>
    <n v="158.808548"/>
    <n v="-102.072216"/>
    <n v="180"/>
    <s v="bottom"/>
  </r>
  <r>
    <x v="28"/>
    <x v="81"/>
    <s v="470n"/>
    <s v="C_0402b"/>
    <n v="168.19854799999999"/>
    <n v="-97.932215999999997"/>
    <n v="270"/>
    <s v="bottom"/>
  </r>
  <r>
    <x v="28"/>
    <x v="82"/>
    <s v="470n"/>
    <s v="C_0402b"/>
    <n v="155.42854800000001"/>
    <n v="-101.082216"/>
    <n v="180"/>
    <s v="bottom"/>
  </r>
  <r>
    <x v="28"/>
    <x v="83"/>
    <s v="470n"/>
    <s v="C_0402b"/>
    <n v="164.67854800000001"/>
    <n v="-107.492216"/>
    <n v="180"/>
    <s v="bottom"/>
  </r>
  <r>
    <x v="28"/>
    <x v="84"/>
    <s v="470n"/>
    <s v="C_0402b"/>
    <n v="164.218548"/>
    <n v="-102.662216"/>
    <n v="270"/>
    <s v="bottom"/>
  </r>
  <r>
    <x v="28"/>
    <x v="85"/>
    <s v="470n"/>
    <s v="C_0402b"/>
    <n v="153.868548"/>
    <n v="-111.262216"/>
    <n v="90"/>
    <s v="bottom"/>
  </r>
  <r>
    <x v="28"/>
    <x v="86"/>
    <s v="470n"/>
    <s v="C_0402b"/>
    <n v="167.64854800000001"/>
    <n v="-106.142216"/>
    <n v="180"/>
    <s v="bottom"/>
  </r>
  <r>
    <x v="28"/>
    <x v="87"/>
    <s v="470n"/>
    <s v="C_0402b"/>
    <n v="161.82854800000001"/>
    <n v="-108.642216"/>
    <n v="180"/>
    <s v="bottom"/>
  </r>
  <r>
    <x v="28"/>
    <x v="88"/>
    <s v="470n"/>
    <s v="C_0402b"/>
    <n v="157.05000000000001"/>
    <n v="-98.2"/>
    <n v="270"/>
    <s v="bottom"/>
  </r>
  <r>
    <x v="28"/>
    <x v="89"/>
    <s v="470n"/>
    <s v="C_0402b"/>
    <n v="157.30000000000001"/>
    <n v="-105.8"/>
    <n v="180"/>
    <s v="bottom"/>
  </r>
  <r>
    <x v="28"/>
    <x v="90"/>
    <s v="470n"/>
    <s v="C_0402b"/>
    <n v="161.60854800000001"/>
    <n v="-107.082216"/>
    <n v="180"/>
    <s v="bottom"/>
  </r>
  <r>
    <x v="28"/>
    <x v="91"/>
    <s v="470n"/>
    <s v="C_0402b"/>
    <n v="165.59854799999999"/>
    <n v="-110.222216"/>
    <n v="180"/>
    <s v="bottom"/>
  </r>
  <r>
    <x v="29"/>
    <x v="92"/>
    <s v="5.49k"/>
    <s v="R_0402b"/>
    <n v="201.56"/>
    <n v="-90.05"/>
    <n v="0"/>
    <s v="bottom"/>
  </r>
  <r>
    <x v="30"/>
    <x v="93"/>
    <s v="6.98k"/>
    <s v="R_0402b"/>
    <n v="201.93"/>
    <n v="-88.31"/>
    <n v="180"/>
    <s v="bottom"/>
  </r>
  <r>
    <x v="31"/>
    <x v="94"/>
    <s v="68k"/>
    <s v="R_0402b"/>
    <n v="146.9"/>
    <n v="-101.6"/>
    <n v="0"/>
    <s v="bottom"/>
  </r>
  <r>
    <x v="32"/>
    <x v="95"/>
    <s v="68p"/>
    <s v="C_0402b"/>
    <n v="192.45"/>
    <n v="-81.27"/>
    <n v="180"/>
    <s v="bottom"/>
  </r>
  <r>
    <x v="33"/>
    <x v="96"/>
    <s v="7.5k"/>
    <s v="R_0402b"/>
    <n v="140.32"/>
    <n v="-86.826571999999999"/>
    <n v="0"/>
    <s v="bottom"/>
  </r>
  <r>
    <x v="34"/>
    <x v="97"/>
    <s v="8.2n"/>
    <s v="C_0402b"/>
    <n v="170.85"/>
    <n v="-84.256798000000003"/>
    <n v="0"/>
    <s v="bottom"/>
  </r>
  <r>
    <x v="35"/>
    <x v="98"/>
    <s v="BLM18PG181SN1D"/>
    <s v="C_0603b"/>
    <n v="129"/>
    <n v="-111.05"/>
    <n v="270"/>
    <s v="bottom"/>
  </r>
  <r>
    <x v="36"/>
    <x v="99"/>
    <s v="CIC21P101NE"/>
    <s v="C_0805b"/>
    <n v="131"/>
    <n v="-86.15"/>
    <n v="270"/>
    <s v="bottom"/>
  </r>
  <r>
    <x v="37"/>
    <x v="100"/>
    <s v="CONN_01X01"/>
    <s v="TP_1.00"/>
    <n v="170.22499999999999"/>
    <n v="-112.7"/>
    <n v="0"/>
    <s v="bottom"/>
  </r>
  <r>
    <x v="37"/>
    <x v="101"/>
    <s v="DNP"/>
    <s v="C_0805b"/>
    <n v="131.49"/>
    <n v="-90.34"/>
    <n v="270"/>
    <s v="bottom"/>
  </r>
  <r>
    <x v="37"/>
    <x v="102"/>
    <s v="DNP"/>
    <s v="C_0805b"/>
    <n v="132.69"/>
    <n v="-90.34"/>
    <n v="270"/>
    <s v="bottom"/>
  </r>
  <r>
    <x v="37"/>
    <x v="103"/>
    <s v="DNP"/>
    <s v="C_0805b"/>
    <n v="165.35"/>
    <n v="-86.6"/>
    <n v="180"/>
    <s v="bottom"/>
  </r>
  <r>
    <x v="37"/>
    <x v="104"/>
    <s v="DNP"/>
    <s v="C_0805b"/>
    <n v="150.80000000000001"/>
    <n v="-87.075000000000003"/>
    <n v="270"/>
    <s v="bottom"/>
  </r>
  <r>
    <x v="37"/>
    <x v="105"/>
    <s v="DNP"/>
    <s v="C_0402b"/>
    <n v="170.25"/>
    <n v="-96.95"/>
    <n v="270"/>
    <s v="bottom"/>
  </r>
  <r>
    <x v="37"/>
    <x v="106"/>
    <s v="DNP"/>
    <s v="C_0402b"/>
    <n v="147.35"/>
    <n v="-98.3"/>
    <n v="270"/>
    <s v="bottom"/>
  </r>
  <r>
    <x v="37"/>
    <x v="107"/>
    <s v="DNP"/>
    <s v="C_0805b"/>
    <n v="133.57499999999999"/>
    <n v="-80.125"/>
    <n v="90"/>
    <s v="bottom"/>
  </r>
  <r>
    <x v="37"/>
    <x v="108"/>
    <s v="DNP"/>
    <s v="C_0805b"/>
    <n v="135.875"/>
    <n v="-80.05"/>
    <n v="90"/>
    <s v="bottom"/>
  </r>
  <r>
    <x v="37"/>
    <x v="109"/>
    <s v="DNP"/>
    <s v="R_0402b"/>
    <n v="139.31"/>
    <n v="-83.25"/>
    <n v="0"/>
    <s v="bottom"/>
  </r>
  <r>
    <x v="37"/>
    <x v="110"/>
    <s v="DNP"/>
    <s v="R_0402b"/>
    <n v="193.82499999999999"/>
    <n v="-105.55"/>
    <n v="270"/>
    <s v="bottom"/>
  </r>
  <r>
    <x v="37"/>
    <x v="111"/>
    <s v="DNP"/>
    <s v="R_0402b"/>
    <n v="153.74"/>
    <n v="-102.92"/>
    <n v="0"/>
    <s v="bottom"/>
  </r>
  <r>
    <x v="37"/>
    <x v="112"/>
    <s v="DNP"/>
    <s v="R_0402b"/>
    <n v="175.2"/>
    <n v="-91.5"/>
    <n v="0"/>
    <s v="bottom"/>
  </r>
  <r>
    <x v="37"/>
    <x v="113"/>
    <s v="DNP(RE1C002UN)"/>
    <s v="SOT-416"/>
    <n v="172.15"/>
    <n v="-97.45"/>
    <n v="180"/>
    <s v="bottom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s v="C1"/>
    <s v="DNP"/>
    <s v="C_0805b"/>
    <n v="153"/>
    <n v="-92.05"/>
    <n v="90"/>
    <s v="top"/>
  </r>
  <r>
    <x v="0"/>
    <s v="C103"/>
    <s v="DNP"/>
    <s v="C_0805b"/>
    <n v="181.95"/>
    <n v="-90.45"/>
    <n v="90"/>
    <s v="top"/>
  </r>
  <r>
    <x v="0"/>
    <s v="C104"/>
    <s v="DNP"/>
    <s v="C_0805b"/>
    <n v="144.85"/>
    <n v="-94.15"/>
    <n v="180"/>
    <s v="top"/>
  </r>
  <r>
    <x v="0"/>
    <s v="C105"/>
    <s v="DNP"/>
    <s v="C_0805b"/>
    <n v="189.391322"/>
    <n v="-80.800700000000006"/>
    <n v="90"/>
    <s v="top"/>
  </r>
  <r>
    <x v="0"/>
    <s v="C107"/>
    <s v="DNP"/>
    <s v="C_0805b"/>
    <n v="192.3"/>
    <n v="-96"/>
    <n v="270"/>
    <s v="top"/>
  </r>
  <r>
    <x v="0"/>
    <s v="C124"/>
    <s v="DNP"/>
    <s v="C_0402b"/>
    <n v="209.64"/>
    <n v="-113.73"/>
    <n v="90"/>
    <s v="top"/>
  </r>
  <r>
    <x v="0"/>
    <s v="C125"/>
    <s v="DNP"/>
    <s v="C_0402b"/>
    <n v="209.375"/>
    <n v="-118.845"/>
    <n v="90"/>
    <s v="top"/>
  </r>
  <r>
    <x v="0"/>
    <s v="C140"/>
    <s v="DNP"/>
    <s v="C_0402b"/>
    <n v="194.17"/>
    <n v="-120.88500000000001"/>
    <n v="0"/>
    <s v="top"/>
  </r>
  <r>
    <x v="0"/>
    <s v="C141"/>
    <s v="DNP"/>
    <s v="C_0402b"/>
    <n v="194.06"/>
    <n v="-119.255"/>
    <n v="0"/>
    <s v="top"/>
  </r>
  <r>
    <x v="0"/>
    <s v="C142"/>
    <s v="DNP"/>
    <s v="C_0402b"/>
    <n v="194.095"/>
    <n v="-113.535"/>
    <n v="0"/>
    <s v="top"/>
  </r>
  <r>
    <x v="0"/>
    <s v="C143"/>
    <s v="DNP"/>
    <s v="C_0402b"/>
    <n v="194.14500000000001"/>
    <n v="-111.985"/>
    <n v="0"/>
    <s v="top"/>
  </r>
  <r>
    <x v="0"/>
    <s v="C144"/>
    <s v="DNP"/>
    <s v="C_0402b"/>
    <n v="191.85"/>
    <n v="-120.905"/>
    <n v="0"/>
    <s v="top"/>
  </r>
  <r>
    <x v="0"/>
    <s v="C145"/>
    <s v="DNP"/>
    <s v="C_0402b"/>
    <n v="191.79"/>
    <n v="-119.205"/>
    <n v="0"/>
    <s v="top"/>
  </r>
  <r>
    <x v="0"/>
    <s v="C146"/>
    <s v="DNP"/>
    <s v="C_0402b"/>
    <n v="191.745"/>
    <n v="-113.575"/>
    <n v="0"/>
    <s v="top"/>
  </r>
  <r>
    <x v="0"/>
    <s v="C147"/>
    <s v="DNP"/>
    <s v="C_0402b"/>
    <n v="191.85499999999999"/>
    <n v="-111.97499999999999"/>
    <n v="0"/>
    <s v="top"/>
  </r>
  <r>
    <x v="0"/>
    <s v="C148"/>
    <s v="DNP"/>
    <s v="C_0402b"/>
    <n v="182.82"/>
    <n v="-118.32"/>
    <n v="180"/>
    <s v="top"/>
  </r>
  <r>
    <x v="0"/>
    <s v="C149"/>
    <s v="DNP"/>
    <s v="C_0402b"/>
    <n v="184.89"/>
    <n v="-114.3"/>
    <n v="180"/>
    <s v="top"/>
  </r>
  <r>
    <x v="0"/>
    <s v="C172"/>
    <s v="DNP"/>
    <s v="C_0805b"/>
    <n v="206.77500000000001"/>
    <n v="-108.85"/>
    <n v="90"/>
    <s v="top"/>
  </r>
  <r>
    <x v="0"/>
    <s v="C173"/>
    <s v="DNP"/>
    <s v="C_0805b"/>
    <n v="192.875"/>
    <n v="-107.95"/>
    <n v="180"/>
    <s v="top"/>
  </r>
  <r>
    <x v="0"/>
    <s v="C214"/>
    <s v="DNP"/>
    <s v="C_0805b"/>
    <n v="203.55"/>
    <n v="-93.85"/>
    <n v="0"/>
    <s v="top"/>
  </r>
  <r>
    <x v="0"/>
    <s v="C215"/>
    <s v="DNP"/>
    <s v="C_0805b"/>
    <n v="203.42500000000001"/>
    <n v="-96.174999999999997"/>
    <n v="90"/>
    <s v="top"/>
  </r>
  <r>
    <x v="0"/>
    <s v="C35"/>
    <s v="DNP"/>
    <s v="C_0603b"/>
    <n v="217.4"/>
    <n v="-104.97499999999999"/>
    <n v="0"/>
    <s v="top"/>
  </r>
  <r>
    <x v="0"/>
    <s v="C37"/>
    <s v="DNP"/>
    <s v="C_0603b"/>
    <n v="204.18"/>
    <n v="-81.36"/>
    <n v="0"/>
    <s v="top"/>
  </r>
  <r>
    <x v="0"/>
    <s v="C45"/>
    <s v="DNP"/>
    <s v="C_0603b"/>
    <n v="211.65"/>
    <n v="-104.45"/>
    <n v="180"/>
    <s v="top"/>
  </r>
  <r>
    <x v="0"/>
    <s v="C47"/>
    <s v="DNP"/>
    <s v="C_0603b"/>
    <n v="218.27"/>
    <n v="-115.7"/>
    <n v="0"/>
    <s v="top"/>
  </r>
  <r>
    <x v="0"/>
    <s v="C50"/>
    <s v="DNP"/>
    <s v="C_0603b"/>
    <n v="212.47499999999999"/>
    <n v="-114.675"/>
    <n v="90"/>
    <s v="top"/>
  </r>
  <r>
    <x v="0"/>
    <s v="C51"/>
    <s v="DNP"/>
    <s v="C_0603b"/>
    <n v="217.6"/>
    <n v="-91.65"/>
    <n v="0"/>
    <s v="top"/>
  </r>
  <r>
    <x v="0"/>
    <s v="C54"/>
    <s v="DNP"/>
    <s v="C_0603b"/>
    <n v="212.65"/>
    <n v="-90.85"/>
    <n v="90"/>
    <s v="top"/>
  </r>
  <r>
    <x v="0"/>
    <s v="C56"/>
    <s v="DNP"/>
    <s v="C_0603b"/>
    <n v="217.85"/>
    <n v="-102.26"/>
    <n v="0"/>
    <s v="top"/>
  </r>
  <r>
    <x v="0"/>
    <s v="C59"/>
    <s v="DNP"/>
    <s v="C_0603b"/>
    <n v="212.92500000000001"/>
    <n v="-101.4"/>
    <n v="90"/>
    <s v="top"/>
  </r>
  <r>
    <x v="0"/>
    <s v="P10"/>
    <s v="CONN_01X01"/>
    <s v="TP_1.00"/>
    <n v="180.56"/>
    <n v="-117.13"/>
    <n v="0"/>
    <s v="top"/>
  </r>
  <r>
    <x v="0"/>
    <s v="P11"/>
    <s v="CONN_01X01"/>
    <s v="TP_1.00"/>
    <n v="179.85"/>
    <n v="-119.6"/>
    <n v="0"/>
    <s v="top"/>
  </r>
  <r>
    <x v="0"/>
    <s v="P12"/>
    <s v="CONN_01X01"/>
    <s v="TP_1.00"/>
    <n v="172"/>
    <n v="-113.39"/>
    <n v="0"/>
    <s v="top"/>
  </r>
  <r>
    <x v="0"/>
    <s v="P13"/>
    <s v="CONN_01X01"/>
    <s v="TP_1.00"/>
    <n v="145.30000000000001"/>
    <n v="-114.1"/>
    <n v="0"/>
    <s v="top"/>
  </r>
  <r>
    <x v="0"/>
    <s v="P14"/>
    <s v="CONN_01X01"/>
    <s v="TP_1.00"/>
    <n v="145.30000000000001"/>
    <n v="-112.25"/>
    <n v="0"/>
    <s v="top"/>
  </r>
  <r>
    <x v="0"/>
    <s v="P15"/>
    <s v="CONN_01X01"/>
    <s v="TP_1.00"/>
    <n v="146.9"/>
    <n v="-112.2"/>
    <n v="0"/>
    <s v="top"/>
  </r>
  <r>
    <x v="0"/>
    <s v="P16"/>
    <s v="CONN_01X01"/>
    <s v="TP_1.00"/>
    <n v="147.05000000000001"/>
    <n v="-114.1"/>
    <n v="0"/>
    <s v="top"/>
  </r>
  <r>
    <x v="0"/>
    <s v="P9"/>
    <s v="CONN_01X01"/>
    <s v="TP_1.00"/>
    <n v="150.81"/>
    <n v="-104.91"/>
    <n v="0"/>
    <s v="top"/>
  </r>
  <r>
    <x v="0"/>
    <s v="R110"/>
    <s v="DNP"/>
    <s v="R_0402b"/>
    <n v="146"/>
    <n v="-121"/>
    <n v="90"/>
    <s v="top"/>
  </r>
  <r>
    <x v="0"/>
    <s v="R2"/>
    <s v="DNP"/>
    <s v="R_0402b"/>
    <n v="201.44"/>
    <n v="-91.16"/>
    <n v="180"/>
    <s v="top"/>
  </r>
  <r>
    <x v="0"/>
    <s v="R40"/>
    <s v="DNP"/>
    <s v="R_0402b"/>
    <n v="198.22"/>
    <n v="-81.98"/>
    <n v="0"/>
    <s v="top"/>
  </r>
  <r>
    <x v="0"/>
    <s v="R63"/>
    <s v="DNP"/>
    <s v="R_0402b"/>
    <n v="191.95"/>
    <n v="-122.08499999999999"/>
    <n v="0"/>
    <s v="top"/>
  </r>
  <r>
    <x v="0"/>
    <s v="R64"/>
    <s v="DNP"/>
    <s v="R_0402b"/>
    <n v="191.92"/>
    <n v="-117.995"/>
    <n v="180"/>
    <s v="top"/>
  </r>
  <r>
    <x v="0"/>
    <s v="R65"/>
    <s v="DNP"/>
    <s v="R_0402b"/>
    <n v="191.6"/>
    <n v="-114.7"/>
    <n v="0"/>
    <s v="top"/>
  </r>
  <r>
    <x v="0"/>
    <s v="R66"/>
    <s v="DNP"/>
    <s v="R_0402b"/>
    <n v="191.995"/>
    <n v="-110.875"/>
    <n v="180"/>
    <s v="top"/>
  </r>
  <r>
    <x v="0"/>
    <s v="R67"/>
    <s v="DNP"/>
    <s v="R_0402b"/>
    <n v="189.79"/>
    <n v="-120.825"/>
    <n v="90"/>
    <s v="top"/>
  </r>
  <r>
    <x v="0"/>
    <s v="R68"/>
    <s v="DNP"/>
    <s v="R_0402b"/>
    <n v="189.78"/>
    <n v="-119.355"/>
    <n v="90"/>
    <s v="top"/>
  </r>
  <r>
    <x v="0"/>
    <s v="R74"/>
    <s v="DNP"/>
    <s v="R_0402b"/>
    <n v="189.61500000000001"/>
    <n v="-113.72499999999999"/>
    <n v="90"/>
    <s v="top"/>
  </r>
  <r>
    <x v="0"/>
    <s v="R75"/>
    <s v="DNP"/>
    <s v="R_0402b"/>
    <n v="189.61500000000001"/>
    <n v="-112.205"/>
    <n v="90"/>
    <s v="top"/>
  </r>
  <r>
    <x v="0"/>
    <s v="R76"/>
    <s v="DNP"/>
    <s v="R_0402b"/>
    <n v="190.07"/>
    <n v="-122.095"/>
    <n v="180"/>
    <s v="top"/>
  </r>
  <r>
    <x v="0"/>
    <s v="R77"/>
    <s v="DNP"/>
    <s v="R_0402b"/>
    <n v="190.19"/>
    <n v="-117.97499999999999"/>
    <n v="180"/>
    <s v="top"/>
  </r>
  <r>
    <x v="0"/>
    <s v="R78"/>
    <s v="DNP"/>
    <s v="R_0402b"/>
    <n v="189.7"/>
    <n v="-115.2"/>
    <n v="180"/>
    <s v="top"/>
  </r>
  <r>
    <x v="0"/>
    <s v="R86"/>
    <s v="DNP"/>
    <s v="R_0402b"/>
    <n v="190.14500000000001"/>
    <n v="-110.83499999999999"/>
    <n v="180"/>
    <s v="top"/>
  </r>
  <r>
    <x v="0"/>
    <s v="R92"/>
    <s v="DNP"/>
    <s v="R_0402b"/>
    <n v="171.45"/>
    <n v="-105.81"/>
    <n v="180"/>
    <s v="top"/>
  </r>
  <r>
    <x v="0"/>
    <s v="Z1"/>
    <s v="15dB COUPLER"/>
    <s v="coupler"/>
    <n v="212.43"/>
    <n v="-85.31"/>
    <n v="0"/>
    <s v="top"/>
  </r>
  <r>
    <x v="1"/>
    <s v="U10"/>
    <s v="HMC431LP4"/>
    <s v="VQFN-24"/>
    <n v="193.77"/>
    <n v="-84.27"/>
    <n v="270"/>
    <s v="top"/>
  </r>
  <r>
    <x v="2"/>
    <s v="U30"/>
    <s v="XC7A15T-1FTG256C"/>
    <s v="FTG256"/>
    <n v="160.873547"/>
    <n v="-104.59721500000001"/>
    <n v="180"/>
    <s v="top"/>
  </r>
  <r>
    <x v="3"/>
    <s v="C181"/>
    <s v="100u"/>
    <s v="C_1210"/>
    <n v="141.39338000000001"/>
    <n v="-104.25623400000001"/>
    <n v="270"/>
    <s v="top"/>
  </r>
  <r>
    <x v="4"/>
    <s v="C182"/>
    <s v="47u"/>
    <s v="C_1206"/>
    <n v="150.85"/>
    <n v="-109.35"/>
    <n v="270"/>
    <s v="top"/>
  </r>
  <r>
    <x v="4"/>
    <s v="C184"/>
    <s v="47u"/>
    <s v="C_1206"/>
    <n v="144.29338000000001"/>
    <n v="-104.406234"/>
    <n v="270"/>
    <s v="top"/>
  </r>
  <r>
    <x v="4"/>
    <s v="C196"/>
    <s v="47u"/>
    <s v="C_1206"/>
    <n v="150.86000000000001"/>
    <n v="-92.48"/>
    <n v="90"/>
    <s v="top"/>
  </r>
  <r>
    <x v="5"/>
    <s v="FB4"/>
    <s v="CIC21P101NE"/>
    <s v="C_0805b"/>
    <n v="204.03"/>
    <n v="-79.73"/>
    <n v="0"/>
    <s v="top"/>
  </r>
  <r>
    <x v="6"/>
    <s v="U31"/>
    <s v="USB-MICRO"/>
    <s v="USB_MICRO"/>
    <n v="124.825"/>
    <n v="-111.1"/>
    <n v="270"/>
    <s v="top"/>
  </r>
  <r>
    <x v="7"/>
    <s v="U21"/>
    <s v="LP2985A-10DBVR"/>
    <s v="SOT-23-5"/>
    <n v="186.23"/>
    <n v="-84.18"/>
    <n v="180"/>
    <s v="top"/>
  </r>
  <r>
    <x v="8"/>
    <s v="U20"/>
    <s v="LP5907-3.0"/>
    <s v="SOT-23-5"/>
    <n v="185.85"/>
    <n v="-90.75"/>
    <n v="180"/>
    <s v="top"/>
  </r>
  <r>
    <x v="8"/>
    <s v="U39"/>
    <s v="LP5907-3.0"/>
    <s v="SOT-23-5"/>
    <n v="184.95"/>
    <n v="-95.41"/>
    <n v="180"/>
    <s v="top"/>
  </r>
  <r>
    <x v="9"/>
    <s v="U2"/>
    <s v="LP5907-1.8"/>
    <s v="SOT-23-5"/>
    <n v="154.55000000000001"/>
    <n v="-92.5"/>
    <n v="0"/>
    <s v="top"/>
  </r>
  <r>
    <x v="10"/>
    <s v="U22"/>
    <s v="TPS7A91"/>
    <s v="SON-10_2.5x2.5mm"/>
    <n v="178.29302200000001"/>
    <n v="-89.631050000000002"/>
    <n v="180"/>
    <s v="top"/>
  </r>
  <r>
    <x v="10"/>
    <s v="U23"/>
    <s v="TPS7A91"/>
    <s v="SON-10_2.5x2.5mm"/>
    <n v="147.12535"/>
    <n v="-91.113810000000001"/>
    <n v="90"/>
    <s v="top"/>
  </r>
  <r>
    <x v="10"/>
    <s v="U24"/>
    <s v="TPS7A91"/>
    <s v="SON-10_2.5x2.5mm"/>
    <n v="183.7"/>
    <n v="-80.5"/>
    <n v="180"/>
    <s v="top"/>
  </r>
  <r>
    <x v="11"/>
    <s v="U7"/>
    <s v="TLV172DCK"/>
    <s v="SOT-353_SC-70-5"/>
    <n v="192.2"/>
    <n v="-89.45"/>
    <n v="90"/>
    <s v="top"/>
  </r>
  <r>
    <x v="12"/>
    <s v="U13"/>
    <s v="TRF37A73"/>
    <s v="DFN-8-1EP_2x2mm_Pitch0.5mm"/>
    <n v="213.125"/>
    <n v="-95.375"/>
    <n v="90"/>
    <s v="top"/>
  </r>
  <r>
    <x v="12"/>
    <s v="U9"/>
    <s v="TRF37A73"/>
    <s v="DFN-8-1EP_2x2mm_Pitch0.5mm"/>
    <n v="212.875"/>
    <n v="-108.65"/>
    <n v="90"/>
    <s v="top"/>
  </r>
  <r>
    <x v="13"/>
    <s v="R80"/>
    <s v="0"/>
    <s v="R_0402b"/>
    <n v="127.06"/>
    <n v="-110.19"/>
    <n v="180"/>
    <s v="top"/>
  </r>
  <r>
    <x v="13"/>
    <s v="R81"/>
    <s v="0"/>
    <s v="R_0402b"/>
    <n v="127.05"/>
    <n v="-111.56"/>
    <n v="180"/>
    <s v="top"/>
  </r>
  <r>
    <x v="13"/>
    <s v="R91"/>
    <s v="0"/>
    <s v="R_0402b"/>
    <n v="172.27"/>
    <n v="-107.05"/>
    <n v="180"/>
    <s v="top"/>
  </r>
  <r>
    <x v="13"/>
    <s v="R93"/>
    <s v="0"/>
    <s v="R_0402b"/>
    <n v="174.67553599999999"/>
    <n v="-107.14569400000001"/>
    <n v="180"/>
    <s v="top"/>
  </r>
  <r>
    <x v="14"/>
    <s v="R72"/>
    <s v="1k"/>
    <s v="R_0402b"/>
    <n v="129.46"/>
    <n v="-120.04"/>
    <n v="270"/>
    <s v="top"/>
  </r>
  <r>
    <x v="15"/>
    <s v="C48"/>
    <s v="0.5p"/>
    <s v="C_0402b"/>
    <n v="217.03"/>
    <n v="-110.27"/>
    <n v="90"/>
    <s v="top"/>
  </r>
  <r>
    <x v="15"/>
    <s v="C57"/>
    <s v="0.5p"/>
    <s v="C_0402b"/>
    <n v="217.25"/>
    <n v="-96.97"/>
    <n v="90"/>
    <s v="top"/>
  </r>
  <r>
    <x v="16"/>
    <s v="C67"/>
    <s v="39p"/>
    <s v="C_0402b"/>
    <n v="142.5"/>
    <n v="-87.01"/>
    <n v="0"/>
    <s v="top"/>
  </r>
  <r>
    <x v="17"/>
    <s v="R22"/>
    <s v="100"/>
    <s v="R_0402b"/>
    <n v="216.74"/>
    <n v="-113.37"/>
    <n v="270"/>
    <s v="top"/>
  </r>
  <r>
    <x v="17"/>
    <s v="R23"/>
    <s v="100"/>
    <s v="R_0402b"/>
    <n v="216.94"/>
    <n v="-100.62"/>
    <n v="270"/>
    <s v="top"/>
  </r>
  <r>
    <x v="18"/>
    <s v="C109"/>
    <s v="10p"/>
    <s v="C_0402b"/>
    <n v="194.61"/>
    <n v="-101.73"/>
    <n v="180"/>
    <s v="top"/>
  </r>
  <r>
    <x v="18"/>
    <s v="C11"/>
    <s v="10p"/>
    <s v="C_0402b"/>
    <n v="197.6"/>
    <n v="-87.18"/>
    <n v="270"/>
    <s v="top"/>
  </r>
  <r>
    <x v="18"/>
    <s v="C110"/>
    <s v="10p"/>
    <s v="C_0402b"/>
    <n v="194.66"/>
    <n v="-102.88"/>
    <n v="180"/>
    <s v="top"/>
  </r>
  <r>
    <x v="18"/>
    <s v="C111"/>
    <s v="10p"/>
    <s v="C_0402b"/>
    <n v="203.8"/>
    <n v="-104.45"/>
    <n v="345"/>
    <s v="top"/>
  </r>
  <r>
    <x v="18"/>
    <s v="C112"/>
    <s v="10p"/>
    <s v="C_0402b"/>
    <n v="204.125"/>
    <n v="-103.27500000000001"/>
    <n v="345"/>
    <s v="top"/>
  </r>
  <r>
    <x v="18"/>
    <s v="C113"/>
    <s v="10p"/>
    <s v="C_0402b"/>
    <n v="204.125"/>
    <n v="-101.45"/>
    <n v="15"/>
    <s v="top"/>
  </r>
  <r>
    <x v="18"/>
    <s v="C114"/>
    <s v="10p"/>
    <s v="C_0402b"/>
    <n v="203.82499999999999"/>
    <n v="-100.27500000000001"/>
    <n v="15"/>
    <s v="top"/>
  </r>
  <r>
    <x v="18"/>
    <s v="C134"/>
    <s v="10p"/>
    <s v="C_0402b"/>
    <n v="198.91"/>
    <n v="-113.2"/>
    <n v="0"/>
    <s v="top"/>
  </r>
  <r>
    <x v="18"/>
    <s v="C135"/>
    <s v="10p"/>
    <s v="C_0402b"/>
    <n v="200.5"/>
    <n v="-114.95"/>
    <n v="270"/>
    <s v="top"/>
  </r>
  <r>
    <x v="18"/>
    <s v="C136"/>
    <s v="10p"/>
    <s v="C_0402b"/>
    <n v="201.44"/>
    <n v="-117.77"/>
    <n v="270"/>
    <s v="top"/>
  </r>
  <r>
    <x v="18"/>
    <s v="C137"/>
    <s v="10p"/>
    <s v="C_0402b"/>
    <n v="198.535"/>
    <n v="-120.255"/>
    <n v="180"/>
    <s v="top"/>
  </r>
  <r>
    <x v="18"/>
    <s v="C3"/>
    <s v="10p"/>
    <s v="C_0402b"/>
    <n v="194.95"/>
    <n v="-89.07"/>
    <n v="180"/>
    <s v="top"/>
  </r>
  <r>
    <x v="18"/>
    <s v="C36"/>
    <s v="10p"/>
    <s v="C_0402b"/>
    <n v="206.29"/>
    <n v="-87.32"/>
    <n v="0"/>
    <s v="top"/>
  </r>
  <r>
    <x v="18"/>
    <s v="C44"/>
    <s v="10p"/>
    <s v="C_0402b"/>
    <n v="214.8"/>
    <n v="-107.02500000000001"/>
    <n v="270"/>
    <s v="top"/>
  </r>
  <r>
    <x v="18"/>
    <s v="C5"/>
    <s v="10p"/>
    <s v="C_0402b"/>
    <n v="201.47499999999999"/>
    <n v="-93.174999999999997"/>
    <n v="0"/>
    <s v="top"/>
  </r>
  <r>
    <x v="18"/>
    <s v="C53"/>
    <s v="10p"/>
    <s v="C_0402b"/>
    <n v="215.02500000000001"/>
    <n v="-93.7"/>
    <n v="270"/>
    <s v="top"/>
  </r>
  <r>
    <x v="18"/>
    <s v="C7"/>
    <s v="10p"/>
    <s v="C_0402b"/>
    <n v="201.85"/>
    <n v="-90.4"/>
    <n v="0"/>
    <s v="top"/>
  </r>
  <r>
    <x v="18"/>
    <s v="C8"/>
    <s v="10p"/>
    <s v="C_0402b"/>
    <n v="198.54"/>
    <n v="-87.16"/>
    <n v="270"/>
    <s v="top"/>
  </r>
  <r>
    <x v="19"/>
    <s v="C208"/>
    <s v="15p"/>
    <s v="C_0402b"/>
    <n v="128.35"/>
    <n v="-107.85"/>
    <n v="90"/>
    <s v="top"/>
  </r>
  <r>
    <x v="19"/>
    <s v="C209"/>
    <s v="15p"/>
    <s v="C_0402b"/>
    <n v="133.19999999999999"/>
    <n v="-107.9"/>
    <n v="270"/>
    <s v="top"/>
  </r>
  <r>
    <x v="20"/>
    <s v="C117"/>
    <s v="100p"/>
    <s v="C_0402b"/>
    <n v="196.67500000000001"/>
    <n v="-105.47499999999999"/>
    <n v="0"/>
    <s v="top"/>
  </r>
  <r>
    <x v="20"/>
    <s v="C118"/>
    <s v="100p"/>
    <s v="C_0402b"/>
    <n v="196.35"/>
    <n v="-99.025000000000006"/>
    <n v="0"/>
    <s v="top"/>
  </r>
  <r>
    <x v="20"/>
    <s v="C119"/>
    <s v="100p"/>
    <s v="C_0402b"/>
    <n v="201.77500000000001"/>
    <n v="-98.875"/>
    <n v="270"/>
    <s v="top"/>
  </r>
  <r>
    <x v="20"/>
    <s v="C163"/>
    <s v="100p"/>
    <s v="C_0402b"/>
    <n v="173.08"/>
    <n v="-110.92"/>
    <n v="90"/>
    <s v="top"/>
  </r>
  <r>
    <x v="20"/>
    <s v="C164"/>
    <s v="100p"/>
    <s v="C_0402b"/>
    <n v="175.165536"/>
    <n v="-110.245694"/>
    <n v="0"/>
    <s v="top"/>
  </r>
  <r>
    <x v="20"/>
    <s v="C165"/>
    <s v="100p"/>
    <s v="C_0402b"/>
    <n v="176.71"/>
    <n v="-110.87"/>
    <n v="270"/>
    <s v="top"/>
  </r>
  <r>
    <x v="20"/>
    <s v="C166"/>
    <s v="100p"/>
    <s v="C_0402b"/>
    <n v="184.485536"/>
    <n v="-111.075694"/>
    <n v="90"/>
    <s v="top"/>
  </r>
  <r>
    <x v="20"/>
    <s v="C167"/>
    <s v="100p"/>
    <s v="C_0402b"/>
    <n v="185.86553599999999"/>
    <n v="-110.50569400000001"/>
    <n v="0"/>
    <s v="top"/>
  </r>
  <r>
    <x v="20"/>
    <s v="C168"/>
    <s v="100p"/>
    <s v="C_0402b"/>
    <n v="187.40553600000001"/>
    <n v="-111.085694"/>
    <n v="270"/>
    <s v="top"/>
  </r>
  <r>
    <x v="20"/>
    <s v="C180"/>
    <s v="100p"/>
    <s v="C_0402b"/>
    <n v="211.02500000000001"/>
    <n v="-109.27500000000001"/>
    <n v="90"/>
    <s v="top"/>
  </r>
  <r>
    <x v="20"/>
    <s v="C213"/>
    <s v="100p"/>
    <s v="C_0402b"/>
    <n v="211.32499999999999"/>
    <n v="-95.8"/>
    <n v="90"/>
    <s v="top"/>
  </r>
  <r>
    <x v="20"/>
    <s v="C33"/>
    <s v="100p"/>
    <s v="C_0402b"/>
    <n v="202.56"/>
    <n v="-86.09"/>
    <n v="180"/>
    <s v="top"/>
  </r>
  <r>
    <x v="20"/>
    <s v="C34"/>
    <s v="100p"/>
    <s v="C_0402b"/>
    <n v="202.04"/>
    <n v="-87.06"/>
    <n v="180"/>
    <s v="top"/>
  </r>
  <r>
    <x v="20"/>
    <s v="C40"/>
    <s v="100p"/>
    <s v="C_0402b"/>
    <n v="204.15"/>
    <n v="-87.28"/>
    <n v="0"/>
    <s v="top"/>
  </r>
  <r>
    <x v="20"/>
    <s v="C41"/>
    <s v="100p"/>
    <s v="C_0402b"/>
    <n v="206.91"/>
    <n v="-82.52"/>
    <n v="180"/>
    <s v="top"/>
  </r>
  <r>
    <x v="20"/>
    <s v="C68"/>
    <s v="100p"/>
    <s v="C_0402b"/>
    <n v="174.05"/>
    <n v="-86.8"/>
    <n v="0"/>
    <s v="top"/>
  </r>
  <r>
    <x v="21"/>
    <s v="R71"/>
    <s v="12k"/>
    <s v="R_0402b"/>
    <n v="129.44999999999999"/>
    <n v="-115"/>
    <n v="90"/>
    <s v="top"/>
  </r>
  <r>
    <x v="22"/>
    <s v="C120"/>
    <s v="100n"/>
    <s v="C_0402b"/>
    <n v="199.625"/>
    <n v="-96.375"/>
    <n v="270"/>
    <s v="top"/>
  </r>
  <r>
    <x v="22"/>
    <s v="C121"/>
    <s v="100n"/>
    <s v="C_0402b"/>
    <n v="198.42500000000001"/>
    <n v="-96.35"/>
    <n v="270"/>
    <s v="top"/>
  </r>
  <r>
    <x v="22"/>
    <s v="C122"/>
    <s v="100n"/>
    <s v="C_0402b"/>
    <n v="198.65"/>
    <n v="-108.175"/>
    <n v="90"/>
    <s v="top"/>
  </r>
  <r>
    <x v="22"/>
    <s v="C123"/>
    <s v="100n"/>
    <s v="C_0402b"/>
    <n v="199.55"/>
    <n v="-108.15"/>
    <n v="90"/>
    <s v="top"/>
  </r>
  <r>
    <x v="22"/>
    <s v="C132"/>
    <s v="100n"/>
    <s v="C_0402b"/>
    <n v="196.14"/>
    <n v="-112.67"/>
    <n v="90"/>
    <s v="top"/>
  </r>
  <r>
    <x v="22"/>
    <s v="C133"/>
    <s v="100n"/>
    <s v="C_0402b"/>
    <n v="194.13"/>
    <n v="-117.2"/>
    <n v="180"/>
    <s v="top"/>
  </r>
  <r>
    <x v="22"/>
    <s v="C138"/>
    <s v="100n"/>
    <s v="C_0402b"/>
    <n v="201.07"/>
    <n v="-116.41"/>
    <n v="0"/>
    <s v="top"/>
  </r>
  <r>
    <x v="22"/>
    <s v="C139"/>
    <s v="100n"/>
    <s v="C_0402b"/>
    <n v="197.43"/>
    <n v="-112.62"/>
    <n v="90"/>
    <s v="top"/>
  </r>
  <r>
    <x v="22"/>
    <s v="C15"/>
    <s v="100n"/>
    <s v="C_0402b"/>
    <n v="166.99"/>
    <n v="-90.32"/>
    <n v="180"/>
    <s v="top"/>
  </r>
  <r>
    <x v="22"/>
    <s v="C150"/>
    <s v="100n"/>
    <s v="C_0402b"/>
    <n v="190.35"/>
    <n v="-116.65"/>
    <n v="0"/>
    <s v="top"/>
  </r>
  <r>
    <x v="22"/>
    <s v="C151"/>
    <s v="100n"/>
    <s v="C_0402b"/>
    <n v="182.64"/>
    <n v="-116.48"/>
    <n v="180"/>
    <s v="top"/>
  </r>
  <r>
    <x v="22"/>
    <s v="C17"/>
    <s v="100n"/>
    <s v="C_0402b"/>
    <n v="169.76"/>
    <n v="-90.57"/>
    <n v="0"/>
    <s v="top"/>
  </r>
  <r>
    <x v="22"/>
    <s v="C176"/>
    <s v="100n"/>
    <s v="C_0402b"/>
    <n v="199.8"/>
    <n v="-78.575000000000003"/>
    <n v="180"/>
    <s v="top"/>
  </r>
  <r>
    <x v="22"/>
    <s v="C18"/>
    <s v="100n"/>
    <s v="C_0402b"/>
    <n v="139.65"/>
    <n v="-98.1"/>
    <n v="0"/>
    <s v="top"/>
  </r>
  <r>
    <x v="22"/>
    <s v="C2"/>
    <s v="100n"/>
    <s v="C_0402b"/>
    <n v="195.73"/>
    <n v="-88.07"/>
    <n v="180"/>
    <s v="top"/>
  </r>
  <r>
    <x v="22"/>
    <s v="C207"/>
    <s v="100n"/>
    <s v="C_0402b"/>
    <n v="132.85"/>
    <n v="-105.95"/>
    <n v="180"/>
    <s v="top"/>
  </r>
  <r>
    <x v="22"/>
    <s v="C211"/>
    <s v="100n"/>
    <s v="C_0402b"/>
    <n v="129.55000000000001"/>
    <n v="-112.7"/>
    <n v="90"/>
    <s v="top"/>
  </r>
  <r>
    <x v="22"/>
    <s v="C212"/>
    <s v="100n"/>
    <s v="C_0402b"/>
    <n v="129.44999999999999"/>
    <n v="-117.46"/>
    <n v="270"/>
    <s v="top"/>
  </r>
  <r>
    <x v="22"/>
    <s v="C219"/>
    <s v="100n"/>
    <s v="C_0402b"/>
    <n v="173.825536"/>
    <n v="-105.995694"/>
    <n v="180"/>
    <s v="top"/>
  </r>
  <r>
    <x v="22"/>
    <s v="C221"/>
    <s v="100n"/>
    <s v="C_0402b"/>
    <n v="178.51"/>
    <n v="-110.23"/>
    <n v="0"/>
    <s v="top"/>
  </r>
  <r>
    <x v="22"/>
    <s v="C223"/>
    <s v="100n"/>
    <s v="C_0402b"/>
    <n v="173.50553600000001"/>
    <n v="-108.275694"/>
    <n v="180"/>
    <s v="top"/>
  </r>
  <r>
    <x v="22"/>
    <s v="C224"/>
    <s v="100n"/>
    <s v="C_0402b"/>
    <n v="186.575536"/>
    <n v="-108.34569399999999"/>
    <n v="0"/>
    <s v="top"/>
  </r>
  <r>
    <x v="22"/>
    <s v="C225"/>
    <s v="100n"/>
    <s v="C_0402b"/>
    <n v="186.24"/>
    <n v="-101.5"/>
    <n v="270"/>
    <s v="top"/>
  </r>
  <r>
    <x v="22"/>
    <s v="C23"/>
    <s v="100n"/>
    <s v="C_0402b"/>
    <n v="182.76"/>
    <n v="-110.23"/>
    <n v="0"/>
    <s v="top"/>
  </r>
  <r>
    <x v="22"/>
    <s v="C24"/>
    <s v="100n"/>
    <s v="C_0402b"/>
    <n v="181.22"/>
    <n v="-110.77"/>
    <n v="270"/>
    <s v="top"/>
  </r>
  <r>
    <x v="22"/>
    <s v="C25"/>
    <s v="100n"/>
    <s v="C_0402b"/>
    <n v="174.25"/>
    <n v="-100.35"/>
    <n v="180"/>
    <s v="top"/>
  </r>
  <r>
    <x v="22"/>
    <s v="C252"/>
    <s v="100n"/>
    <s v="C_0402b"/>
    <n v="180.34"/>
    <n v="-114.92"/>
    <n v="90"/>
    <s v="top"/>
  </r>
  <r>
    <x v="22"/>
    <s v="C27"/>
    <s v="100n"/>
    <s v="C_0402b"/>
    <n v="179.91"/>
    <n v="-110.745694"/>
    <n v="270"/>
    <s v="top"/>
  </r>
  <r>
    <x v="22"/>
    <s v="C30"/>
    <s v="100n"/>
    <s v="C_0402b"/>
    <n v="186.77553599999999"/>
    <n v="-106.495694"/>
    <n v="0"/>
    <s v="top"/>
  </r>
  <r>
    <x v="22"/>
    <s v="C4"/>
    <s v="100n"/>
    <s v="C_0402b"/>
    <n v="201.58"/>
    <n v="-91.95"/>
    <n v="0"/>
    <s v="top"/>
  </r>
  <r>
    <x v="22"/>
    <s v="C49"/>
    <s v="100n"/>
    <s v="C_0402b"/>
    <n v="215.41"/>
    <n v="-113.28"/>
    <n v="90"/>
    <s v="top"/>
  </r>
  <r>
    <x v="22"/>
    <s v="C58"/>
    <s v="100n"/>
    <s v="C_0402b"/>
    <n v="215.66"/>
    <n v="-100.05"/>
    <n v="90"/>
    <s v="top"/>
  </r>
  <r>
    <x v="22"/>
    <s v="C6"/>
    <s v="100n"/>
    <s v="C_0402b"/>
    <n v="203.88"/>
    <n v="-89.73"/>
    <n v="0"/>
    <s v="top"/>
  </r>
  <r>
    <x v="22"/>
    <s v="C9"/>
    <s v="100n"/>
    <s v="C_0402b"/>
    <n v="155.15"/>
    <n v="-94.05"/>
    <n v="0"/>
    <s v="top"/>
  </r>
  <r>
    <x v="22"/>
    <s v="C90"/>
    <s v="100n"/>
    <s v="C_0402b"/>
    <n v="175.79302200000001"/>
    <n v="-89.471050000000005"/>
    <n v="90"/>
    <s v="top"/>
  </r>
  <r>
    <x v="22"/>
    <s v="C91"/>
    <s v="100n"/>
    <s v="C_0402b"/>
    <n v="147.72999999999999"/>
    <n v="-88.29"/>
    <n v="0"/>
    <s v="top"/>
  </r>
  <r>
    <x v="22"/>
    <s v="C92"/>
    <s v="100n"/>
    <s v="C_0402b"/>
    <n v="180.91132200000001"/>
    <n v="-79.710700000000003"/>
    <n v="90"/>
    <s v="top"/>
  </r>
  <r>
    <x v="23"/>
    <s v="C69"/>
    <s v="68p"/>
    <s v="C_0402b"/>
    <n v="158.26"/>
    <n v="-86.24"/>
    <n v="0"/>
    <s v="top"/>
  </r>
  <r>
    <x v="24"/>
    <s v="C128"/>
    <s v="10n"/>
    <s v="C_0402b"/>
    <n v="203.435"/>
    <n v="-113.55500000000001"/>
    <n v="0"/>
    <s v="top"/>
  </r>
  <r>
    <x v="24"/>
    <s v="C129"/>
    <s v="10n"/>
    <s v="C_0402b"/>
    <n v="203.41499999999999"/>
    <n v="-112.61499999999999"/>
    <n v="0"/>
    <s v="top"/>
  </r>
  <r>
    <x v="24"/>
    <s v="C13"/>
    <s v="10n"/>
    <s v="C_0402b"/>
    <n v="163.44999999999999"/>
    <n v="-92.3"/>
    <n v="180"/>
    <s v="top"/>
  </r>
  <r>
    <x v="24"/>
    <s v="C130"/>
    <s v="10n"/>
    <s v="C_0402b"/>
    <n v="203.33500000000001"/>
    <n v="-120.05500000000001"/>
    <n v="0"/>
    <s v="top"/>
  </r>
  <r>
    <x v="24"/>
    <s v="C131"/>
    <s v="10n"/>
    <s v="C_0402b"/>
    <n v="203.27500000000001"/>
    <n v="-119.205"/>
    <n v="0"/>
    <s v="top"/>
  </r>
  <r>
    <x v="24"/>
    <s v="C179"/>
    <s v="10n"/>
    <s v="C_0402b"/>
    <n v="215.92500000000001"/>
    <n v="-107.02500000000001"/>
    <n v="270"/>
    <s v="top"/>
  </r>
  <r>
    <x v="24"/>
    <s v="C206"/>
    <s v="10n"/>
    <s v="C_0402b"/>
    <n v="216"/>
    <n v="-93.7"/>
    <n v="270"/>
    <s v="top"/>
  </r>
  <r>
    <x v="24"/>
    <s v="C28"/>
    <s v="10n"/>
    <s v="C_0402b"/>
    <n v="195.17"/>
    <n v="-81.319999999999993"/>
    <n v="0"/>
    <s v="top"/>
  </r>
  <r>
    <x v="24"/>
    <s v="C63"/>
    <s v="10n"/>
    <s v="C_0402b"/>
    <n v="144.35"/>
    <n v="-86.3"/>
    <n v="270"/>
    <s v="top"/>
  </r>
  <r>
    <x v="24"/>
    <s v="C65"/>
    <s v="10n"/>
    <s v="C_0402b"/>
    <n v="175.65"/>
    <n v="-86.1"/>
    <n v="270"/>
    <s v="top"/>
  </r>
  <r>
    <x v="24"/>
    <s v="C66"/>
    <s v="10n"/>
    <s v="C_0402b"/>
    <n v="159.96"/>
    <n v="-85.57"/>
    <n v="270"/>
    <s v="top"/>
  </r>
  <r>
    <x v="24"/>
    <s v="C95"/>
    <s v="10n"/>
    <s v="C_0402b"/>
    <n v="182.92"/>
    <n v="-87.17"/>
    <n v="90"/>
    <s v="top"/>
  </r>
  <r>
    <x v="25"/>
    <s v="C42"/>
    <s v="18p"/>
    <s v="C_0402b"/>
    <n v="211"/>
    <n v="-106.375"/>
    <n v="180"/>
    <s v="top"/>
  </r>
  <r>
    <x v="25"/>
    <s v="C46"/>
    <s v="18p"/>
    <s v="C_0402b"/>
    <n v="213.2"/>
    <n v="-110.85"/>
    <n v="180"/>
    <s v="top"/>
  </r>
  <r>
    <x v="25"/>
    <s v="C52"/>
    <s v="18p"/>
    <s v="C_0402b"/>
    <n v="211.3"/>
    <n v="-93.174999999999997"/>
    <n v="180"/>
    <s v="top"/>
  </r>
  <r>
    <x v="25"/>
    <s v="C55"/>
    <s v="18p"/>
    <s v="C_0402b"/>
    <n v="213.42"/>
    <n v="-97.55"/>
    <n v="180"/>
    <s v="top"/>
  </r>
  <r>
    <x v="26"/>
    <s v="C12"/>
    <s v="1u"/>
    <s v="C_0603b"/>
    <n v="157.75"/>
    <n v="-90.65"/>
    <n v="270"/>
    <s v="top"/>
  </r>
  <r>
    <x v="26"/>
    <s v="C249"/>
    <s v="1u"/>
    <s v="C_0603b"/>
    <n v="186.29"/>
    <n v="-96.63"/>
    <n v="90"/>
    <s v="top"/>
  </r>
  <r>
    <x v="26"/>
    <s v="C89"/>
    <s v="1u"/>
    <s v="C_0603b"/>
    <n v="182.92"/>
    <n v="-84.79"/>
    <n v="270"/>
    <s v="top"/>
  </r>
  <r>
    <x v="27"/>
    <s v="C22"/>
    <s v="2.2u_0603"/>
    <s v="C_0603b"/>
    <n v="182.73"/>
    <n v="-112.7"/>
    <n v="0"/>
    <s v="top"/>
  </r>
  <r>
    <x v="27"/>
    <s v="C220"/>
    <s v="2.2u_0603"/>
    <s v="C_0603b"/>
    <n v="178.44"/>
    <n v="-112.5"/>
    <n v="0"/>
    <s v="top"/>
  </r>
  <r>
    <x v="27"/>
    <s v="C39"/>
    <s v="2.2u_0603"/>
    <s v="C_0603b"/>
    <n v="207.12"/>
    <n v="-81.33"/>
    <n v="180"/>
    <s v="top"/>
  </r>
  <r>
    <x v="28"/>
    <s v="C156"/>
    <s v="4.7u_0603"/>
    <s v="C_0603b"/>
    <n v="140.19999999999999"/>
    <n v="-109.15"/>
    <n v="180"/>
    <s v="top"/>
  </r>
  <r>
    <x v="29"/>
    <s v="R27"/>
    <s v="15k"/>
    <s v="R_0402b"/>
    <n v="142.41999999999999"/>
    <n v="-85.68"/>
    <n v="0"/>
    <s v="top"/>
  </r>
  <r>
    <x v="30"/>
    <s v="C14"/>
    <s v="51p"/>
    <s v="C_0402b"/>
    <n v="191.85"/>
    <n v="-91.9"/>
    <n v="0"/>
    <s v="top"/>
  </r>
  <r>
    <x v="31"/>
    <s v="C10"/>
    <s v="2.2n"/>
    <s v="C_0402b"/>
    <n v="192.5"/>
    <n v="-93"/>
    <n v="0"/>
    <s v="top"/>
  </r>
  <r>
    <x v="31"/>
    <s v="C126"/>
    <s v="2.2n"/>
    <s v="C_0402b"/>
    <n v="204.965"/>
    <n v="-113.675"/>
    <n v="90"/>
    <s v="top"/>
  </r>
  <r>
    <x v="31"/>
    <s v="C127"/>
    <s v="2.2n"/>
    <s v="C_0402b"/>
    <n v="204.965"/>
    <n v="-118.735"/>
    <n v="90"/>
    <s v="top"/>
  </r>
  <r>
    <x v="32"/>
    <s v="C183"/>
    <s v="4.7u_0805"/>
    <s v="C_0805b"/>
    <n v="146.79338000000001"/>
    <n v="-104.056234"/>
    <n v="270"/>
    <s v="top"/>
  </r>
  <r>
    <x v="32"/>
    <s v="C195"/>
    <s v="4.7u_0805"/>
    <s v="C_0805b"/>
    <n v="159.58000000000001"/>
    <n v="-93.79"/>
    <n v="0"/>
    <s v="top"/>
  </r>
  <r>
    <x v="33"/>
    <s v="C100"/>
    <s v="10u"/>
    <s v="C_0805b"/>
    <n v="178.25"/>
    <n v="-92.15"/>
    <n v="180"/>
    <s v="top"/>
  </r>
  <r>
    <x v="33"/>
    <s v="C101"/>
    <s v="10u"/>
    <s v="C_0805b"/>
    <n v="144.85"/>
    <n v="-95.3"/>
    <n v="180"/>
    <s v="top"/>
  </r>
  <r>
    <x v="33"/>
    <s v="C102"/>
    <s v="10u"/>
    <s v="C_0805b"/>
    <n v="187.63132200000001"/>
    <n v="-80.790700000000001"/>
    <n v="90"/>
    <s v="top"/>
  </r>
  <r>
    <x v="33"/>
    <s v="C106"/>
    <s v="10u"/>
    <s v="C_0805b"/>
    <n v="149.06909999999999"/>
    <n v="-99.369305999999995"/>
    <n v="270"/>
    <s v="top"/>
  </r>
  <r>
    <x v="33"/>
    <s v="C162"/>
    <s v="10u"/>
    <s v="C_0805b"/>
    <n v="196.8"/>
    <n v="-107.75"/>
    <n v="90"/>
    <s v="top"/>
  </r>
  <r>
    <x v="33"/>
    <s v="C248"/>
    <s v="10u"/>
    <s v="C_0805b"/>
    <n v="181.25"/>
    <n v="-96.54"/>
    <n v="270"/>
    <s v="top"/>
  </r>
  <r>
    <x v="33"/>
    <s v="C26"/>
    <s v="10u"/>
    <s v="C_0805b"/>
    <n v="195.63"/>
    <n v="-79.89"/>
    <n v="0"/>
    <s v="top"/>
  </r>
  <r>
    <x v="33"/>
    <s v="C38"/>
    <s v="10u"/>
    <s v="C_0805b"/>
    <n v="207.45"/>
    <n v="-79.7"/>
    <n v="180"/>
    <s v="top"/>
  </r>
  <r>
    <x v="33"/>
    <s v="C60"/>
    <s v="10u"/>
    <s v="C_0805b"/>
    <n v="146.66999999999999"/>
    <n v="-80.69"/>
    <n v="90"/>
    <s v="top"/>
  </r>
  <r>
    <x v="33"/>
    <s v="C61"/>
    <s v="10u"/>
    <s v="C_0805b"/>
    <n v="178.25"/>
    <n v="-79.86"/>
    <n v="90"/>
    <s v="top"/>
  </r>
  <r>
    <x v="33"/>
    <s v="C62"/>
    <s v="10u"/>
    <s v="C_0805b"/>
    <n v="162.46"/>
    <n v="-80.11"/>
    <n v="90"/>
    <s v="top"/>
  </r>
  <r>
    <x v="33"/>
    <s v="C64"/>
    <s v="10u"/>
    <s v="C_0805b"/>
    <n v="131.25"/>
    <n v="-88.1"/>
    <n v="270"/>
    <s v="top"/>
  </r>
  <r>
    <x v="33"/>
    <s v="C76"/>
    <s v="10u"/>
    <s v="C_0805b"/>
    <n v="138.29"/>
    <n v="-88.76"/>
    <n v="0"/>
    <s v="top"/>
  </r>
  <r>
    <x v="33"/>
    <s v="C77"/>
    <s v="10u"/>
    <s v="C_0805b"/>
    <n v="165.8"/>
    <n v="-87.57"/>
    <n v="180"/>
    <s v="top"/>
  </r>
  <r>
    <x v="33"/>
    <s v="C78"/>
    <s v="10u"/>
    <s v="C_0805b"/>
    <n v="134.56"/>
    <n v="-88.76"/>
    <n v="180"/>
    <s v="top"/>
  </r>
  <r>
    <x v="33"/>
    <s v="C79"/>
    <s v="10u"/>
    <s v="C_0805b"/>
    <n v="155.03"/>
    <n v="-88.1"/>
    <n v="0"/>
    <s v="top"/>
  </r>
  <r>
    <x v="33"/>
    <s v="C80"/>
    <s v="10u"/>
    <s v="C_0805b"/>
    <n v="169.45"/>
    <n v="-87.59"/>
    <n v="0"/>
    <s v="top"/>
  </r>
  <r>
    <x v="33"/>
    <s v="C82"/>
    <s v="10u"/>
    <s v="C_0805b"/>
    <n v="151.21"/>
    <n v="-88.15"/>
    <n v="180"/>
    <s v="top"/>
  </r>
  <r>
    <x v="33"/>
    <s v="C83"/>
    <s v="10u"/>
    <s v="C_0805b"/>
    <n v="162.4"/>
    <n v="-85.9"/>
    <n v="90"/>
    <s v="top"/>
  </r>
  <r>
    <x v="33"/>
    <s v="C85"/>
    <s v="10u"/>
    <s v="C_0805b"/>
    <n v="185.1"/>
    <n v="-89"/>
    <n v="180"/>
    <s v="top"/>
  </r>
  <r>
    <x v="33"/>
    <s v="C86"/>
    <s v="10u"/>
    <s v="C_0805b"/>
    <n v="174.113022"/>
    <n v="-89.671049999999994"/>
    <n v="90"/>
    <s v="top"/>
  </r>
  <r>
    <x v="33"/>
    <s v="C87"/>
    <s v="10u"/>
    <s v="C_0805b"/>
    <n v="144.52535"/>
    <n v="-90.663809999999998"/>
    <n v="270"/>
    <s v="top"/>
  </r>
  <r>
    <x v="33"/>
    <s v="C88"/>
    <s v="10u"/>
    <s v="C_0805b"/>
    <n v="180.49580499999999"/>
    <n v="-82.673855000000003"/>
    <n v="270"/>
    <s v="top"/>
  </r>
  <r>
    <x v="33"/>
    <s v="C93"/>
    <s v="10u"/>
    <s v="C_0805b"/>
    <n v="187.5"/>
    <n v="-92.15"/>
    <n v="90"/>
    <s v="top"/>
  </r>
  <r>
    <x v="33"/>
    <s v="C94"/>
    <s v="10u"/>
    <s v="C_0805b"/>
    <n v="143.56909999999999"/>
    <n v="-98.919306000000006"/>
    <n v="90"/>
    <s v="top"/>
  </r>
  <r>
    <x v="33"/>
    <s v="C98"/>
    <s v="10u"/>
    <s v="C_0805b"/>
    <n v="188.03"/>
    <n v="-84.96"/>
    <n v="90"/>
    <s v="top"/>
  </r>
  <r>
    <x v="34"/>
    <s v="R109"/>
    <s v="240"/>
    <s v="R_0402b"/>
    <n v="171.15"/>
    <n v="-108.7"/>
    <n v="270"/>
    <s v="top"/>
  </r>
  <r>
    <x v="34"/>
    <s v="R24"/>
    <s v="240"/>
    <s v="R_0402b"/>
    <n v="142.35"/>
    <n v="-88.55"/>
    <n v="180"/>
    <s v="top"/>
  </r>
  <r>
    <x v="35"/>
    <s v="R4"/>
    <s v="3.1k"/>
    <s v="R_0402b"/>
    <n v="202.94"/>
    <n v="-91.13"/>
    <n v="0"/>
    <s v="top"/>
  </r>
  <r>
    <x v="36"/>
    <s v="R13"/>
    <s v="33"/>
    <s v="R_0402b"/>
    <n v="168.23"/>
    <n v="-94.83"/>
    <n v="0"/>
    <s v="top"/>
  </r>
  <r>
    <x v="36"/>
    <s v="R130"/>
    <s v="33"/>
    <s v="R_0402b"/>
    <n v="175.9"/>
    <n v="-94.05"/>
    <n v="0"/>
    <s v="top"/>
  </r>
  <r>
    <x v="36"/>
    <s v="R15"/>
    <s v="33"/>
    <s v="R_0402b"/>
    <n v="172.22"/>
    <n v="-94.35"/>
    <n v="180"/>
    <s v="top"/>
  </r>
  <r>
    <x v="36"/>
    <s v="R16"/>
    <s v="33"/>
    <s v="R_0402b"/>
    <n v="172.21"/>
    <n v="-92.45"/>
    <n v="180"/>
    <s v="top"/>
  </r>
  <r>
    <x v="36"/>
    <s v="R84"/>
    <s v="33"/>
    <s v="R_0402b"/>
    <n v="144.9"/>
    <n v="-118.8"/>
    <n v="180"/>
    <s v="top"/>
  </r>
  <r>
    <x v="36"/>
    <s v="R85"/>
    <s v="33"/>
    <s v="R_0402b"/>
    <n v="145"/>
    <n v="-116.3"/>
    <n v="180"/>
    <s v="top"/>
  </r>
  <r>
    <x v="36"/>
    <s v="R88"/>
    <s v="33"/>
    <s v="R_0402b"/>
    <n v="144.9"/>
    <n v="-117.5"/>
    <n v="180"/>
    <s v="top"/>
  </r>
  <r>
    <x v="37"/>
    <s v="R117"/>
    <s v="4.7k"/>
    <s v="R_0402b"/>
    <n v="162.56"/>
    <n v="-93.91"/>
    <n v="270"/>
    <s v="top"/>
  </r>
  <r>
    <x v="37"/>
    <s v="R18"/>
    <s v="4.7k"/>
    <s v="R_0402b"/>
    <n v="200"/>
    <n v="-79.86"/>
    <n v="180"/>
    <s v="top"/>
  </r>
  <r>
    <x v="38"/>
    <s v="R39"/>
    <s v="47k"/>
    <s v="R_0402b"/>
    <n v="200.18"/>
    <n v="-81.430000000000007"/>
    <n v="270"/>
    <s v="top"/>
  </r>
  <r>
    <x v="39"/>
    <s v="R100"/>
    <s v="49.9"/>
    <s v="R_0402b"/>
    <n v="186.33553599999999"/>
    <n v="-111.70569399999999"/>
    <n v="270"/>
    <s v="top"/>
  </r>
  <r>
    <x v="39"/>
    <s v="R17"/>
    <s v="49.9"/>
    <s v="R_0402b"/>
    <n v="216.63"/>
    <n v="-86.61"/>
    <n v="90"/>
    <s v="top"/>
  </r>
  <r>
    <x v="39"/>
    <s v="R51"/>
    <s v="49.9"/>
    <s v="R_0402b"/>
    <n v="199.625"/>
    <n v="-98.125"/>
    <n v="90"/>
    <s v="top"/>
  </r>
  <r>
    <x v="39"/>
    <s v="R52"/>
    <s v="49.9"/>
    <s v="R_0402b"/>
    <n v="198.45"/>
    <n v="-98.15"/>
    <n v="270"/>
    <s v="top"/>
  </r>
  <r>
    <x v="39"/>
    <s v="R53"/>
    <s v="49.9"/>
    <s v="R_0402b"/>
    <n v="198.65"/>
    <n v="-106.27500000000001"/>
    <n v="270"/>
    <s v="top"/>
  </r>
  <r>
    <x v="39"/>
    <s v="R54"/>
    <s v="49.9"/>
    <s v="R_0402b"/>
    <n v="199.55"/>
    <n v="-106.27500000000001"/>
    <n v="90"/>
    <s v="top"/>
  </r>
  <r>
    <x v="39"/>
    <s v="R97"/>
    <s v="49.9"/>
    <s v="R_0402b"/>
    <n v="174.48"/>
    <n v="-111.76"/>
    <n v="270"/>
    <s v="top"/>
  </r>
  <r>
    <x v="39"/>
    <s v="R98"/>
    <s v="49.9"/>
    <s v="R_0402b"/>
    <n v="185.53553600000001"/>
    <n v="-111.725694"/>
    <n v="270"/>
    <s v="top"/>
  </r>
  <r>
    <x v="39"/>
    <s v="R99"/>
    <s v="49.9"/>
    <s v="R_0402b"/>
    <n v="175.74553599999999"/>
    <n v="-111.75569400000001"/>
    <n v="270"/>
    <s v="top"/>
  </r>
  <r>
    <x v="40"/>
    <s v="R55"/>
    <s v="550"/>
    <s v="R_0402b"/>
    <n v="201.08500000000001"/>
    <n v="-113.205"/>
    <n v="0"/>
    <s v="top"/>
  </r>
  <r>
    <x v="40"/>
    <s v="R56"/>
    <s v="550"/>
    <s v="R_0402b"/>
    <n v="201.04499999999999"/>
    <n v="-112.13500000000001"/>
    <n v="0"/>
    <s v="top"/>
  </r>
  <r>
    <x v="40"/>
    <s v="R57"/>
    <s v="550"/>
    <s v="R_0402b"/>
    <n v="201.185"/>
    <n v="-120.295"/>
    <n v="0"/>
    <s v="top"/>
  </r>
  <r>
    <x v="40"/>
    <s v="R58"/>
    <s v="550"/>
    <s v="R_0402b"/>
    <n v="201.215"/>
    <n v="-119.345"/>
    <n v="0"/>
    <s v="top"/>
  </r>
  <r>
    <x v="41"/>
    <s v="R28"/>
    <s v="59k"/>
    <s v="R_0402b"/>
    <n v="162.13999999999999"/>
    <n v="-82.85"/>
    <n v="0"/>
    <s v="top"/>
  </r>
  <r>
    <x v="42"/>
    <s v="R29"/>
    <s v="6.8k"/>
    <s v="R_0402b"/>
    <n v="173.85"/>
    <n v="-85.5"/>
    <n v="0"/>
    <s v="top"/>
  </r>
  <r>
    <x v="43"/>
    <s v="R25"/>
    <s v="68k"/>
    <s v="R_0402b"/>
    <n v="146.57"/>
    <n v="-83.35"/>
    <n v="0"/>
    <s v="top"/>
  </r>
  <r>
    <x v="43"/>
    <s v="R26"/>
    <s v="68k"/>
    <s v="R_0402b"/>
    <n v="177.65"/>
    <n v="-83"/>
    <n v="0"/>
    <s v="top"/>
  </r>
  <r>
    <x v="44"/>
    <s v="R30"/>
    <s v="8.2k"/>
    <s v="R_0402b"/>
    <n v="158.1"/>
    <n v="-84.97"/>
    <n v="0"/>
    <s v="top"/>
  </r>
  <r>
    <x v="44"/>
    <s v="R59"/>
    <s v="8.2k"/>
    <s v="R_0402b"/>
    <n v="201.5"/>
    <n v="-114.83"/>
    <n v="270"/>
    <s v="top"/>
  </r>
  <r>
    <x v="44"/>
    <s v="R60"/>
    <s v="8.2k"/>
    <s v="R_0402b"/>
    <n v="198.89"/>
    <n v="-112.03"/>
    <n v="0"/>
    <s v="top"/>
  </r>
  <r>
    <x v="44"/>
    <s v="R61"/>
    <s v="8.2k"/>
    <s v="R_0402b"/>
    <n v="198.565"/>
    <n v="-119.315"/>
    <n v="180"/>
    <s v="top"/>
  </r>
  <r>
    <x v="44"/>
    <s v="R62"/>
    <s v="8.2k"/>
    <s v="R_0402b"/>
    <n v="200.5"/>
    <n v="-117.82"/>
    <n v="270"/>
    <s v="top"/>
  </r>
  <r>
    <x v="45"/>
    <s v="L2"/>
    <s v="0.6n"/>
    <s v="C_0402b"/>
    <n v="214.18"/>
    <n v="-113.3"/>
    <n v="270"/>
    <s v="top"/>
  </r>
  <r>
    <x v="45"/>
    <s v="L4"/>
    <s v="0.6n"/>
    <s v="C_0402b"/>
    <n v="214.39"/>
    <n v="-100"/>
    <n v="270"/>
    <s v="top"/>
  </r>
  <r>
    <x v="46"/>
    <s v="L10"/>
    <s v="2.2u_0805"/>
    <s v="C_0805b"/>
    <n v="206.965"/>
    <n v="-119.535"/>
    <n v="180"/>
    <s v="top"/>
  </r>
  <r>
    <x v="46"/>
    <s v="L11"/>
    <s v="2.2u_0805"/>
    <s v="C_0805b"/>
    <n v="206.935"/>
    <n v="-117.715"/>
    <n v="180"/>
    <s v="top"/>
  </r>
  <r>
    <x v="46"/>
    <s v="L8"/>
    <s v="2.2u_0805"/>
    <s v="C_0805b"/>
    <n v="206.98"/>
    <n v="-114.69"/>
    <n v="180"/>
    <s v="top"/>
  </r>
  <r>
    <x v="46"/>
    <s v="L9"/>
    <s v="2.2u_0805"/>
    <s v="C_0805b"/>
    <n v="206.98"/>
    <n v="-112.59"/>
    <n v="180"/>
    <s v="top"/>
  </r>
  <r>
    <x v="47"/>
    <s v="FB1"/>
    <s v="BLM18PG181SN1D"/>
    <s v="C_0603b"/>
    <n v="164.29"/>
    <n v="-89.97"/>
    <n v="0"/>
    <s v="top"/>
  </r>
  <r>
    <x v="47"/>
    <s v="FB13"/>
    <s v="BLM18PG181SN1D"/>
    <s v="C_0603b"/>
    <n v="196.9"/>
    <n v="-96.95"/>
    <n v="270"/>
    <s v="top"/>
  </r>
  <r>
    <x v="47"/>
    <s v="FB14"/>
    <s v="BLM18PG181SN1D"/>
    <s v="C_0603b"/>
    <n v="126.75"/>
    <n v="-114.95"/>
    <n v="270"/>
    <s v="top"/>
  </r>
  <r>
    <x v="47"/>
    <s v="FB2"/>
    <s v="BLM18PG181SN1D"/>
    <s v="C_0603b"/>
    <n v="204.58"/>
    <n v="-91.63"/>
    <n v="90"/>
    <s v="top"/>
  </r>
  <r>
    <x v="47"/>
    <s v="FB3"/>
    <s v="BLM18PG181SN1D"/>
    <s v="C_0603b"/>
    <n v="192.53"/>
    <n v="-79.959999999999994"/>
    <n v="0"/>
    <s v="top"/>
  </r>
  <r>
    <x v="47"/>
    <s v="FB5"/>
    <s v="BLM18PG181SN1D"/>
    <s v="C_0603b"/>
    <n v="214.5"/>
    <n v="-105"/>
    <n v="180"/>
    <s v="top"/>
  </r>
  <r>
    <x v="47"/>
    <s v="FB6"/>
    <s v="BLM18PG181SN1D"/>
    <s v="C_0603b"/>
    <n v="215.27"/>
    <n v="-115.4"/>
    <n v="180"/>
    <s v="top"/>
  </r>
  <r>
    <x v="47"/>
    <s v="FB7"/>
    <s v="BLM18PG181SN1D"/>
    <s v="C_0603b"/>
    <n v="214.8"/>
    <n v="-91.674999999999997"/>
    <n v="180"/>
    <s v="top"/>
  </r>
  <r>
    <x v="47"/>
    <s v="FB8"/>
    <s v="BLM18PG181SN1D"/>
    <s v="C_0603b"/>
    <n v="215.1"/>
    <n v="-102.13"/>
    <n v="180"/>
    <s v="top"/>
  </r>
  <r>
    <x v="48"/>
    <s v="L1"/>
    <s v="LQW15AN9N9J80D"/>
    <s v="C_0402b"/>
    <n v="213.17500000000001"/>
    <n v="-106.375"/>
    <n v="0"/>
    <s v="top"/>
  </r>
  <r>
    <x v="48"/>
    <s v="L3"/>
    <s v="LQW15AN9N9J80D"/>
    <s v="C_0402b"/>
    <n v="213.42500000000001"/>
    <n v="-93.15"/>
    <n v="0"/>
    <s v="top"/>
  </r>
  <r>
    <x v="49"/>
    <s v="U17"/>
    <s v="L7980"/>
    <s v="DFN-8-1EP_3x3mm_Pitch0.5mm"/>
    <n v="142.77000000000001"/>
    <n v="-83.11"/>
    <n v="0"/>
    <s v="top"/>
  </r>
  <r>
    <x v="49"/>
    <s v="U18"/>
    <s v="L7980"/>
    <s v="DFN-8-1EP_3x3mm_Pitch0.5mm"/>
    <n v="174.48"/>
    <n v="-82.77"/>
    <n v="0"/>
    <s v="top"/>
  </r>
  <r>
    <x v="49"/>
    <s v="U19"/>
    <s v="L7980"/>
    <s v="DFN-8-1EP_3x3mm_Pitch0.5mm"/>
    <n v="159.05000000000001"/>
    <n v="-82.5"/>
    <n v="0"/>
    <s v="top"/>
  </r>
  <r>
    <x v="50"/>
    <s v="Y1"/>
    <s v="ABM10-167-12.000MHZ-T3"/>
    <s v="ABM10"/>
    <n v="129.9"/>
    <n v="-108.5"/>
    <n v="0"/>
    <s v="top"/>
  </r>
  <r>
    <x v="51"/>
    <s v="U25"/>
    <s v="MIC5301-3.3"/>
    <s v="SOT-23-5"/>
    <n v="145.4691"/>
    <n v="-100.269306"/>
    <n v="0"/>
    <s v="top"/>
  </r>
  <r>
    <x v="52"/>
    <s v="U4"/>
    <s v="KT2520K"/>
    <s v="KT2520K"/>
    <n v="160.32071400000001"/>
    <n v="-90.612499999999997"/>
    <n v="0"/>
    <s v="top"/>
  </r>
  <r>
    <x v="53"/>
    <s v="P3"/>
    <s v="CONN_02X04"/>
    <s v="Pin_Header_Straight_2x04_Pitch2.54mm_SMD"/>
    <n v="165.94"/>
    <n v="-118.72499999999999"/>
    <n v="90"/>
    <s v="top"/>
  </r>
  <r>
    <x v="53"/>
    <s v="P4"/>
    <s v="CONN_02X04"/>
    <s v="Pin_Header_Straight_2x04_Pitch2.54mm_SMD"/>
    <n v="153.30000000000001"/>
    <n v="-118.77500000000001"/>
    <n v="90"/>
    <s v="top"/>
  </r>
  <r>
    <x v="54"/>
    <s v="U26"/>
    <s v="5400BL15B050E"/>
    <s v="5400BL15B050E"/>
    <n v="191.46"/>
    <n v="-103.28"/>
    <n v="0"/>
    <s v="top"/>
  </r>
  <r>
    <x v="54"/>
    <s v="U27"/>
    <s v="5400BL15B050E"/>
    <s v="5400BL15B050E"/>
    <n v="207.35"/>
    <n v="-103.22499999999999"/>
    <n v="180"/>
    <s v="top"/>
  </r>
  <r>
    <x v="54"/>
    <s v="U28"/>
    <s v="5400BL15B050E"/>
    <s v="5400BL15B050E"/>
    <n v="207.32499999999999"/>
    <n v="-99.375"/>
    <n v="180"/>
    <s v="top"/>
  </r>
  <r>
    <x v="55"/>
    <s v="D1"/>
    <s v="LED"/>
    <s v="LED_0603"/>
    <n v="141.81066300000001"/>
    <n v="-90.438276999999999"/>
    <n v="90"/>
    <s v="top"/>
  </r>
  <r>
    <x v="55"/>
    <s v="D6"/>
    <s v="LED"/>
    <s v="LED_0603"/>
    <n v="171.15"/>
    <n v="-110.9"/>
    <n v="90"/>
    <s v="top"/>
  </r>
  <r>
    <x v="56"/>
    <s v="U33"/>
    <s v="FT2232H"/>
    <s v="LQFP-64_10x10mm_Pitch0.5mm"/>
    <n v="136.81"/>
    <n v="-116.61"/>
    <n v="0"/>
    <s v="top"/>
  </r>
  <r>
    <x v="57"/>
    <s v="U11"/>
    <s v="SKY65404"/>
    <s v="XFDFN-6"/>
    <n v="216.18"/>
    <n v="-111.83"/>
    <n v="180"/>
    <s v="top"/>
  </r>
  <r>
    <x v="57"/>
    <s v="U16"/>
    <s v="SKY65404"/>
    <s v="XFDFN-6"/>
    <n v="216.36"/>
    <n v="-98.54"/>
    <n v="180"/>
    <s v="top"/>
  </r>
  <r>
    <x v="58"/>
    <s v="U32"/>
    <s v="93LC46B"/>
    <s v="SOT-23-6"/>
    <n v="135.72999999999999"/>
    <n v="-107.24"/>
    <n v="0"/>
    <s v="top"/>
  </r>
  <r>
    <x v="59"/>
    <s v="U34"/>
    <s v="ADA4940-2"/>
    <s v="VFQFN-24"/>
    <n v="197.435"/>
    <n v="-116.375"/>
    <n v="90"/>
    <s v="top"/>
  </r>
  <r>
    <x v="59"/>
    <s v="U35"/>
    <s v="ADA4940-2"/>
    <s v="VFQFN-24"/>
    <n v="186.185"/>
    <n v="-117.38"/>
    <n v="90"/>
    <s v="top"/>
  </r>
  <r>
    <x v="60"/>
    <s v="U1"/>
    <s v="ADF4158"/>
    <s v="VFQFN-24"/>
    <n v="198.16"/>
    <n v="-90.68"/>
    <n v="180"/>
    <s v="top"/>
  </r>
  <r>
    <x v="61"/>
    <s v="U29"/>
    <s v="ADL5802"/>
    <s v="QFN-24-1EP_4x4mm_Pitch0.5mm"/>
    <n v="199.08500000000001"/>
    <n v="-102.205"/>
    <n v="270"/>
    <s v="top"/>
  </r>
  <r>
    <x v="62"/>
    <s v="P1"/>
    <s v="SMA"/>
    <s v="CONSMA003.062"/>
    <n v="220.05"/>
    <n v="-110.82"/>
    <n v="0"/>
    <s v="top"/>
  </r>
  <r>
    <x v="62"/>
    <s v="P2"/>
    <s v="SMA"/>
    <s v="CONSMA003.062"/>
    <n v="220.05"/>
    <n v="-97.5"/>
    <n v="0"/>
    <s v="top"/>
  </r>
  <r>
    <x v="62"/>
    <s v="U15"/>
    <s v="SMA"/>
    <s v="CONSMA003.062"/>
    <n v="220.05"/>
    <n v="-84.67"/>
    <n v="0"/>
    <s v="top"/>
  </r>
  <r>
    <x v="63"/>
    <s v="CON2"/>
    <s v="BARREL_JACK"/>
    <s v="EJ508A"/>
    <n v="123.375"/>
    <n v="-87.75"/>
    <n v="270"/>
    <s v="top"/>
  </r>
  <r>
    <x v="64"/>
    <s v="CON1"/>
    <s v="SD_Card_DM3BT"/>
    <s v="DM3BT-DSF-PEJS"/>
    <n v="136.69999999999999"/>
    <n v="-94.65"/>
    <n v="270"/>
    <s v="top"/>
  </r>
  <r>
    <x v="65"/>
    <s v="U8"/>
    <s v="LTC2292"/>
    <s v="QFN-64-1EP_9x9mm_Pitch0.5mm"/>
    <n v="180.52553599999999"/>
    <n v="-104.445694"/>
    <n v="90"/>
    <s v="top"/>
  </r>
  <r>
    <x v="66"/>
    <s v="U14"/>
    <s v="MGA-25203"/>
    <s v="MGA-25203"/>
    <n v="205.56"/>
    <n v="-84.91"/>
    <n v="0"/>
    <s v="top"/>
  </r>
  <r>
    <x v="67"/>
    <s v="U6"/>
    <s v="NB3N551"/>
    <s v="DFN-8"/>
    <n v="169.26"/>
    <n v="-92.57"/>
    <n v="90"/>
    <s v="top"/>
  </r>
  <r>
    <x v="68"/>
    <s v="U5"/>
    <s v="NC7S04P5X"/>
    <s v="SOT-353_SC-70-5"/>
    <n v="166.2"/>
    <n v="-92.3"/>
    <n v="0"/>
    <s v="top"/>
  </r>
  <r>
    <x v="69"/>
    <s v="SW2"/>
    <s v="SW_PUSH"/>
    <s v="EVP-AWBA2A"/>
    <n v="173.87"/>
    <n v="-121.94"/>
    <n v="0"/>
    <s v="top"/>
  </r>
  <r>
    <x v="70"/>
    <s v="U12"/>
    <s v="PAT1220-6dB"/>
    <s v="PAT1220"/>
    <n v="202.68"/>
    <n v="-84.15"/>
    <n v="180"/>
    <s v="top"/>
  </r>
  <r>
    <x v="70"/>
    <s v="U3"/>
    <s v="PAT1220-6dB"/>
    <s v="PAT1220"/>
    <n v="208.22"/>
    <n v="-88.4"/>
    <n v="90"/>
    <s v="top"/>
  </r>
  <r>
    <x v="71"/>
    <s v="Q1"/>
    <s v="RE1C002UN"/>
    <s v="SOT-416"/>
    <n v="197.83"/>
    <n v="-80.97"/>
    <n v="0"/>
    <s v="top"/>
  </r>
  <r>
    <x v="72"/>
    <s v="L5"/>
    <s v="33u (SRR6040A-330M)"/>
    <s v="SRR6040A"/>
    <n v="136.78"/>
    <n v="-83.3"/>
    <n v="0"/>
    <s v="top"/>
  </r>
  <r>
    <x v="72"/>
    <s v="L6"/>
    <s v="33u (SRR6040A-330M)"/>
    <s v="SRR6040A"/>
    <n v="168.16"/>
    <n v="-82.46"/>
    <n v="0"/>
    <s v="top"/>
  </r>
  <r>
    <x v="72"/>
    <s v="L7"/>
    <s v="33u (SRR6040A-330M)"/>
    <s v="SRR6040A"/>
    <n v="152.53"/>
    <n v="-82.88"/>
    <n v="0"/>
    <s v="top"/>
  </r>
  <r>
    <x v="73"/>
    <s v="D2"/>
    <s v="SS13FL"/>
    <s v="SOD-123F"/>
    <n v="143.16"/>
    <n v="-79.819999999999993"/>
    <n v="0"/>
    <s v="top"/>
  </r>
  <r>
    <x v="73"/>
    <s v="D3"/>
    <s v="SS13FL"/>
    <s v="SOD-123F"/>
    <n v="174.61"/>
    <n v="-79.400000000000006"/>
    <n v="0"/>
    <s v="top"/>
  </r>
  <r>
    <x v="73"/>
    <s v="D4"/>
    <s v="SS13FL"/>
    <s v="SOD-123F"/>
    <n v="158.97"/>
    <n v="-79.680000000000007"/>
    <n v="0"/>
    <s v="top"/>
  </r>
  <r>
    <x v="74"/>
    <s v="U40"/>
    <s v="W25Q32JV"/>
    <s v="DFN-S-8-1EP_6x5mm_Pitch1.27mm"/>
    <n v="175.99"/>
    <n v="-116.36"/>
    <n v="0"/>
    <s v="top"/>
  </r>
  <r>
    <x v="75"/>
    <s v="R11"/>
    <s v="18"/>
    <s v="R_0402b"/>
    <n v="199.64"/>
    <n v="-84.17"/>
    <n v="180"/>
    <s v="top"/>
  </r>
  <r>
    <x v="75"/>
    <s v="R12"/>
    <s v="18"/>
    <s v="R_0402b"/>
    <n v="198.69"/>
    <n v="-85.13"/>
    <n v="270"/>
    <s v="top"/>
  </r>
  <r>
    <x v="75"/>
    <s v="R9"/>
    <s v="18"/>
    <s v="R_0402b"/>
    <n v="197.74"/>
    <n v="-84.17"/>
    <n v="180"/>
    <s v="t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13EFE-5FAD-487D-BDF6-7E563520B36D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0" firstHeaderRow="1" firstDataRow="1" firstDataCol="1"/>
  <pivotFields count="19">
    <pivotField showAll="0"/>
    <pivotField showAll="0"/>
    <pivotField showAll="0">
      <items count="46">
        <item x="26"/>
        <item x="18"/>
        <item x="40"/>
        <item x="41"/>
        <item x="2"/>
        <item x="14"/>
        <item x="1"/>
        <item x="21"/>
        <item x="22"/>
        <item x="13"/>
        <item x="39"/>
        <item x="27"/>
        <item x="3"/>
        <item x="23"/>
        <item x="24"/>
        <item x="28"/>
        <item x="16"/>
        <item x="29"/>
        <item x="44"/>
        <item x="15"/>
        <item x="30"/>
        <item x="31"/>
        <item x="6"/>
        <item x="8"/>
        <item x="42"/>
        <item x="20"/>
        <item x="11"/>
        <item x="4"/>
        <item x="25"/>
        <item x="12"/>
        <item x="7"/>
        <item x="19"/>
        <item x="32"/>
        <item x="5"/>
        <item x="17"/>
        <item x="33"/>
        <item x="9"/>
        <item x="10"/>
        <item x="34"/>
        <item x="43"/>
        <item x="0"/>
        <item x="35"/>
        <item x="36"/>
        <item x="37"/>
        <item x="38"/>
        <item t="default"/>
      </items>
    </pivotField>
    <pivotField showAll="0"/>
    <pivotField axis="axisRow" showAll="0">
      <items count="107">
        <item x="14"/>
        <item x="37"/>
        <item x="46"/>
        <item x="77"/>
        <item x="69"/>
        <item x="76"/>
        <item x="74"/>
        <item x="73"/>
        <item x="7"/>
        <item x="3"/>
        <item x="30"/>
        <item x="81"/>
        <item x="2"/>
        <item x="25"/>
        <item x="21"/>
        <item x="100"/>
        <item x="80"/>
        <item x="98"/>
        <item x="82"/>
        <item x="43"/>
        <item x="38"/>
        <item x="58"/>
        <item x="36"/>
        <item x="64"/>
        <item x="49"/>
        <item x="85"/>
        <item x="42"/>
        <item x="48"/>
        <item x="84"/>
        <item x="83"/>
        <item x="75"/>
        <item x="61"/>
        <item x="79"/>
        <item x="60"/>
        <item x="92"/>
        <item x="68"/>
        <item x="44"/>
        <item x="56"/>
        <item x="41"/>
        <item x="18"/>
        <item x="63"/>
        <item x="57"/>
        <item x="17"/>
        <item x="71"/>
        <item x="29"/>
        <item x="27"/>
        <item x="78"/>
        <item x="39"/>
        <item x="35"/>
        <item x="70"/>
        <item x="72"/>
        <item x="67"/>
        <item x="62"/>
        <item x="66"/>
        <item x="59"/>
        <item x="9"/>
        <item x="40"/>
        <item x="65"/>
        <item x="24"/>
        <item x="45"/>
        <item x="90"/>
        <item x="23"/>
        <item x="95"/>
        <item x="94"/>
        <item x="33"/>
        <item x="99"/>
        <item x="20"/>
        <item x="28"/>
        <item x="104"/>
        <item x="50"/>
        <item x="0"/>
        <item x="5"/>
        <item x="1"/>
        <item x="12"/>
        <item x="8"/>
        <item x="96"/>
        <item x="54"/>
        <item x="31"/>
        <item x="55"/>
        <item x="88"/>
        <item x="22"/>
        <item x="87"/>
        <item x="47"/>
        <item x="15"/>
        <item x="10"/>
        <item x="89"/>
        <item x="102"/>
        <item x="51"/>
        <item x="34"/>
        <item x="13"/>
        <item x="105"/>
        <item x="91"/>
        <item x="52"/>
        <item x="97"/>
        <item x="16"/>
        <item x="86"/>
        <item x="53"/>
        <item x="11"/>
        <item x="103"/>
        <item x="6"/>
        <item x="4"/>
        <item x="93"/>
        <item x="101"/>
        <item x="26"/>
        <item x="32"/>
        <item x="19"/>
        <item t="default"/>
      </items>
    </pivotField>
    <pivotField showAll="0"/>
    <pivotField showAll="0"/>
    <pivotField showAll="0"/>
    <pivotField showAll="0"/>
    <pivotField dataField="1" showAll="0">
      <items count="104">
        <item x="0"/>
        <item x="99"/>
        <item x="17"/>
        <item x="28"/>
        <item x="27"/>
        <item x="48"/>
        <item x="92"/>
        <item x="87"/>
        <item x="86"/>
        <item x="20"/>
        <item x="5"/>
        <item x="10"/>
        <item x="3"/>
        <item x="12"/>
        <item x="63"/>
        <item x="68"/>
        <item x="80"/>
        <item x="35"/>
        <item x="42"/>
        <item x="72"/>
        <item x="24"/>
        <item x="36"/>
        <item x="2"/>
        <item x="39"/>
        <item x="43"/>
        <item x="79"/>
        <item x="6"/>
        <item x="38"/>
        <item x="1"/>
        <item x="34"/>
        <item x="47"/>
        <item x="46"/>
        <item x="16"/>
        <item x="81"/>
        <item x="37"/>
        <item x="40"/>
        <item x="15"/>
        <item x="41"/>
        <item x="21"/>
        <item x="19"/>
        <item x="84"/>
        <item x="83"/>
        <item x="82"/>
        <item x="74"/>
        <item x="60"/>
        <item x="59"/>
        <item x="67"/>
        <item x="55"/>
        <item x="62"/>
        <item x="70"/>
        <item x="56"/>
        <item x="25"/>
        <item x="77"/>
        <item x="69"/>
        <item x="71"/>
        <item x="61"/>
        <item x="65"/>
        <item x="8"/>
        <item x="64"/>
        <item x="23"/>
        <item x="44"/>
        <item x="49"/>
        <item x="26"/>
        <item x="45"/>
        <item x="29"/>
        <item x="22"/>
        <item x="88"/>
        <item x="53"/>
        <item x="95"/>
        <item x="94"/>
        <item x="93"/>
        <item x="4"/>
        <item x="96"/>
        <item x="33"/>
        <item x="54"/>
        <item x="7"/>
        <item x="100"/>
        <item x="89"/>
        <item x="98"/>
        <item x="97"/>
        <item x="31"/>
        <item x="101"/>
        <item x="14"/>
        <item x="18"/>
        <item x="51"/>
        <item x="13"/>
        <item x="9"/>
        <item x="50"/>
        <item x="32"/>
        <item x="52"/>
        <item x="11"/>
        <item x="90"/>
        <item x="91"/>
        <item x="85"/>
        <item x="30"/>
        <item x="73"/>
        <item x="57"/>
        <item x="76"/>
        <item x="75"/>
        <item x="78"/>
        <item x="66"/>
        <item x="58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Count of SPN" fld="9" subtotal="count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EF57F-5159-4408-8BFC-2F4F835EC27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42" firstHeaderRow="1" firstDataRow="1" firstDataCol="1"/>
  <pivotFields count="8">
    <pivotField axis="axisRow" showAll="0" sortType="ascending">
      <items count="39">
        <item sd="0" x="37"/>
        <item x="36"/>
        <item x="0"/>
        <item x="15"/>
        <item x="7"/>
        <item x="11"/>
        <item x="4"/>
        <item x="23"/>
        <item x="34"/>
        <item x="10"/>
        <item x="32"/>
        <item x="12"/>
        <item x="16"/>
        <item x="18"/>
        <item x="24"/>
        <item x="28"/>
        <item x="14"/>
        <item x="25"/>
        <item x="13"/>
        <item x="17"/>
        <item x="1"/>
        <item x="19"/>
        <item x="2"/>
        <item x="21"/>
        <item x="22"/>
        <item x="26"/>
        <item x="27"/>
        <item x="29"/>
        <item x="3"/>
        <item x="31"/>
        <item x="33"/>
        <item x="35"/>
        <item x="9"/>
        <item x="6"/>
        <item x="8"/>
        <item x="20"/>
        <item x="5"/>
        <item x="30"/>
        <item t="default"/>
      </items>
    </pivotField>
    <pivotField dataField="1" showAll="0">
      <items count="115">
        <item x="21"/>
        <item x="22"/>
        <item x="23"/>
        <item x="24"/>
        <item x="25"/>
        <item x="26"/>
        <item x="62"/>
        <item x="63"/>
        <item x="27"/>
        <item x="28"/>
        <item x="34"/>
        <item x="29"/>
        <item x="30"/>
        <item x="104"/>
        <item x="73"/>
        <item x="74"/>
        <item x="105"/>
        <item x="106"/>
        <item x="107"/>
        <item x="108"/>
        <item x="64"/>
        <item x="65"/>
        <item x="75"/>
        <item x="66"/>
        <item x="76"/>
        <item x="43"/>
        <item x="77"/>
        <item x="78"/>
        <item x="79"/>
        <item x="80"/>
        <item x="67"/>
        <item x="81"/>
        <item x="82"/>
        <item x="83"/>
        <item x="44"/>
        <item x="84"/>
        <item x="85"/>
        <item x="86"/>
        <item x="87"/>
        <item x="88"/>
        <item x="89"/>
        <item x="18"/>
        <item x="31"/>
        <item x="50"/>
        <item x="45"/>
        <item x="46"/>
        <item x="47"/>
        <item x="90"/>
        <item x="91"/>
        <item x="95"/>
        <item x="49"/>
        <item x="19"/>
        <item x="20"/>
        <item x="38"/>
        <item x="101"/>
        <item x="102"/>
        <item x="40"/>
        <item x="97"/>
        <item x="61"/>
        <item x="103"/>
        <item x="39"/>
        <item x="35"/>
        <item x="36"/>
        <item x="37"/>
        <item x="99"/>
        <item x="98"/>
        <item x="100"/>
        <item x="113"/>
        <item x="92"/>
        <item x="93"/>
        <item x="112"/>
        <item x="6"/>
        <item x="94"/>
        <item x="42"/>
        <item x="59"/>
        <item x="7"/>
        <item x="8"/>
        <item x="60"/>
        <item x="54"/>
        <item x="0"/>
        <item x="9"/>
        <item x="71"/>
        <item x="109"/>
        <item x="68"/>
        <item x="96"/>
        <item x="69"/>
        <item x="41"/>
        <item x="70"/>
        <item x="13"/>
        <item x="10"/>
        <item x="11"/>
        <item x="12"/>
        <item x="17"/>
        <item x="51"/>
        <item x="16"/>
        <item x="15"/>
        <item x="53"/>
        <item x="14"/>
        <item x="52"/>
        <item x="55"/>
        <item x="110"/>
        <item x="56"/>
        <item x="111"/>
        <item x="57"/>
        <item x="1"/>
        <item x="32"/>
        <item x="48"/>
        <item x="72"/>
        <item x="58"/>
        <item x="33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Ref" fld="1" subtotal="count" baseField="0" baseItem="0"/>
  </dataFields>
  <formats count="2">
    <format dxfId="3">
      <pivotArea outline="0" collapsedLevelsAreSubtotals="1" fieldPosition="0"/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8A271-B4C6-4F50-8133-A1C7DFB6DBAF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80" firstHeaderRow="1" firstDataRow="1" firstDataCol="1"/>
  <pivotFields count="8">
    <pivotField axis="axisRow" showAll="0" sortType="ascending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76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Count of Ref" fld="1" subtotal="count" baseField="0" baseItem="0"/>
  </dataFields>
  <formats count="2">
    <format dxfId="1">
      <pivotArea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D56323-DD93-4579-8AC1-732AC6E2FBA1}" autoFormatId="16" applyNumberFormats="0" applyBorderFormats="0" applyFontFormats="0" applyPatternFormats="0" applyAlignmentFormats="0" applyWidthHeightFormats="0">
  <queryTableRefresh nextId="35" unboundColumnsRight="9">
    <queryTableFields count="22">
      <queryTableField id="1" name="Id" tableColumnId="1"/>
      <queryTableField id="2" name="Designator" tableColumnId="2"/>
      <queryTableField id="3" name="Package" tableColumnId="3"/>
      <queryTableField id="34" dataBound="0" tableColumnId="20"/>
      <queryTableField id="4" name="Quantity" tableColumnId="4"/>
      <queryTableField id="5" name="Designation" tableColumnId="5"/>
      <queryTableField id="12" dataBound="0" tableColumnId="12"/>
      <queryTableField id="13" dataBound="0" tableColumnId="7"/>
      <queryTableField id="14" dataBound="0" tableColumnId="8"/>
      <queryTableField id="11" dataBound="0" tableColumnId="11"/>
      <queryTableField id="10" dataBound="0" tableColumnId="10"/>
      <queryTableField id="9" dataBound="0" tableColumnId="9"/>
      <queryTableField id="6" name="Supplier and ref" tableColumnId="6"/>
      <queryTableField id="18" dataBound="0" tableColumnId="15"/>
      <queryTableField id="19" dataBound="0" tableColumnId="16"/>
      <queryTableField id="20" dataBound="0" tableColumnId="17"/>
      <queryTableField id="16" dataBound="0" tableColumnId="13"/>
      <queryTableField id="17" dataBound="0" tableColumnId="14"/>
      <queryTableField id="27" dataBound="0" tableColumnId="18"/>
      <queryTableField id="28" dataBound="0" tableColumnId="19"/>
      <queryTableField id="32" dataBound="0" tableColumnId="23"/>
      <queryTableField id="33" dataBound="0" tableColumnId="24"/>
    </queryTableFields>
    <queryTableDeletedFields count="2">
      <deletedField name="_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8B9270-888F-4134-8EE7-9929FA076262}" name="BOM" displayName="BOM" ref="A1:V117" tableType="queryTable" totalsRowShown="0">
  <autoFilter ref="A1:V117" xr:uid="{5083EFA0-F65E-4F78-B29F-FD4FA78455A8}"/>
  <sortState xmlns:xlrd2="http://schemas.microsoft.com/office/spreadsheetml/2017/richdata2" ref="A2:V117">
    <sortCondition ref="B1:B117"/>
  </sortState>
  <tableColumns count="22">
    <tableColumn id="1" xr3:uid="{ED9A2AC8-740E-400C-A110-85F25F5719BA}" uniqueName="1" name="Id" queryTableFieldId="1"/>
    <tableColumn id="2" xr3:uid="{9110B2A4-86FA-462F-9F14-8AF9928C5E1D}" uniqueName="2" name="Designator" queryTableFieldId="2" dataDxfId="26"/>
    <tableColumn id="3" xr3:uid="{3B191571-C99F-404E-9707-1CC63AB8BA59}" uniqueName="3" name="Package" queryTableFieldId="3" dataDxfId="25"/>
    <tableColumn id="20" xr3:uid="{9EDA376E-3508-4D88-856F-5B9D2B83E54A}" uniqueName="20" name="PCB Orientation" queryTableFieldId="34" dataDxfId="24"/>
    <tableColumn id="4" xr3:uid="{BB6C3245-D435-4AF7-948B-B3009204D1A0}" uniqueName="4" name="Qty" queryTableFieldId="4"/>
    <tableColumn id="5" xr3:uid="{5CAE54BA-0A52-41A5-A4DF-6AC56FF409B0}" uniqueName="5" name="Designation" queryTableFieldId="5" dataDxfId="23"/>
    <tableColumn id="12" xr3:uid="{D508ADE1-5BD0-4F89-A686-80BCDE515C8E}" uniqueName="12" name="Type" queryTableFieldId="12" dataDxfId="22"/>
    <tableColumn id="7" xr3:uid="{6288E723-9869-4881-BB09-F5977E485265}" uniqueName="7" name="Note" queryTableFieldId="13" dataDxfId="21"/>
    <tableColumn id="8" xr3:uid="{BDBC3995-D0A5-4FE9-A3F9-B619BF8796AE}" uniqueName="8" name="Check footprint" queryTableFieldId="14" dataDxfId="20"/>
    <tableColumn id="11" xr3:uid="{48A8A8AE-EF6C-49BE-8D5D-2F9B3CC9C822}" uniqueName="11" name="Supplier" queryTableFieldId="11" dataDxfId="19"/>
    <tableColumn id="10" xr3:uid="{060B6BDE-924A-47AC-BA3D-71654CF2E7DE}" uniqueName="10" name="SPN" queryTableFieldId="10" dataDxfId="18"/>
    <tableColumn id="9" xr3:uid="{519F6CA7-AF56-43E7-98E7-B609B1F81BD0}" uniqueName="9" name="Manufacturer" queryTableFieldId="9" dataDxfId="17"/>
    <tableColumn id="6" xr3:uid="{282BD37D-8D39-4ABF-BECB-F9E14077FB68}" uniqueName="6" name="MFP" queryTableFieldId="6" dataDxfId="16"/>
    <tableColumn id="15" xr3:uid="{389F81AF-BFB7-4088-A54C-6945E04A74AD}" uniqueName="15" name="Datasheet" queryTableFieldId="18" dataDxfId="15"/>
    <tableColumn id="16" xr3:uid="{6D5D7ED4-916B-430D-BB11-64DEF1850B9A}" uniqueName="16" name="[Reflow] max temp [C]" queryTableFieldId="19" dataDxfId="14"/>
    <tableColumn id="17" xr3:uid="{64F0D724-C5D9-4686-916C-FEB2F25799C8}" uniqueName="17" name="[Reflow] max duration [s]" queryTableFieldId="20" dataDxfId="13"/>
    <tableColumn id="13" xr3:uid="{73E48737-0A2A-41C3-A21F-E4E36BDB5ED2}" uniqueName="13" name="Ordered" queryTableFieldId="16" dataDxfId="12"/>
    <tableColumn id="14" xr3:uid="{A1BCA588-2130-4EF9-880C-FC6110EB7BEF}" uniqueName="14" name="Arrived" queryTableFieldId="17" dataDxfId="11"/>
    <tableColumn id="18" xr3:uid="{46594F2E-A20B-4FD1-AABC-B167232F7986}" uniqueName="18" name="In bottom?" queryTableFieldId="27" dataDxfId="10">
      <calculatedColumnFormula>VLOOKUP(BOM[[#This Row],[SPN]], BL_Pivot!$D$4:$D$41, 1, FALSE)</calculatedColumnFormula>
    </tableColumn>
    <tableColumn id="19" xr3:uid="{DFCFDABF-5D3A-47D5-804A-C47948822576}" uniqueName="19" name="In top?" queryTableFieldId="28" dataDxfId="9">
      <calculatedColumnFormula>VLOOKUP(BOM[[#This Row],[SPN]], TL_Pivot!$D$4:$D$79, 1, FALSE)</calculatedColumnFormula>
    </tableColumn>
    <tableColumn id="23" xr3:uid="{F005D140-A659-41AA-BC5F-6B791A860310}" uniqueName="23" name="Is SPN?" queryTableFieldId="32" dataDxfId="8">
      <calculatedColumnFormula>IF(BOM[[#This Row],[SPN]]="-", 0, 1)</calculatedColumnFormula>
    </tableColumn>
    <tableColumn id="24" xr3:uid="{C8928B16-0713-4F0A-8B80-723AE9BA616C}" uniqueName="24" name="SPN count" queryTableFieldId="33" dataDxfId="7">
      <calculatedColumnFormula>SUM(U2:U109)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0D1771-C431-4771-9477-9CE775E7CCCB}" name="Table8" displayName="Table8" ref="A1:H115" totalsRowShown="0">
  <autoFilter ref="A1:H115" xr:uid="{10AC7277-4BCD-4841-BD22-07F1023B745A}"/>
  <sortState xmlns:xlrd2="http://schemas.microsoft.com/office/spreadsheetml/2017/richdata2" ref="A2:H115">
    <sortCondition ref="A1:A115"/>
  </sortState>
  <tableColumns count="8">
    <tableColumn id="8" xr3:uid="{6C5A18D7-035F-4419-A212-6608C4069E2E}" name="SPN" dataDxfId="5">
      <calculatedColumnFormula>VLOOKUP(Table8[[#This Row],[Val]], BOM[[Designation]:[SPN]], 6, FALSE)</calculatedColumnFormula>
    </tableColumn>
    <tableColumn id="1" xr3:uid="{C1F991A9-CA1D-4944-9494-3927852CE025}" name="Ref"/>
    <tableColumn id="2" xr3:uid="{118148A2-5D79-411F-A29B-B7CC77EB5E3B}" name="Val"/>
    <tableColumn id="3" xr3:uid="{A27DA63D-483F-4B25-9059-72416B6E8EA4}" name="Package"/>
    <tableColumn id="4" xr3:uid="{5439088A-FDC4-472B-A2D2-0BD2A8666829}" name="PosX"/>
    <tableColumn id="5" xr3:uid="{892C1070-2300-425C-A10F-00F1C0BA0AAA}" name="PosY"/>
    <tableColumn id="6" xr3:uid="{7FF4A2E2-DF65-44E8-9DDE-9081A8F1B46F}" name="Rot"/>
    <tableColumn id="7" xr3:uid="{2A6EB771-B21A-4AA6-9E04-E447CDDF0CB1}" name="Si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35A9B3-FC81-4859-BCCF-34A73360B822}" name="Table6" displayName="Table6" ref="A1:H311" totalsRowShown="0">
  <autoFilter ref="A1:H311" xr:uid="{1623B317-49BE-4C12-9188-77B192E664AC}">
    <filterColumn colId="0">
      <filters>
        <filter val="1127-2957-ND"/>
        <filter val="122-1930-ND"/>
        <filter val="1276-1092-1-ND"/>
        <filter val="1276-3064-1-ND"/>
        <filter val="1276-6374-1-ND"/>
        <filter val="2073-USB3070-30-ACT-ND"/>
        <filter val="296-24264-1-ND"/>
        <filter val="296-40357-1-ND"/>
        <filter val="296-41463-1-ND"/>
        <filter val="296-48317-1-ND"/>
        <filter val="296-48697-1-ND"/>
        <filter val="296-48786-1-ND"/>
        <filter val="311-0.0JRCT-ND"/>
        <filter val="311-1.00KLRCT-ND"/>
        <filter val="311-1001-1-ND"/>
        <filter val="311-1009-1-ND"/>
        <filter val="311-100LRCT-ND"/>
        <filter val="311-1014-1-ND"/>
        <filter val="311-1017-1-ND"/>
        <filter val="311-1024-1-ND"/>
        <filter val="311-12.0KLRCT-ND"/>
        <filter val="311-1338-1-ND"/>
        <filter val="311-1340-1-ND"/>
        <filter val="311-1349-1-ND"/>
        <filter val="311-1415-1-ND"/>
        <filter val="311-1444-1-ND"/>
        <filter val="311-1451-1-ND"/>
        <filter val="311-1455-1-ND"/>
        <filter val="311-15.0KLRCT-ND"/>
        <filter val="311-1672-1-ND"/>
        <filter val="311-1678-1-ND"/>
        <filter val="311-1863-1-ND"/>
        <filter val="311-1865-1-ND"/>
        <filter val="311-240LRCT-ND"/>
        <filter val="311-3.09KLRCT-ND"/>
        <filter val="311-33.0LRCT-ND"/>
        <filter val="311-4.7KLRCT-ND"/>
        <filter val="311-47.0KLRCT-ND"/>
        <filter val="311-49.9LRCT-ND"/>
        <filter val="311-549LRCT-ND"/>
        <filter val="311-59KLRCT-ND"/>
        <filter val="311-6.80KLRCT-ND"/>
        <filter val="311-68.0KLRCT-ND"/>
        <filter val="311-8.20KLRCT-ND"/>
        <filter val="445-16237-1-ND"/>
        <filter val="445-6758-1-ND"/>
        <filter val="490-5263-1-ND"/>
        <filter val="490-7690-1-ND"/>
        <filter val="497-10813-1-ND"/>
        <filter val="535-13521-1-ND"/>
        <filter val="576-2840-1-ND"/>
        <filter val="581-KT2520K4DAW18TAS"/>
        <filter val="609-5162-1-ND"/>
        <filter val="712-1058-1-ND"/>
        <filter val="732-4978-1-ND"/>
        <filter val="768-1024-1-ND"/>
        <filter val="863-1398-1-ND"/>
        <filter val="93LC46BT-I/OTCT-ND"/>
        <filter val="ADA4940-2ACPZ-R2CT-ND"/>
        <filter val="ADF4158CCPZ-RL7CT-ND"/>
        <filter val="ADL5802ACPZ-R7CT-ND"/>
        <filter val="CONSMA003.062-ND"/>
        <filter val="EJ508A-ND"/>
        <filter val="HR1942CT-ND"/>
        <filter val="LTC2292CUP#PBF-ND"/>
        <filter val="MGA-25203-TR1G"/>
        <filter val="NB3N551MNR4GOSCT-ND"/>
        <filter val="NC7S04P5XCT-ND"/>
        <filter val="P19743CT-ND"/>
        <filter val="PAT126CT-ND"/>
        <filter val="RE1C002UNTCLCT-ND"/>
        <filter val="SRR6040A-330MCT-ND"/>
        <filter val="SS13FLCT-ND"/>
        <filter val="W25Q32JVZPIQ-ND"/>
        <filter val="YAG3021CT-ND"/>
      </filters>
    </filterColumn>
  </autoFilter>
  <sortState xmlns:xlrd2="http://schemas.microsoft.com/office/spreadsheetml/2017/richdata2" ref="A2:H311">
    <sortCondition ref="A1:A311"/>
  </sortState>
  <tableColumns count="8">
    <tableColumn id="8" xr3:uid="{B2292B43-22F0-4AF3-92E9-E04BD7E4317D}" name="SPN" dataDxfId="4">
      <calculatedColumnFormula>VLOOKUP(Table6[[#This Row],[Val]], BOM[[Designation]:[SPN]], 6, FALSE)</calculatedColumnFormula>
    </tableColumn>
    <tableColumn id="1" xr3:uid="{EC01111D-4ECA-4998-BACC-89F1DFF4DF64}" name="Ref"/>
    <tableColumn id="2" xr3:uid="{5992A186-8F93-4198-915C-726B426D0852}" name="Val"/>
    <tableColumn id="3" xr3:uid="{B3BF59AE-109F-4619-95DB-65123BA0FD82}" name="Package"/>
    <tableColumn id="4" xr3:uid="{D3FE93A5-38C6-4AC4-AF00-E59216BE4D06}" name="PosX"/>
    <tableColumn id="5" xr3:uid="{75DA614B-4E5C-4C2B-AFE3-1D213CC42354}" name="PosY"/>
    <tableColumn id="6" xr3:uid="{AB6A513D-3962-4E2E-9998-68E04129B5D4}" name="Rot"/>
    <tableColumn id="7" xr3:uid="{A89BE42C-C040-4135-9390-81987E6191A6}" name="S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19-06-19T12:12:58.08" personId="{A746E870-EC91-440F-9E2F-E1161DA54011}" id="{26E01FE9-919B-4890-9A03-30984C01693C}">
    <text>The units are missing which creates a duplicate for the inductance: 2.2uH and 2.2uF.</text>
  </threadedComment>
  <threadedComment ref="G32" dT="2019-06-04T11:13:51.32" personId="{A746E870-EC91-440F-9E2F-E1161DA54011}" id="{7CC89659-77CB-4453-B74A-DD33D3C33E02}">
    <text>Discontinued at Digi-Key -&gt; get some extra if possible.</text>
  </threadedComment>
  <threadedComment ref="G44" dT="2019-06-05T16:39:41.09" personId="{A746E870-EC91-440F-9E2F-E1161DA54011}" id="{074C8187-1D01-4AC0-8185-924EB1827651}">
    <text>FPGA programming pins</text>
  </threadedComment>
  <threadedComment ref="G54" dT="2019-06-05T15:43:30.32" personId="{A746E870-EC91-440F-9E2F-E1161DA54011}" id="{A7EA72D9-7420-49A2-AC4D-C152A752F2A2}">
    <text>On CLK line</text>
  </threadedComment>
  <threadedComment ref="G73" dT="2019-06-05T15:42:19.22" personId="{A746E870-EC91-440F-9E2F-E1161DA54011}" id="{F4807C60-E6FD-477D-A4CB-914A17A62084}">
    <text>nA/uA inputs to the chip</text>
  </threadedComment>
  <threadedComment ref="G80" dT="2019-06-05T15:42:19.22" personId="{A746E870-EC91-440F-9E2F-E1161DA54011}" id="{49857ABE-8FB2-48C7-B2A2-2DA8658BF6A9}">
    <text>VCO output</text>
  </threadedComment>
  <threadedComment ref="G81" dT="2019-06-05T15:47:57.67" personId="{A746E870-EC91-440F-9E2F-E1161DA54011}" id="{0EFB0D54-FD16-444A-A1C5-7A05A52DBB2A}">
    <text>In series with ADC input</text>
  </threadedComment>
  <threadedComment ref="G82" dT="2019-06-04T12:54:55.04" personId="{A746E870-EC91-440F-9E2F-E1161DA54011}" id="{AFD978BD-B65E-4560-9AC8-5EA6D803F59D}">
    <text>Replaced from obsolete</text>
  </threadedComment>
  <threadedComment ref="G84" dT="2019-06-03T22:23:53.72" personId="{A746E870-EC91-440F-9E2F-E1161DA54011}" id="{F9FA9525-8DD6-4AD9-A91A-8D03BCE3BA58}">
    <text>E option is for RoHS compliance</text>
  </threadedComment>
  <threadedComment ref="G85" dT="2019-06-05T16:42:54.49" personId="{A746E870-EC91-440F-9E2F-E1161DA54011}" id="{35D3FDAC-05E9-46BB-B818-E7B3082EC97F}">
    <text>XXX-R and XXX-T are the same, just Tape or Reel.</text>
  </threadedComment>
  <threadedComment ref="G86" dT="2019-06-03T21:58:37.28" personId="{A746E870-EC91-440F-9E2F-E1161DA54011}" id="{6EC5A0B5-41C0-4EB4-81A8-758058708DE9}">
    <text>Replacement unclear. Broadcom contacted 06/04/19. Might trigger a schematic redesign.
Options: SST11CP15E
Win-Source sells obsolete components and has it!</text>
  </threadedComment>
  <threadedComment ref="G92" dT="2019-06-03T22:16:48.45" personId="{A746E870-EC91-440F-9E2F-E1161DA54011}" id="{B7764562-DCF5-4E33-B768-F31B72043CD7}">
    <text>Just how it is delivered to DK</text>
  </threadedComment>
  <threadedComment ref="G98" dT="2019-06-04T13:19:07.97" personId="{A746E870-EC91-440F-9E2F-E1161DA54011}" id="{81724E6F-183E-4D5D-9C9D-F5540CDC34F1}">
    <text>Too many options but non-critical component and I can still buy many of them.</text>
  </threadedComment>
  <threadedComment ref="G105" dT="2019-06-03T22:27:38.84" personId="{A746E870-EC91-440F-9E2F-E1161DA54011}" id="{5B020178-FB99-4269-B7D9-0A795C84412D}">
    <text>Just about pricing - same items</text>
  </threadedComment>
  <threadedComment ref="G106" dT="2019-06-03T22:29:13.17" personId="{A746E870-EC91-440F-9E2F-E1161DA54011}" id="{32EC9F69-68A5-4D4F-A215-1E0FB101593C}">
    <text>KT2520K40000DAW18TAS 40 MHz - out of stock at DigiKey but could be found at Mouser.</text>
  </threadedComment>
  <threadedComment ref="G113" dT="2019-06-05T00:17:18.69" personId="{A746E870-EC91-440F-9E2F-E1161DA54011}" id="{38CDC468-25DF-471E-B118-3210CDFB0784}">
    <text>Not a part - specific portion of track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Datasheets\UPY-GPHC_X7R_6.3V-to-50V_18.pdf" TargetMode="External"/><Relationship Id="rId117" Type="http://schemas.openxmlformats.org/officeDocument/2006/relationships/hyperlink" Target="https://www.digikey.com/product-detail/en/amphenol-icc-fci/10104111-0001LF/609-4053-1-ND/2350359" TargetMode="External"/><Relationship Id="rId21" Type="http://schemas.openxmlformats.org/officeDocument/2006/relationships/hyperlink" Target="Datasheets\UPY-GPHC_X5R_4V-to-50V_25.pdf" TargetMode="External"/><Relationship Id="rId42" Type="http://schemas.openxmlformats.org/officeDocument/2006/relationships/hyperlink" Target="https://www.digikey.com/product-detail/en/yageo/CC0603KRX5R7BB105/311-1444-1-ND/2833750" TargetMode="External"/><Relationship Id="rId47" Type="http://schemas.openxmlformats.org/officeDocument/2006/relationships/hyperlink" Target="https://www.digikey.com/product-detail/en/yageo/CC0402JRNPO9BN680/311-1340-1-ND/2103124" TargetMode="External"/><Relationship Id="rId63" Type="http://schemas.openxmlformats.org/officeDocument/2006/relationships/hyperlink" Target="https://www.digikey.com/product-detail/en/yageo/RC0402FR-075K49L/311-5.49KLRCT-ND/729573" TargetMode="External"/><Relationship Id="rId68" Type="http://schemas.openxmlformats.org/officeDocument/2006/relationships/hyperlink" Target="https://www.digikey.com/product-detail/en/yageo/RC0402FR-0739KL/311-39.0KLRCT-ND/729548" TargetMode="External"/><Relationship Id="rId84" Type="http://schemas.openxmlformats.org/officeDocument/2006/relationships/hyperlink" Target="https://www.digikey.com/product-detail/en/yageo/RC0402FR-071K87L/YAG3048CT-ND/5281913" TargetMode="External"/><Relationship Id="rId89" Type="http://schemas.openxmlformats.org/officeDocument/2006/relationships/hyperlink" Target="https://www.digikey.com/product-detail/en/yageo/RC0402FR-074K7L/311-4.7KLRCT-ND/2827881" TargetMode="External"/><Relationship Id="rId112" Type="http://schemas.openxmlformats.org/officeDocument/2006/relationships/hyperlink" Target="https://www.digikey.com/products/en/integrated-circuits-ics/clock-timing-clock-buffers-drivers/764?k=nb3n551&amp;k=&amp;pkeyword=nb3n551&amp;sv=0&amp;pv1291=1892&amp;sf=0&amp;FV=ffe002fc%2C1c0002%2C1c0006&amp;quantity=&amp;ColumnSort=0&amp;page=1&amp;stock=1&amp;pageSize=25" TargetMode="External"/><Relationship Id="rId133" Type="http://schemas.openxmlformats.org/officeDocument/2006/relationships/hyperlink" Target="Datasheets\consma003.062.pdf" TargetMode="External"/><Relationship Id="rId138" Type="http://schemas.openxmlformats.org/officeDocument/2006/relationships/hyperlink" Target="Datasheets\PYu-RC_Group_51_RoHS_L_10.pdf" TargetMode="External"/><Relationship Id="rId154" Type="http://schemas.openxmlformats.org/officeDocument/2006/relationships/hyperlink" Target="Datasheets\n_catalog_partition16_en.pdf" TargetMode="External"/><Relationship Id="rId159" Type="http://schemas.openxmlformats.org/officeDocument/2006/relationships/hyperlink" Target="Datasheets\ADA4940-1_4940-2.pdf" TargetMode="External"/><Relationship Id="rId175" Type="http://schemas.openxmlformats.org/officeDocument/2006/relationships/hyperlink" Target="Datasheets\inductor_commercial_high-frequency_mlg1005s_en.pdf" TargetMode="External"/><Relationship Id="rId170" Type="http://schemas.openxmlformats.org/officeDocument/2006/relationships/hyperlink" Target="Datasheets\10104110.pdf" TargetMode="External"/><Relationship Id="rId16" Type="http://schemas.openxmlformats.org/officeDocument/2006/relationships/hyperlink" Target="Datasheets\19-CL32A107MQVNNNE.pdf" TargetMode="External"/><Relationship Id="rId107" Type="http://schemas.openxmlformats.org/officeDocument/2006/relationships/hyperlink" Target="https://www.digikey.com/products/en?keywords=2073-USB3070-30-ACT-ND" TargetMode="External"/><Relationship Id="rId11" Type="http://schemas.openxmlformats.org/officeDocument/2006/relationships/hyperlink" Target="Datasheets\UPY-GPHC_X5R_4V-to-50V_25.pdf" TargetMode="External"/><Relationship Id="rId32" Type="http://schemas.openxmlformats.org/officeDocument/2006/relationships/hyperlink" Target="https://www.digikey.com/product-detail/en/yageo/CC0402JRNPO9BN100/311-1014-1-ND/302931" TargetMode="External"/><Relationship Id="rId37" Type="http://schemas.openxmlformats.org/officeDocument/2006/relationships/hyperlink" Target="https://www.digikey.com/product-detail/en/yageo/CC0402KRX7R9BB103/311-1349-1-ND/2103133" TargetMode="External"/><Relationship Id="rId53" Type="http://schemas.openxmlformats.org/officeDocument/2006/relationships/hyperlink" Target="https://www.digikey.com/product-detail/en/wurth-electronics-inc/150060RS75000/732-4978-1-ND/4489899" TargetMode="External"/><Relationship Id="rId58" Type="http://schemas.openxmlformats.org/officeDocument/2006/relationships/hyperlink" Target="https://www.digikey.com/product-detail/en/tdk-corporation/MLZ2012N2R2LT000/445-6758-1-ND/2523579" TargetMode="External"/><Relationship Id="rId74" Type="http://schemas.openxmlformats.org/officeDocument/2006/relationships/hyperlink" Target="https://www.digikey.com/product-detail/en/yageo/RC0402FR-077K5L/311-7.50KLRCT-ND/729602" TargetMode="External"/><Relationship Id="rId79" Type="http://schemas.openxmlformats.org/officeDocument/2006/relationships/hyperlink" Target="https://www.digikey.com/product-detail/en/yageo/RC0402FR-073K09L/311-3.09KLRCT-ND/2827956" TargetMode="External"/><Relationship Id="rId102" Type="http://schemas.openxmlformats.org/officeDocument/2006/relationships/hyperlink" Target="https://www.digikey.com/product-detail/en/texas-instruments/TPS7A9101DSKR/296-48317-1-ND/8347736" TargetMode="External"/><Relationship Id="rId123" Type="http://schemas.openxmlformats.org/officeDocument/2006/relationships/hyperlink" Target="https://www.digikey.com/product-detail/en/texas-instruments/LP5907MFX-3.0-NOPB/296-40357-1-ND/5178234" TargetMode="External"/><Relationship Id="rId128" Type="http://schemas.openxmlformats.org/officeDocument/2006/relationships/hyperlink" Target="Datasheets\S_CIC21P101NE.pdf" TargetMode="External"/><Relationship Id="rId144" Type="http://schemas.openxmlformats.org/officeDocument/2006/relationships/hyperlink" Target="Datasheets\av02-1961en_ds_mga-25203_2014-09-22.pdf" TargetMode="External"/><Relationship Id="rId149" Type="http://schemas.openxmlformats.org/officeDocument/2006/relationships/hyperlink" Target="Datasheets\lp2985.pdf" TargetMode="External"/><Relationship Id="rId5" Type="http://schemas.openxmlformats.org/officeDocument/2006/relationships/hyperlink" Target="https://www.digikey.com/product-detail/en/texas-instruments/TRF37A73IDSGR/296-48786-1-ND/8567830" TargetMode="External"/><Relationship Id="rId90" Type="http://schemas.openxmlformats.org/officeDocument/2006/relationships/hyperlink" Target="https://www.digikey.com/product-detail/en/yageo/RC0402FR-0712KL/311-12.0KLRCT-ND/729479" TargetMode="External"/><Relationship Id="rId95" Type="http://schemas.openxmlformats.org/officeDocument/2006/relationships/hyperlink" Target="https://www.digikey.com/product-detail/en/yageo/RC0402FR-0749R9L/311-49.9LRCT-ND/729568" TargetMode="External"/><Relationship Id="rId160" Type="http://schemas.openxmlformats.org/officeDocument/2006/relationships/hyperlink" Target="https://www.digikey.com/product-detail/en/analog-devices-inc/ADA4940-2ACPZ-R2/ADA4940-2ACPZ-R2CT-ND/6570898" TargetMode="External"/><Relationship Id="rId165" Type="http://schemas.openxmlformats.org/officeDocument/2006/relationships/hyperlink" Target="Datasheets\tlv172.pdf" TargetMode="External"/><Relationship Id="rId22" Type="http://schemas.openxmlformats.org/officeDocument/2006/relationships/hyperlink" Target="Datasheets\UPY-GP_NP0_16V-to-50V_16.pdf" TargetMode="External"/><Relationship Id="rId27" Type="http://schemas.openxmlformats.org/officeDocument/2006/relationships/hyperlink" Target="Datasheets\UPY-GPHC_X7R_6.3V-to-50V_18.pdf" TargetMode="External"/><Relationship Id="rId43" Type="http://schemas.openxmlformats.org/officeDocument/2006/relationships/hyperlink" Target="https://www.digikey.com/product-detail/en/yageo/CC0402JRNPO9BN150/311-1017-1-ND/302934" TargetMode="External"/><Relationship Id="rId48" Type="http://schemas.openxmlformats.org/officeDocument/2006/relationships/hyperlink" Target="https://www.digikey.com/product-detail/en/yageo/CC0402JRNPO9BN390/311-1009-1-ND/302926" TargetMode="External"/><Relationship Id="rId64" Type="http://schemas.openxmlformats.org/officeDocument/2006/relationships/hyperlink" Target="https://www.digikey.com/product-detail/en/yageo/RC0402FR-076K98L/YAG3220CT-ND/5282085" TargetMode="External"/><Relationship Id="rId69" Type="http://schemas.openxmlformats.org/officeDocument/2006/relationships/hyperlink" Target="https://www.digikey.com/product-detail/en/yageo/RC0402FR-0722RL/311-22.0LRCT-ND/729509" TargetMode="External"/><Relationship Id="rId113" Type="http://schemas.openxmlformats.org/officeDocument/2006/relationships/hyperlink" Target="https://www.digikey.com/product-detail/en/linear-technology-analog-devices/LTC2292CUP-PBF/LTC2292CUP-PBF-ND/963879" TargetMode="External"/><Relationship Id="rId118" Type="http://schemas.openxmlformats.org/officeDocument/2006/relationships/hyperlink" Target="https://www.digikey.com/product-detail/en/amphenol-icc-fci/10104110-0001LF/609-4052-1-ND/2350358" TargetMode="External"/><Relationship Id="rId134" Type="http://schemas.openxmlformats.org/officeDocument/2006/relationships/hyperlink" Target="Datasheets\95278.pdf" TargetMode="External"/><Relationship Id="rId139" Type="http://schemas.openxmlformats.org/officeDocument/2006/relationships/hyperlink" Target="Datasheets\PYu-RC_Group_51_RoHS_L_10.pdf" TargetMode="External"/><Relationship Id="rId80" Type="http://schemas.openxmlformats.org/officeDocument/2006/relationships/hyperlink" Target="https://www.digikey.com/products/en/resistors/chip-resistor-surface-mount/52?k=resistor&amp;k=&amp;pkeyword=resistor&amp;sv=0&amp;pv2085=u56+Ohms&amp;sf=0&amp;FV=ffec1104%2Cfffc000d%2C80001%2Cc0001%2Cc0163%2Cc0172%2Cc0179%2C1c0002%2C400004%2C142c07b9%2C1f140000%2Cffe00034&amp;quantity=&amp;ColumnSort=1000011&amp;page=1&amp;stock=1&amp;pageSize=25" TargetMode="External"/><Relationship Id="rId85" Type="http://schemas.openxmlformats.org/officeDocument/2006/relationships/hyperlink" Target="https://www.digikey.com/product-detail/en/yageo/RC0402FR-071K5L/311-1.50KLRCT-ND/729466" TargetMode="External"/><Relationship Id="rId150" Type="http://schemas.openxmlformats.org/officeDocument/2006/relationships/hyperlink" Target="Datasheets\tps7a91.pdf" TargetMode="External"/><Relationship Id="rId155" Type="http://schemas.openxmlformats.org/officeDocument/2006/relationships/hyperlink" Target="Datasheets\ds181_Artix_7_Data_Sheet.pdf" TargetMode="External"/><Relationship Id="rId171" Type="http://schemas.openxmlformats.org/officeDocument/2006/relationships/hyperlink" Target="Datasheets\10118192.pdf" TargetMode="External"/><Relationship Id="rId176" Type="http://schemas.openxmlformats.org/officeDocument/2006/relationships/printerSettings" Target="../printerSettings/printerSettings1.bin"/><Relationship Id="rId12" Type="http://schemas.openxmlformats.org/officeDocument/2006/relationships/hyperlink" Target="Datasheets\UPY-GPHC_X5R_4V-to-50V_25.pdf" TargetMode="External"/><Relationship Id="rId17" Type="http://schemas.openxmlformats.org/officeDocument/2006/relationships/hyperlink" Target="Datasheets\CL_Series_MLCC_ds.pdf" TargetMode="External"/><Relationship Id="rId33" Type="http://schemas.openxmlformats.org/officeDocument/2006/relationships/hyperlink" Target="https://www.digikey.com/product-detail/en/yageo/CC0402JRNPO9BN510/311-1672-1-ND/5195574" TargetMode="External"/><Relationship Id="rId38" Type="http://schemas.openxmlformats.org/officeDocument/2006/relationships/hyperlink" Target="https://www.digikey.com/product-detail/en/yageo/CC0402JRNPO9BN101/311-1024-1-ND/302941" TargetMode="External"/><Relationship Id="rId59" Type="http://schemas.openxmlformats.org/officeDocument/2006/relationships/hyperlink" Target="https://www.digikey.com/product-detail/en/linx-technologies-inc/CONSMA003.062/CONSMA003.062-ND/1577208" TargetMode="External"/><Relationship Id="rId103" Type="http://schemas.openxmlformats.org/officeDocument/2006/relationships/hyperlink" Target="https://www.digikey.com/products/en/integrated-circuits-ics/pmic-voltage-regulators-linear/699?k=MIC5301-3.3&amp;k=&amp;pkeyword=MIC5301-3.3&amp;sv=0&amp;pv7=2&amp;pv16=12319&amp;sf=0&amp;quantity=&amp;ColumnSort=0&amp;page=1&amp;pageSize=25" TargetMode="External"/><Relationship Id="rId108" Type="http://schemas.openxmlformats.org/officeDocument/2006/relationships/hyperlink" Target="https://www.digikey.com/product-detail/en/microchip-technology/93LC46BT-I-OT/93LC46BT-I-OTCT-ND/857643" TargetMode="External"/><Relationship Id="rId124" Type="http://schemas.openxmlformats.org/officeDocument/2006/relationships/hyperlink" Target="https://www.digikey.com/products/en?keywords=XC7A15T-1FTG256C" TargetMode="External"/><Relationship Id="rId129" Type="http://schemas.openxmlformats.org/officeDocument/2006/relationships/hyperlink" Target="Datasheets\ENFA0003.pdf" TargetMode="External"/><Relationship Id="rId54" Type="http://schemas.openxmlformats.org/officeDocument/2006/relationships/hyperlink" Target="https://www.digikey.com/products/en/filters/ferrite-beads-and-chips/841?k=CIC21P101NE&amp;k=&amp;pkeyword=CIC21P101NE&amp;sv=0&amp;pv7=2&amp;sf=0&amp;quantity=&amp;ColumnSort=0&amp;page=1&amp;pageSize=25" TargetMode="External"/><Relationship Id="rId70" Type="http://schemas.openxmlformats.org/officeDocument/2006/relationships/hyperlink" Target="https://www.digikey.com/product-detail/en/yageo/RC0402FR-07240RL/311-240LRCT-ND/2827882" TargetMode="External"/><Relationship Id="rId75" Type="http://schemas.openxmlformats.org/officeDocument/2006/relationships/hyperlink" Target="https://www.digikey.com/product-detail/en/yageo/RC0402FR-071KL/311-1.00KLRCT-ND/729460" TargetMode="External"/><Relationship Id="rId91" Type="http://schemas.openxmlformats.org/officeDocument/2006/relationships/hyperlink" Target="https://www.digikey.com/product-detail/en/yageo/RC0402FR-0710KL/311-10.0KLRCT-ND/729470" TargetMode="External"/><Relationship Id="rId96" Type="http://schemas.openxmlformats.org/officeDocument/2006/relationships/hyperlink" Target="https://www.digikey.com/product-detail/en/panasonic-electronic-components/EVP-AWBD2A/P19743CT-ND/6125110" TargetMode="External"/><Relationship Id="rId140" Type="http://schemas.openxmlformats.org/officeDocument/2006/relationships/hyperlink" Target="Datasheets\EVPAW.pdf" TargetMode="External"/><Relationship Id="rId145" Type="http://schemas.openxmlformats.org/officeDocument/2006/relationships/hyperlink" Target="Datasheets\SKY65404_31_201512K.pdf" TargetMode="External"/><Relationship Id="rId161" Type="http://schemas.openxmlformats.org/officeDocument/2006/relationships/hyperlink" Target="Datasheets\kt2520_e-1388822.pdf" TargetMode="External"/><Relationship Id="rId166" Type="http://schemas.openxmlformats.org/officeDocument/2006/relationships/hyperlink" Target="Datasheets\229321fa.pdf" TargetMode="External"/><Relationship Id="rId1" Type="http://schemas.openxmlformats.org/officeDocument/2006/relationships/hyperlink" Target="https://www.digikey.com/product-detail/en/on-semiconductor/SS13FL/SS13FLCT-ND/5305091" TargetMode="External"/><Relationship Id="rId6" Type="http://schemas.openxmlformats.org/officeDocument/2006/relationships/hyperlink" Target="https://www.digikey.com/product-detail/en/analog-devices-inc/ADF4158CCPZ-RL7/ADF4158CCPZ-RL7CT-ND/4910013" TargetMode="External"/><Relationship Id="rId23" Type="http://schemas.openxmlformats.org/officeDocument/2006/relationships/hyperlink" Target="Datasheets\UPY-GP_NP0_16V-to-50V_16.pdf" TargetMode="External"/><Relationship Id="rId28" Type="http://schemas.openxmlformats.org/officeDocument/2006/relationships/hyperlink" Target="Datasheets\UPY-GPHC_X7R_6.3V-to-50V_18.pdf" TargetMode="External"/><Relationship Id="rId49" Type="http://schemas.openxmlformats.org/officeDocument/2006/relationships/hyperlink" Target="https://www.digikey.com/product-detail/en/yageo/CC0402KRX7R8BB153/311-1713-1-ND/5195615" TargetMode="External"/><Relationship Id="rId114" Type="http://schemas.openxmlformats.org/officeDocument/2006/relationships/hyperlink" Target="https://www.digikey.com/product-detail/en/abracon-llc/ABM10-167-12.000MHZ-T3/535-13521-1-ND/6140274" TargetMode="External"/><Relationship Id="rId119" Type="http://schemas.openxmlformats.org/officeDocument/2006/relationships/hyperlink" Target="https://www.digikey.com/product-detail/en/amphenol-icc-fci/10118192-0002LF/609-5379-1-ND/8555650" TargetMode="External"/><Relationship Id="rId10" Type="http://schemas.openxmlformats.org/officeDocument/2006/relationships/hyperlink" Target="Datasheets\UPY-GP_NP0_16V-to-50V_16.pdf" TargetMode="External"/><Relationship Id="rId31" Type="http://schemas.openxmlformats.org/officeDocument/2006/relationships/hyperlink" Target="https://www.digikey.com/product-detail/en/yageo/CC0402JRX7R9BB222/311-1678-1-ND/5195580" TargetMode="External"/><Relationship Id="rId44" Type="http://schemas.openxmlformats.org/officeDocument/2006/relationships/hyperlink" Target="https://www.digikey.com/product-detail/en/yageo/CC0603KRX5R6BB225/311-1451-1-ND/2833757" TargetMode="External"/><Relationship Id="rId52" Type="http://schemas.openxmlformats.org/officeDocument/2006/relationships/hyperlink" Target="https://www.digikey.com/product-detail/en/yageo/CC0805KKX5R7BB106/311-1865-1-ND/5195767" TargetMode="External"/><Relationship Id="rId60" Type="http://schemas.openxmlformats.org/officeDocument/2006/relationships/hyperlink" Target="https://www.digikey.com/product-detail/en/amphenol-icc-fci/95278-801A08LF/609-5162-1-ND/5967725" TargetMode="External"/><Relationship Id="rId65" Type="http://schemas.openxmlformats.org/officeDocument/2006/relationships/hyperlink" Target="https://www.digikey.com/product-detail/en/yageo/RC0402JR-070RL/311-0.0JRCT-ND/729353" TargetMode="External"/><Relationship Id="rId73" Type="http://schemas.openxmlformats.org/officeDocument/2006/relationships/hyperlink" Target="https://www.digikey.com/product-detail/en/yageo/RC0402FR-076K8L/311-6.80KLRCT-ND/729589" TargetMode="External"/><Relationship Id="rId78" Type="http://schemas.openxmlformats.org/officeDocument/2006/relationships/hyperlink" Target="https://www.digikey.com/product-detail/en/yageo/RC0402FR-0747KL/311-47.0KLRCT-ND/729563" TargetMode="External"/><Relationship Id="rId81" Type="http://schemas.openxmlformats.org/officeDocument/2006/relationships/hyperlink" Target="https://www.digikey.com/product-detail/en/yageo/RC0402FR-07100RL/311-100LRCT-ND/729474" TargetMode="External"/><Relationship Id="rId86" Type="http://schemas.openxmlformats.org/officeDocument/2006/relationships/hyperlink" Target="https://www.digikey.com/product-detail/en/yageo/RC0402FR-071K15L/YAG3033CT-ND/5281898" TargetMode="External"/><Relationship Id="rId94" Type="http://schemas.openxmlformats.org/officeDocument/2006/relationships/hyperlink" Target="https://www.digikey.com/product-detail/en/yageo/RC0402FR-0718RL/YAG3021CT-ND/5281886" TargetMode="External"/><Relationship Id="rId99" Type="http://schemas.openxmlformats.org/officeDocument/2006/relationships/hyperlink" Target="https://www.digikey.com/product-detail/en/stmicroelectronics/L7980TR/497-10813-1-ND/2469161" TargetMode="External"/><Relationship Id="rId101" Type="http://schemas.openxmlformats.org/officeDocument/2006/relationships/hyperlink" Target="https://www.digikey.com/product-detail/en/texas-instruments/LP2985A-10DBVR/296-24264-1-ND/2038549" TargetMode="External"/><Relationship Id="rId122" Type="http://schemas.openxmlformats.org/officeDocument/2006/relationships/hyperlink" Target="https://www.amazon.com/gp/product/B073JYVKNX/ref=ox_sc_act_title_2?smid=ATVPDKIKX0DER&amp;psc=1" TargetMode="External"/><Relationship Id="rId130" Type="http://schemas.openxmlformats.org/officeDocument/2006/relationships/hyperlink" Target="Datasheets\JELF243A-0100.pdf" TargetMode="External"/><Relationship Id="rId135" Type="http://schemas.openxmlformats.org/officeDocument/2006/relationships/hyperlink" Target="Datasheets\re1c002untcl-e.pdf" TargetMode="External"/><Relationship Id="rId143" Type="http://schemas.openxmlformats.org/officeDocument/2006/relationships/hyperlink" Target="Datasheets\trf37a73.pdf" TargetMode="External"/><Relationship Id="rId148" Type="http://schemas.openxmlformats.org/officeDocument/2006/relationships/hyperlink" Target="Datasheets\lp5907.pdf" TargetMode="External"/><Relationship Id="rId151" Type="http://schemas.openxmlformats.org/officeDocument/2006/relationships/hyperlink" Target="Datasheets\mic5301.pdf" TargetMode="External"/><Relationship Id="rId156" Type="http://schemas.openxmlformats.org/officeDocument/2006/relationships/hyperlink" Target="Datasheets\usb3070.pdf" TargetMode="External"/><Relationship Id="rId164" Type="http://schemas.openxmlformats.org/officeDocument/2006/relationships/hyperlink" Target="Datasheets\NB3N551-D-83648.pdf" TargetMode="External"/><Relationship Id="rId169" Type="http://schemas.openxmlformats.org/officeDocument/2006/relationships/hyperlink" Target="Datasheets\10104111.pdf" TargetMode="External"/><Relationship Id="rId177" Type="http://schemas.openxmlformats.org/officeDocument/2006/relationships/vmlDrawing" Target="../drawings/vmlDrawing1.vml"/><Relationship Id="rId4" Type="http://schemas.openxmlformats.org/officeDocument/2006/relationships/hyperlink" Target="https://www.digikey.com/product-detail/en/analog-devices-inc/HMC431LP4E/1127-2957-ND/5359937" TargetMode="External"/><Relationship Id="rId9" Type="http://schemas.openxmlformats.org/officeDocument/2006/relationships/hyperlink" Target="Datasheets\UPY-GP_NP0_16V-to-50V_16.pdf" TargetMode="External"/><Relationship Id="rId172" Type="http://schemas.openxmlformats.org/officeDocument/2006/relationships/hyperlink" Target="https://www.oshstencils.com/" TargetMode="External"/><Relationship Id="rId180" Type="http://schemas.microsoft.com/office/2017/10/relationships/threadedComment" Target="../threadedComments/threadedComment1.xml"/><Relationship Id="rId13" Type="http://schemas.openxmlformats.org/officeDocument/2006/relationships/hyperlink" Target="Datasheets\UPY-GPHC_X7R_6.3V-to-50V_18.pdf" TargetMode="External"/><Relationship Id="rId18" Type="http://schemas.openxmlformats.org/officeDocument/2006/relationships/hyperlink" Target="Datasheets\UPY-GPHC_X5R_4V-to-50V_25.pdf" TargetMode="External"/><Relationship Id="rId39" Type="http://schemas.openxmlformats.org/officeDocument/2006/relationships/hyperlink" Target="https://www.digikey.com/product-detail/en/samsung-electro-mechanics/CL32A107MQVNNNE/1276-1092-1-ND/3889178" TargetMode="External"/><Relationship Id="rId109" Type="http://schemas.openxmlformats.org/officeDocument/2006/relationships/hyperlink" Target="https://www.digikey.com/product-detail/en/ftdi-future-technology-devices-international-ltd/FT2232HL-REEL/768-1024-1-ND/1986057" TargetMode="External"/><Relationship Id="rId34" Type="http://schemas.openxmlformats.org/officeDocument/2006/relationships/hyperlink" Target="https://www.digikey.com/product-detail/en/yageo/CC0603KRX5R6BB475/311-1455-1-ND/2833761" TargetMode="External"/><Relationship Id="rId50" Type="http://schemas.openxmlformats.org/officeDocument/2006/relationships/hyperlink" Target="https://www.digikey.com/product-detail/en/yageo/CC0402KRX7R7BB822/311-1041-1-ND/302958" TargetMode="External"/><Relationship Id="rId55" Type="http://schemas.openxmlformats.org/officeDocument/2006/relationships/hyperlink" Target="https://www.digikey.com/products/en/filters/ferrite-beads-and-chips/841?k=BLM18PG181SN1D&amp;k=&amp;pkeyword=BLM18PG181SN1D&amp;sv=0&amp;pv7=2&amp;sf=0&amp;quantity=&amp;ColumnSort=0&amp;page=1&amp;pageSize=25" TargetMode="External"/><Relationship Id="rId76" Type="http://schemas.openxmlformats.org/officeDocument/2006/relationships/hyperlink" Target="https://www.digikey.com/product-detail/en/yageo/RC0402FR-074K99L/311-4.99KLRCT-ND/2827886" TargetMode="External"/><Relationship Id="rId97" Type="http://schemas.openxmlformats.org/officeDocument/2006/relationships/hyperlink" Target="https://www.digikey.com/product-detail/en/yageo/RC0402FR-073K57L/YAG3150CT-ND/5282015" TargetMode="External"/><Relationship Id="rId104" Type="http://schemas.openxmlformats.org/officeDocument/2006/relationships/hyperlink" Target="https://www.digikey.com/product-detail/en/johanson-technology-inc/5400BL15B050E/712-1058-1-ND/1560887" TargetMode="External"/><Relationship Id="rId120" Type="http://schemas.openxmlformats.org/officeDocument/2006/relationships/hyperlink" Target="https://www.amazon.com/inShareplus-Mounted-Switching-Connector-Adapter/dp/B01GD4ZQRS/ref=sr_1_8?crid=2Y0V5ZNFDPP11&amp;keywords=12+vdc+power+adapter&amp;qid=1559761837&amp;s=gateway&amp;sprefix=12+vdc%2Caps%2C215&amp;sr=8-8" TargetMode="External"/><Relationship Id="rId125" Type="http://schemas.openxmlformats.org/officeDocument/2006/relationships/hyperlink" Target="Datasheets\EJ508A-datasheet.pdf" TargetMode="External"/><Relationship Id="rId141" Type="http://schemas.openxmlformats.org/officeDocument/2006/relationships/hyperlink" Target="Datasheets\ADF4158.pdf" TargetMode="External"/><Relationship Id="rId146" Type="http://schemas.openxmlformats.org/officeDocument/2006/relationships/hyperlink" Target="Datasheets\en.CD00217462.pdf" TargetMode="External"/><Relationship Id="rId167" Type="http://schemas.openxmlformats.org/officeDocument/2006/relationships/hyperlink" Target="Datasheets\ABM10-167-12.000MHz.pdf" TargetMode="External"/><Relationship Id="rId7" Type="http://schemas.openxmlformats.org/officeDocument/2006/relationships/hyperlink" Target="https://www.digikey.com/product-detail/en/texas-instruments/TLV172IDCKR/296-48697-1-ND/8567741" TargetMode="External"/><Relationship Id="rId71" Type="http://schemas.openxmlformats.org/officeDocument/2006/relationships/hyperlink" Target="https://www.digikey.com/product-detail/en/yageo/RC0402FR-0715KL/311-15.0KLRCT-ND/729488" TargetMode="External"/><Relationship Id="rId92" Type="http://schemas.openxmlformats.org/officeDocument/2006/relationships/hyperlink" Target="https://www.digikey.com/product-detail/en/yageo/RC0402FR-072K2L/311-2.20KLRCT-ND/729500" TargetMode="External"/><Relationship Id="rId162" Type="http://schemas.openxmlformats.org/officeDocument/2006/relationships/hyperlink" Target="Datasheets\w25q32jv%20revg%2003272018%20plus.pdf" TargetMode="External"/><Relationship Id="rId2" Type="http://schemas.openxmlformats.org/officeDocument/2006/relationships/hyperlink" Target="https://www.digikey.com/product-detail/en/mpd-memory-protection-devices/EJ508A/EJ508A-ND/2439547" TargetMode="External"/><Relationship Id="rId29" Type="http://schemas.openxmlformats.org/officeDocument/2006/relationships/hyperlink" Target="Datasheets\UPY-GPHC_X5R_4V-to-50V_25.pdf" TargetMode="External"/><Relationship Id="rId24" Type="http://schemas.openxmlformats.org/officeDocument/2006/relationships/hyperlink" Target="Datasheets\UPY-GP_NP0_16V-to-50V_16.pdf" TargetMode="External"/><Relationship Id="rId40" Type="http://schemas.openxmlformats.org/officeDocument/2006/relationships/hyperlink" Target="https://www.digikey.com/product-detail/en/samsung-electro-mechanics/CL31A476MQHNNWE/1276-3064-1-ND/3891150" TargetMode="External"/><Relationship Id="rId45" Type="http://schemas.openxmlformats.org/officeDocument/2006/relationships/hyperlink" Target="https://www.digikey.com/product-detail/en/yageo/CC0402JRNPO9BN180/311-1415-1-ND/2833721" TargetMode="External"/><Relationship Id="rId66" Type="http://schemas.openxmlformats.org/officeDocument/2006/relationships/hyperlink" Target="https://www.digikey.com/products/en/resistors/chip-resistor-surface-mount/52?k=resistor&amp;k=&amp;pkeyword=resistor&amp;sv=0&amp;pv2085=u68+kOhms&amp;sf=0&amp;FV=ffec1104%2Cfffc000d%2Cc0001%2Cc0163%2Cc0172%2Cc0179%2C1c0002%2C400004%2C142c07b9%2C1f140000%2Cffe00034&amp;quantity=&amp;ColumnSort=1000011&amp;page=1&amp;stock=1&amp;pageSize=25" TargetMode="External"/><Relationship Id="rId87" Type="http://schemas.openxmlformats.org/officeDocument/2006/relationships/hyperlink" Target="https://www.digikey.com/product-detail/en/yageo/RC0402FR-07549RL/311-549LRCT-ND/2827918" TargetMode="External"/><Relationship Id="rId110" Type="http://schemas.openxmlformats.org/officeDocument/2006/relationships/hyperlink" Target="https://www.digikey.com/product-detail/en/winbond-electronics/W25Q32JVZPIQ/W25Q32JVZPIQ-ND/6167525" TargetMode="External"/><Relationship Id="rId115" Type="http://schemas.openxmlformats.org/officeDocument/2006/relationships/hyperlink" Target="https://www.amazon.com/AOMWAY-Helical-Antenna-Circular-Polarization/dp/B01E5432I8" TargetMode="External"/><Relationship Id="rId131" Type="http://schemas.openxmlformats.org/officeDocument/2006/relationships/hyperlink" Target="Datasheets\SRR6040A.pdf" TargetMode="External"/><Relationship Id="rId136" Type="http://schemas.openxmlformats.org/officeDocument/2006/relationships/hyperlink" Target="Datasheets\PYu-RC_Group_51_RoHS_L_10.pdf" TargetMode="External"/><Relationship Id="rId157" Type="http://schemas.openxmlformats.org/officeDocument/2006/relationships/hyperlink" Target="Datasheets\20001749K.pdf" TargetMode="External"/><Relationship Id="rId178" Type="http://schemas.openxmlformats.org/officeDocument/2006/relationships/table" Target="../tables/table1.xml"/><Relationship Id="rId61" Type="http://schemas.openxmlformats.org/officeDocument/2006/relationships/hyperlink" Target="https://www.digikey.com/products/en/inductors-coils-chokes/fixed-inductors/71?k=LQW15AN9N9J80D&amp;k=&amp;pkeyword=LQW15AN9N9J80D&amp;sv=0&amp;pv7=2&amp;sf=0&amp;quantity=&amp;ColumnSort=0&amp;page=1&amp;pageSize=25" TargetMode="External"/><Relationship Id="rId82" Type="http://schemas.openxmlformats.org/officeDocument/2006/relationships/hyperlink" Target="https://www.digikey.com/product-detail/en/yageo/RC0402FR-0710K5L/YAG2951CT-ND/5281816" TargetMode="External"/><Relationship Id="rId152" Type="http://schemas.openxmlformats.org/officeDocument/2006/relationships/hyperlink" Target="Datasheets\5400BL15B050.pdf" TargetMode="External"/><Relationship Id="rId173" Type="http://schemas.openxmlformats.org/officeDocument/2006/relationships/hyperlink" Target="https://www.oshstencils.com/" TargetMode="External"/><Relationship Id="rId19" Type="http://schemas.openxmlformats.org/officeDocument/2006/relationships/hyperlink" Target="Datasheets\UPY-GPHC_X5R_4V-to-50V_25.pdf" TargetMode="External"/><Relationship Id="rId14" Type="http://schemas.openxmlformats.org/officeDocument/2006/relationships/hyperlink" Target="Datasheets\UPY-GPHC_X7R_6.3V-to-50V_18.pdf" TargetMode="External"/><Relationship Id="rId30" Type="http://schemas.openxmlformats.org/officeDocument/2006/relationships/hyperlink" Target="Datasheets\doc_1806131255093.pdf" TargetMode="External"/><Relationship Id="rId35" Type="http://schemas.openxmlformats.org/officeDocument/2006/relationships/hyperlink" Target="https://www.digikey.com/product-detail/en/yageo/CC0402KRX5R6BB474/311-1689-1-ND/5195591" TargetMode="External"/><Relationship Id="rId56" Type="http://schemas.openxmlformats.org/officeDocument/2006/relationships/hyperlink" Target="https://www.digikey.com/product-detail/en/tdk-corporation/MLG1005S0N6BT000/445-16237-1-ND/4766694" TargetMode="External"/><Relationship Id="rId77" Type="http://schemas.openxmlformats.org/officeDocument/2006/relationships/hyperlink" Target="https://www.digikey.com/product-detail/en/yageo/RC0402FR-07590RL/YAG3193CT-ND/5282058" TargetMode="External"/><Relationship Id="rId100" Type="http://schemas.openxmlformats.org/officeDocument/2006/relationships/hyperlink" Target="https://www.digikey.com/product-detail/en/texas-instruments/LP5907MFX-1.8-NOPB/296-41463-1-ND/5222797" TargetMode="External"/><Relationship Id="rId105" Type="http://schemas.openxmlformats.org/officeDocument/2006/relationships/hyperlink" Target="https://www.digikey.com/product-detail/en/analog-devices-inc/ADL5802ACPZ-R7/ADL5802ACPZ-R7CT-ND/2615974" TargetMode="External"/><Relationship Id="rId126" Type="http://schemas.openxmlformats.org/officeDocument/2006/relationships/hyperlink" Target="Datasheets\SS14FL-D.PDF" TargetMode="External"/><Relationship Id="rId147" Type="http://schemas.openxmlformats.org/officeDocument/2006/relationships/hyperlink" Target="Datasheets\lp5907.pdf" TargetMode="External"/><Relationship Id="rId168" Type="http://schemas.openxmlformats.org/officeDocument/2006/relationships/hyperlink" Target="Datasheets\10118192.pdf" TargetMode="External"/><Relationship Id="rId8" Type="http://schemas.openxmlformats.org/officeDocument/2006/relationships/hyperlink" Target="Datasheets\UPY-GPHC_X7R_6.3V-to-50V_18.pdf" TargetMode="External"/><Relationship Id="rId51" Type="http://schemas.openxmlformats.org/officeDocument/2006/relationships/hyperlink" Target="https://www.digikey.com/product-detail/en/yageo/CC0402KRX7R8BB472/311-1039-1-ND/302956" TargetMode="External"/><Relationship Id="rId72" Type="http://schemas.openxmlformats.org/officeDocument/2006/relationships/hyperlink" Target="https://www.digikey.com/products/en/resistors/chip-resistor-surface-mount/52?k=resistor&amp;k=&amp;pkeyword=resistor&amp;sv=0&amp;pv2085=u59+kOhms&amp;sf=0&amp;FV=ffec1104%2Cfffc000d%2Cc0001%2Cc0163%2Cc0172%2Cc0179%2C1c0002%2C400004%2C142c07b9%2C1f140000%2Cffe00034&amp;quantity=&amp;ColumnSort=1000011&amp;page=1&amp;stock=1&amp;pageSize=25" TargetMode="External"/><Relationship Id="rId93" Type="http://schemas.openxmlformats.org/officeDocument/2006/relationships/hyperlink" Target="https://www.digikey.com/products/en/resistors/chip-resistor-surface-mount/52?k=resistor&amp;k=&amp;pkeyword=resistor&amp;sv=0&amp;pv2085=u470+kOhms&amp;sf=0&amp;FV=ffec1104%2Cfffc000d%2Cc0001%2Cc0163%2Cc0172%2Cc0179%2C1c0002%2C400004%2C142c07b9%2C1f140000%2Cffe00034&amp;quantity=&amp;ColumnSort=1000011&amp;page=1&amp;stock=1&amp;pageSize=25" TargetMode="External"/><Relationship Id="rId98" Type="http://schemas.openxmlformats.org/officeDocument/2006/relationships/hyperlink" Target="https://www.digikey.com/product-detail/en/skyworks-solutions-inc/SKY65404-31/863-1398-1-ND/2764793" TargetMode="External"/><Relationship Id="rId121" Type="http://schemas.openxmlformats.org/officeDocument/2006/relationships/hyperlink" Target="https://www.amazon.com/AmazonBasics-Male-Micro-Cable-Black/dp/B07232M876/ref=sr_1_3?keywords=amazon%2Bmicro%2Busb%2Bcable&amp;qid=1559762077&amp;s=pc&amp;sr=1-3&amp;th=1" TargetMode="External"/><Relationship Id="rId142" Type="http://schemas.openxmlformats.org/officeDocument/2006/relationships/hyperlink" Target="Datasheets\hmc431.pdf" TargetMode="External"/><Relationship Id="rId163" Type="http://schemas.openxmlformats.org/officeDocument/2006/relationships/hyperlink" Target="Datasheets\NC7S04-1301493.pdf" TargetMode="External"/><Relationship Id="rId3" Type="http://schemas.openxmlformats.org/officeDocument/2006/relationships/hyperlink" Target="https://www.digikey.com/product-detail/en/hirose-electric-co-ltd/DM3BT-DSF-PEJS/HR1942CT-ND/1982750" TargetMode="External"/><Relationship Id="rId25" Type="http://schemas.openxmlformats.org/officeDocument/2006/relationships/hyperlink" Target="Datasheets\UPY-GP_NP0_16V-to-50V_16.pdf" TargetMode="External"/><Relationship Id="rId46" Type="http://schemas.openxmlformats.org/officeDocument/2006/relationships/hyperlink" Target="https://www.digikey.com/product-detail/en/yageo/CC0402CRNPO9BNR50/311-1001-1-ND/302918" TargetMode="External"/><Relationship Id="rId67" Type="http://schemas.openxmlformats.org/officeDocument/2006/relationships/hyperlink" Target="https://www.digikey.com/product-detail/en/yageo/RC0402FR-0733RL/311-33.0LRCT-ND/729540" TargetMode="External"/><Relationship Id="rId116" Type="http://schemas.openxmlformats.org/officeDocument/2006/relationships/hyperlink" Target="https://www.digikey.com/product-detail/en/amphenol-icc-fci/10118192-0001LF/609-4613-1-ND/2785378" TargetMode="External"/><Relationship Id="rId137" Type="http://schemas.openxmlformats.org/officeDocument/2006/relationships/hyperlink" Target="Datasheets\PYu-RC_Group_51_RoHS_L_10.pdf" TargetMode="External"/><Relationship Id="rId158" Type="http://schemas.openxmlformats.org/officeDocument/2006/relationships/hyperlink" Target="Datasheets\DS_FT2232H.pdf" TargetMode="External"/><Relationship Id="rId20" Type="http://schemas.openxmlformats.org/officeDocument/2006/relationships/hyperlink" Target="Datasheets\UPY-GP_NP0_16V-to-50V_16.pdf" TargetMode="External"/><Relationship Id="rId41" Type="http://schemas.openxmlformats.org/officeDocument/2006/relationships/hyperlink" Target="https://www.digikey.com/product-detail/en/yageo/CC0805KKX5R6BB475/311-1863-1-ND/5195765" TargetMode="External"/><Relationship Id="rId62" Type="http://schemas.openxmlformats.org/officeDocument/2006/relationships/hyperlink" Target="https://www.digikey.com/products/en/discrete-semiconductor-products/transistors-fets-mosfets-single/278?k=RE1C002UN&amp;k=&amp;pkeyword=RE1C002UN&amp;sv=0&amp;pv7=2&amp;sf=0&amp;quantity=&amp;ColumnSort=0&amp;page=1&amp;pageSize=25" TargetMode="External"/><Relationship Id="rId83" Type="http://schemas.openxmlformats.org/officeDocument/2006/relationships/hyperlink" Target="https://www.digikey.com/product-detail/en/yageo/RC0402FR-072KL/311-2KLRCT-ND/2827883" TargetMode="External"/><Relationship Id="rId88" Type="http://schemas.openxmlformats.org/officeDocument/2006/relationships/hyperlink" Target="https://www.digikey.com/product-detail/en/yageo/RC0402FR-078K2L/311-8.20KLRCT-ND/729609" TargetMode="External"/><Relationship Id="rId111" Type="http://schemas.openxmlformats.org/officeDocument/2006/relationships/hyperlink" Target="https://www.digikey.com/product-detail/en/on-semiconductor/NC7S04P5X/NC7S04P5XCT-ND/965679" TargetMode="External"/><Relationship Id="rId132" Type="http://schemas.openxmlformats.org/officeDocument/2006/relationships/hyperlink" Target="Datasheets\inductor_commercial_decoupling_mlz2012_en.pdf" TargetMode="External"/><Relationship Id="rId153" Type="http://schemas.openxmlformats.org/officeDocument/2006/relationships/hyperlink" Target="Datasheets\ADL5802.pdf" TargetMode="External"/><Relationship Id="rId174" Type="http://schemas.openxmlformats.org/officeDocument/2006/relationships/hyperlink" Target="https://oshpark.com/" TargetMode="External"/><Relationship Id="rId179" Type="http://schemas.openxmlformats.org/officeDocument/2006/relationships/comments" Target="../comments1.xml"/><Relationship Id="rId15" Type="http://schemas.openxmlformats.org/officeDocument/2006/relationships/hyperlink" Target="Datasheets\UPY-GP_NP0_16V-to-50V_16.pdf" TargetMode="External"/><Relationship Id="rId36" Type="http://schemas.openxmlformats.org/officeDocument/2006/relationships/hyperlink" Target="https://www.digikey.com/product-detail/en/yageo/CC0402KRX7R7BB104/311-1338-1-ND/2103122" TargetMode="External"/><Relationship Id="rId57" Type="http://schemas.openxmlformats.org/officeDocument/2006/relationships/hyperlink" Target="https://www.digikey.com/product-detail/en/bourns-inc/SRR6040A-330M/SRR6040A-330MCT-ND/5031213" TargetMode="External"/><Relationship Id="rId106" Type="http://schemas.openxmlformats.org/officeDocument/2006/relationships/hyperlink" Target="https://www.digikey.com/product-detail/en/susumu/PAT1220-C-6DB-T5/PAT126CT-ND/948905" TargetMode="External"/><Relationship Id="rId127" Type="http://schemas.openxmlformats.org/officeDocument/2006/relationships/hyperlink" Target="Datasheets\150060RS7500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F3A1-65C3-47B4-94AA-6E05A0A0489D}">
  <dimension ref="A1:V117"/>
  <sheetViews>
    <sheetView tabSelected="1" topLeftCell="A12" workbookViewId="0">
      <selection activeCell="N96" sqref="N96"/>
    </sheetView>
  </sheetViews>
  <sheetFormatPr defaultRowHeight="15" x14ac:dyDescent="0.25"/>
  <cols>
    <col min="1" max="1" width="5" bestFit="1" customWidth="1"/>
    <col min="2" max="2" width="31.5703125" style="12" customWidth="1"/>
    <col min="3" max="3" width="19.42578125" style="12" customWidth="1"/>
    <col min="4" max="4" width="34.42578125" customWidth="1"/>
    <col min="5" max="5" width="15.28515625" customWidth="1"/>
    <col min="6" max="6" width="9.85546875" customWidth="1"/>
    <col min="7" max="7" width="8" customWidth="1"/>
    <col min="8" max="8" width="5.140625" customWidth="1"/>
    <col min="9" max="9" width="9.7109375" customWidth="1"/>
    <col min="10" max="10" width="24" customWidth="1"/>
    <col min="11" max="12" width="9.140625" customWidth="1"/>
    <col min="13" max="13" width="8.140625" customWidth="1"/>
    <col min="16" max="17" width="9.7109375" bestFit="1" customWidth="1"/>
    <col min="18" max="19" width="7.85546875" hidden="1" customWidth="1"/>
    <col min="20" max="21" width="0" hidden="1" customWidth="1"/>
  </cols>
  <sheetData>
    <row r="1" spans="1:22" ht="18" customHeight="1" x14ac:dyDescent="0.25">
      <c r="A1" t="s">
        <v>0</v>
      </c>
      <c r="B1" s="12" t="s">
        <v>1</v>
      </c>
      <c r="C1" t="s">
        <v>2</v>
      </c>
      <c r="D1" t="s">
        <v>1112</v>
      </c>
      <c r="E1" t="s">
        <v>700</v>
      </c>
      <c r="F1" t="s">
        <v>3</v>
      </c>
      <c r="G1" t="s">
        <v>336</v>
      </c>
      <c r="H1" t="s">
        <v>246</v>
      </c>
      <c r="I1" t="s">
        <v>343</v>
      </c>
      <c r="J1" t="s">
        <v>245</v>
      </c>
      <c r="K1" t="s">
        <v>330</v>
      </c>
      <c r="L1" t="s">
        <v>331</v>
      </c>
      <c r="M1" t="s">
        <v>332</v>
      </c>
      <c r="N1" t="s">
        <v>520</v>
      </c>
      <c r="O1" t="s">
        <v>693</v>
      </c>
      <c r="P1" t="s">
        <v>692</v>
      </c>
      <c r="Q1" t="s">
        <v>518</v>
      </c>
      <c r="R1" t="s">
        <v>519</v>
      </c>
      <c r="S1" t="s">
        <v>1086</v>
      </c>
      <c r="T1" t="s">
        <v>1085</v>
      </c>
      <c r="U1" t="s">
        <v>1105</v>
      </c>
      <c r="V1" t="s">
        <v>1106</v>
      </c>
    </row>
    <row r="2" spans="1:22" ht="30" x14ac:dyDescent="0.25">
      <c r="A2">
        <v>48</v>
      </c>
      <c r="B2" s="13" t="s">
        <v>118</v>
      </c>
      <c r="C2" s="1" t="s">
        <v>12</v>
      </c>
      <c r="D2" s="1" t="s">
        <v>386</v>
      </c>
      <c r="E2">
        <v>3</v>
      </c>
      <c r="F2" s="1" t="s">
        <v>119</v>
      </c>
      <c r="G2" s="1"/>
      <c r="H2" s="1"/>
      <c r="I2" s="2" t="s">
        <v>345</v>
      </c>
      <c r="J2" s="3" t="s">
        <v>362</v>
      </c>
      <c r="K2" s="1" t="s">
        <v>363</v>
      </c>
      <c r="L2" s="1" t="s">
        <v>522</v>
      </c>
      <c r="M2" s="1" t="s">
        <v>523</v>
      </c>
      <c r="N2" s="3" t="s">
        <v>521</v>
      </c>
      <c r="O2" s="1" t="s">
        <v>690</v>
      </c>
      <c r="P2" s="1" t="s">
        <v>691</v>
      </c>
      <c r="Q2" s="9">
        <v>43621</v>
      </c>
      <c r="R2" s="9">
        <v>43626</v>
      </c>
      <c r="S2" s="1" t="e">
        <f>VLOOKUP(BOM[[#This Row],[SPN]], BL_Pivot!$D$4:$D$41, 1, FALSE)</f>
        <v>#N/A</v>
      </c>
      <c r="T2" s="1" t="str">
        <f>VLOOKUP(BOM[[#This Row],[SPN]], TL_Pivot!$D$4:$D$79, 1, FALSE)</f>
        <v>311-1678-1-ND</v>
      </c>
      <c r="U2" s="1">
        <f>IF(BOM[[#This Row],[SPN]]="-", 0, 1)</f>
        <v>1</v>
      </c>
      <c r="V2" s="1"/>
    </row>
    <row r="3" spans="1:22" ht="45" x14ac:dyDescent="0.25">
      <c r="A3">
        <v>29</v>
      </c>
      <c r="B3" s="13" t="s">
        <v>75</v>
      </c>
      <c r="C3" s="1" t="s">
        <v>12</v>
      </c>
      <c r="D3" s="1" t="s">
        <v>386</v>
      </c>
      <c r="E3">
        <v>18</v>
      </c>
      <c r="F3" s="1" t="s">
        <v>76</v>
      </c>
      <c r="G3" s="1"/>
      <c r="H3" s="1"/>
      <c r="I3" s="2" t="s">
        <v>345</v>
      </c>
      <c r="J3" s="3" t="s">
        <v>358</v>
      </c>
      <c r="K3" s="1" t="s">
        <v>359</v>
      </c>
      <c r="L3" s="1" t="s">
        <v>522</v>
      </c>
      <c r="M3" s="1" t="s">
        <v>524</v>
      </c>
      <c r="N3" s="3" t="s">
        <v>525</v>
      </c>
      <c r="O3" s="1" t="s">
        <v>690</v>
      </c>
      <c r="P3" s="1" t="s">
        <v>691</v>
      </c>
      <c r="Q3" s="9">
        <v>43621</v>
      </c>
      <c r="R3" s="9">
        <v>43626</v>
      </c>
      <c r="S3" s="1" t="e">
        <f>VLOOKUP(BOM[[#This Row],[SPN]], BL_Pivot!$D$4:$D$41, 1, FALSE)</f>
        <v>#N/A</v>
      </c>
      <c r="T3" s="1" t="str">
        <f>VLOOKUP(BOM[[#This Row],[SPN]], TL_Pivot!$D$4:$D$79, 1, FALSE)</f>
        <v>311-1014-1-ND</v>
      </c>
      <c r="U3" s="1">
        <f>IF(BOM[[#This Row],[SPN]]="-", 0, 1)</f>
        <v>1</v>
      </c>
      <c r="V3" s="1"/>
    </row>
    <row r="4" spans="1:22" ht="45" x14ac:dyDescent="0.25">
      <c r="A4">
        <v>45</v>
      </c>
      <c r="B4" s="13" t="s">
        <v>112</v>
      </c>
      <c r="C4" s="1" t="s">
        <v>12</v>
      </c>
      <c r="D4" s="1" t="s">
        <v>386</v>
      </c>
      <c r="E4">
        <v>1</v>
      </c>
      <c r="F4" s="1" t="s">
        <v>113</v>
      </c>
      <c r="G4" s="1"/>
      <c r="H4" s="1"/>
      <c r="I4" s="2" t="s">
        <v>345</v>
      </c>
      <c r="J4" s="3" t="s">
        <v>356</v>
      </c>
      <c r="K4" s="1" t="s">
        <v>357</v>
      </c>
      <c r="L4" s="1" t="s">
        <v>522</v>
      </c>
      <c r="M4" s="1" t="s">
        <v>526</v>
      </c>
      <c r="N4" s="3" t="s">
        <v>525</v>
      </c>
      <c r="O4" s="1" t="s">
        <v>690</v>
      </c>
      <c r="P4" s="1" t="s">
        <v>691</v>
      </c>
      <c r="Q4" s="9">
        <v>43621</v>
      </c>
      <c r="R4" s="9">
        <v>43626</v>
      </c>
      <c r="S4" s="1" t="e">
        <f>VLOOKUP(BOM[[#This Row],[SPN]], BL_Pivot!$D$4:$D$41, 1, FALSE)</f>
        <v>#N/A</v>
      </c>
      <c r="T4" s="1" t="str">
        <f>VLOOKUP(BOM[[#This Row],[SPN]], TL_Pivot!$D$4:$D$79, 1, FALSE)</f>
        <v>311-1672-1-ND</v>
      </c>
      <c r="U4" s="1">
        <f>IF(BOM[[#This Row],[SPN]]="-", 0, 1)</f>
        <v>1</v>
      </c>
      <c r="V4" s="1"/>
    </row>
    <row r="5" spans="1:22" ht="45" x14ac:dyDescent="0.25">
      <c r="A5">
        <v>20</v>
      </c>
      <c r="B5" s="13" t="s">
        <v>54</v>
      </c>
      <c r="C5" s="1" t="s">
        <v>55</v>
      </c>
      <c r="D5" s="1" t="s">
        <v>386</v>
      </c>
      <c r="E5">
        <v>3</v>
      </c>
      <c r="F5" s="1" t="s">
        <v>1087</v>
      </c>
      <c r="G5" s="1"/>
      <c r="H5" s="1"/>
      <c r="I5" s="2" t="s">
        <v>345</v>
      </c>
      <c r="J5" s="3" t="s">
        <v>364</v>
      </c>
      <c r="K5" s="1" t="s">
        <v>365</v>
      </c>
      <c r="L5" s="1" t="s">
        <v>522</v>
      </c>
      <c r="M5" s="1" t="s">
        <v>527</v>
      </c>
      <c r="N5" s="3" t="s">
        <v>528</v>
      </c>
      <c r="O5" s="1" t="s">
        <v>690</v>
      </c>
      <c r="P5" s="1" t="s">
        <v>691</v>
      </c>
      <c r="Q5" s="9">
        <v>43621</v>
      </c>
      <c r="R5" s="9">
        <v>43626</v>
      </c>
      <c r="S5" s="1" t="str">
        <f>VLOOKUP(BOM[[#This Row],[SPN]], BL_Pivot!$D$4:$D$41, 1, FALSE)</f>
        <v>311-1455-1-ND</v>
      </c>
      <c r="T5" s="1" t="str">
        <f>VLOOKUP(BOM[[#This Row],[SPN]], TL_Pivot!$D$4:$D$79, 1, FALSE)</f>
        <v>311-1455-1-ND</v>
      </c>
      <c r="U5" s="1">
        <f>IF(BOM[[#This Row],[SPN]]="-", 0, 1)</f>
        <v>1</v>
      </c>
      <c r="V5" s="1"/>
    </row>
    <row r="6" spans="1:22" x14ac:dyDescent="0.25">
      <c r="A6">
        <v>19</v>
      </c>
      <c r="B6" s="13" t="s">
        <v>52</v>
      </c>
      <c r="C6" s="1" t="s">
        <v>12</v>
      </c>
      <c r="D6" s="1" t="s">
        <v>386</v>
      </c>
      <c r="E6">
        <v>19</v>
      </c>
      <c r="F6" s="1" t="s">
        <v>53</v>
      </c>
      <c r="G6" s="1"/>
      <c r="H6" s="1"/>
      <c r="I6" s="2" t="s">
        <v>345</v>
      </c>
      <c r="J6" s="3" t="s">
        <v>360</v>
      </c>
      <c r="K6" s="1" t="s">
        <v>361</v>
      </c>
      <c r="L6" s="1" t="s">
        <v>522</v>
      </c>
      <c r="M6" s="1" t="s">
        <v>529</v>
      </c>
      <c r="N6" s="3" t="s">
        <v>528</v>
      </c>
      <c r="O6" s="1" t="s">
        <v>690</v>
      </c>
      <c r="P6" s="1" t="s">
        <v>691</v>
      </c>
      <c r="Q6" s="9">
        <v>43621</v>
      </c>
      <c r="R6" s="9">
        <v>43626</v>
      </c>
      <c r="S6" s="1" t="str">
        <f>VLOOKUP(BOM[[#This Row],[SPN]], BL_Pivot!$D$4:$D$41, 1, FALSE)</f>
        <v>311-1689-1-ND</v>
      </c>
      <c r="T6" s="1" t="e">
        <f>VLOOKUP(BOM[[#This Row],[SPN]], TL_Pivot!$D$4:$D$79, 1, FALSE)</f>
        <v>#N/A</v>
      </c>
      <c r="U6" s="1">
        <f>IF(BOM[[#This Row],[SPN]]="-", 0, 1)</f>
        <v>1</v>
      </c>
      <c r="V6" s="1"/>
    </row>
    <row r="7" spans="1:22" x14ac:dyDescent="0.25">
      <c r="A7">
        <v>10</v>
      </c>
      <c r="B7" s="13" t="s">
        <v>30</v>
      </c>
      <c r="C7" s="1" t="s">
        <v>12</v>
      </c>
      <c r="D7" s="1" t="s">
        <v>386</v>
      </c>
      <c r="E7">
        <v>14</v>
      </c>
      <c r="F7" s="1" t="s">
        <v>10</v>
      </c>
      <c r="G7" s="1"/>
      <c r="H7" s="1"/>
      <c r="I7" s="2" t="s">
        <v>345</v>
      </c>
      <c r="J7" s="1" t="s">
        <v>386</v>
      </c>
      <c r="K7" s="1" t="s">
        <v>386</v>
      </c>
      <c r="L7" s="1"/>
      <c r="M7" s="1" t="s">
        <v>7</v>
      </c>
      <c r="N7" s="1"/>
      <c r="O7" s="1"/>
      <c r="P7" s="1"/>
      <c r="Q7" s="1"/>
      <c r="R7" s="1"/>
      <c r="S7" s="1" t="str">
        <f>VLOOKUP(BOM[[#This Row],[SPN]], BL_Pivot!$D$4:$D$41, 1, FALSE)</f>
        <v>-</v>
      </c>
      <c r="T7" s="1" t="str">
        <f>VLOOKUP(BOM[[#This Row],[SPN]], TL_Pivot!$D$4:$D$79, 1, FALSE)</f>
        <v>-</v>
      </c>
      <c r="U7" s="1">
        <f>IF(BOM[[#This Row],[SPN]]="-", 0, 1)</f>
        <v>0</v>
      </c>
      <c r="V7" s="1"/>
    </row>
    <row r="8" spans="1:22" x14ac:dyDescent="0.25">
      <c r="A8">
        <v>8</v>
      </c>
      <c r="B8" s="13" t="s">
        <v>25</v>
      </c>
      <c r="C8" s="1" t="s">
        <v>12</v>
      </c>
      <c r="D8" s="1" t="s">
        <v>386</v>
      </c>
      <c r="E8">
        <v>51</v>
      </c>
      <c r="F8" s="1" t="s">
        <v>26</v>
      </c>
      <c r="G8" s="1"/>
      <c r="H8" s="1"/>
      <c r="I8" s="2" t="s">
        <v>345</v>
      </c>
      <c r="J8" s="3" t="s">
        <v>370</v>
      </c>
      <c r="K8" s="1" t="s">
        <v>371</v>
      </c>
      <c r="L8" s="1" t="s">
        <v>522</v>
      </c>
      <c r="M8" s="1" t="s">
        <v>530</v>
      </c>
      <c r="N8" s="3" t="s">
        <v>521</v>
      </c>
      <c r="O8" s="1" t="s">
        <v>690</v>
      </c>
      <c r="P8" s="1" t="s">
        <v>691</v>
      </c>
      <c r="Q8" s="9">
        <v>43621</v>
      </c>
      <c r="R8" s="9">
        <v>43626</v>
      </c>
      <c r="S8" s="1" t="str">
        <f>VLOOKUP(BOM[[#This Row],[SPN]], BL_Pivot!$D$4:$D$41, 1, FALSE)</f>
        <v>311-1338-1-ND</v>
      </c>
      <c r="T8" s="1" t="str">
        <f>VLOOKUP(BOM[[#This Row],[SPN]], TL_Pivot!$D$4:$D$79, 1, FALSE)</f>
        <v>311-1338-1-ND</v>
      </c>
      <c r="U8" s="1">
        <f>IF(BOM[[#This Row],[SPN]]="-", 0, 1)</f>
        <v>1</v>
      </c>
      <c r="V8" s="1"/>
    </row>
    <row r="9" spans="1:22" ht="120" x14ac:dyDescent="0.25">
      <c r="A9">
        <v>3</v>
      </c>
      <c r="B9" s="13" t="s">
        <v>11</v>
      </c>
      <c r="C9" s="1" t="s">
        <v>12</v>
      </c>
      <c r="D9" s="1" t="s">
        <v>386</v>
      </c>
      <c r="E9">
        <v>16</v>
      </c>
      <c r="F9" s="1" t="s">
        <v>13</v>
      </c>
      <c r="G9" s="1"/>
      <c r="H9" s="1"/>
      <c r="I9" s="2" t="s">
        <v>345</v>
      </c>
      <c r="J9" s="3" t="s">
        <v>368</v>
      </c>
      <c r="K9" s="1" t="s">
        <v>369</v>
      </c>
      <c r="L9" s="1" t="s">
        <v>522</v>
      </c>
      <c r="M9" s="1" t="s">
        <v>531</v>
      </c>
      <c r="N9" s="3" t="s">
        <v>521</v>
      </c>
      <c r="O9" s="1" t="s">
        <v>690</v>
      </c>
      <c r="P9" s="1" t="s">
        <v>691</v>
      </c>
      <c r="Q9" s="9">
        <v>43621</v>
      </c>
      <c r="R9" s="9">
        <v>43626</v>
      </c>
      <c r="S9" s="1" t="str">
        <f>VLOOKUP(BOM[[#This Row],[SPN]], BL_Pivot!$D$4:$D$41, 1, FALSE)</f>
        <v>311-1349-1-ND</v>
      </c>
      <c r="T9" s="1" t="str">
        <f>VLOOKUP(BOM[[#This Row],[SPN]], TL_Pivot!$D$4:$D$79, 1, FALSE)</f>
        <v>311-1349-1-ND</v>
      </c>
      <c r="U9" s="1">
        <f>IF(BOM[[#This Row],[SPN]]="-", 0, 1)</f>
        <v>1</v>
      </c>
      <c r="V9" s="1"/>
    </row>
    <row r="10" spans="1:22" x14ac:dyDescent="0.25">
      <c r="A10">
        <v>4</v>
      </c>
      <c r="B10" s="13" t="s">
        <v>14</v>
      </c>
      <c r="C10" s="1" t="s">
        <v>12</v>
      </c>
      <c r="D10" s="1" t="s">
        <v>386</v>
      </c>
      <c r="E10">
        <v>16</v>
      </c>
      <c r="F10" s="1" t="s">
        <v>15</v>
      </c>
      <c r="G10" s="1"/>
      <c r="H10" s="1"/>
      <c r="I10" s="2" t="s">
        <v>345</v>
      </c>
      <c r="J10" s="3" t="s">
        <v>367</v>
      </c>
      <c r="K10" s="1" t="s">
        <v>366</v>
      </c>
      <c r="L10" s="1" t="s">
        <v>522</v>
      </c>
      <c r="M10" s="1" t="s">
        <v>532</v>
      </c>
      <c r="N10" s="3" t="s">
        <v>525</v>
      </c>
      <c r="O10" s="1" t="s">
        <v>690</v>
      </c>
      <c r="P10" s="1" t="s">
        <v>691</v>
      </c>
      <c r="Q10" s="9">
        <v>43621</v>
      </c>
      <c r="R10" s="9">
        <v>43626</v>
      </c>
      <c r="S10" s="1" t="e">
        <f>VLOOKUP(BOM[[#This Row],[SPN]], BL_Pivot!$D$4:$D$41, 1, FALSE)</f>
        <v>#N/A</v>
      </c>
      <c r="T10" s="1" t="str">
        <f>VLOOKUP(BOM[[#This Row],[SPN]], TL_Pivot!$D$4:$D$79, 1, FALSE)</f>
        <v>311-1024-1-ND</v>
      </c>
      <c r="U10" s="1">
        <f>IF(BOM[[#This Row],[SPN]]="-", 0, 1)</f>
        <v>1</v>
      </c>
      <c r="V10" s="1"/>
    </row>
    <row r="11" spans="1:22" ht="45" x14ac:dyDescent="0.25">
      <c r="A11">
        <v>36</v>
      </c>
      <c r="B11" s="13" t="s">
        <v>90</v>
      </c>
      <c r="C11" s="1" t="s">
        <v>91</v>
      </c>
      <c r="D11" s="1" t="s">
        <v>386</v>
      </c>
      <c r="E11">
        <v>1</v>
      </c>
      <c r="F11" s="1" t="s">
        <v>92</v>
      </c>
      <c r="G11" s="1"/>
      <c r="H11" s="1"/>
      <c r="I11" s="2" t="s">
        <v>345</v>
      </c>
      <c r="J11" s="3" t="s">
        <v>398</v>
      </c>
      <c r="K11" s="1" t="s">
        <v>399</v>
      </c>
      <c r="L11" s="1" t="s">
        <v>534</v>
      </c>
      <c r="M11" s="1" t="s">
        <v>533</v>
      </c>
      <c r="N11" s="3" t="s">
        <v>535</v>
      </c>
      <c r="O11" s="1" t="s">
        <v>690</v>
      </c>
      <c r="P11" s="1">
        <v>30</v>
      </c>
      <c r="Q11" s="9">
        <v>43621</v>
      </c>
      <c r="R11" s="9">
        <v>43626</v>
      </c>
      <c r="S11" s="1" t="e">
        <f>VLOOKUP(BOM[[#This Row],[SPN]], BL_Pivot!$D$4:$D$41, 1, FALSE)</f>
        <v>#N/A</v>
      </c>
      <c r="T11" s="1" t="str">
        <f>VLOOKUP(BOM[[#This Row],[SPN]], TL_Pivot!$D$4:$D$79, 1, FALSE)</f>
        <v>1276-1092-1-ND</v>
      </c>
      <c r="U11" s="1">
        <f>IF(BOM[[#This Row],[SPN]]="-", 0, 1)</f>
        <v>1</v>
      </c>
      <c r="V11" s="1"/>
    </row>
    <row r="12" spans="1:22" x14ac:dyDescent="0.25">
      <c r="A12">
        <v>35</v>
      </c>
      <c r="B12" s="13" t="s">
        <v>87</v>
      </c>
      <c r="C12" s="1" t="s">
        <v>88</v>
      </c>
      <c r="D12" s="1" t="s">
        <v>386</v>
      </c>
      <c r="E12">
        <v>3</v>
      </c>
      <c r="F12" s="1" t="s">
        <v>89</v>
      </c>
      <c r="G12" s="1"/>
      <c r="H12" s="1"/>
      <c r="I12" s="2" t="s">
        <v>345</v>
      </c>
      <c r="J12" s="3" t="s">
        <v>396</v>
      </c>
      <c r="K12" s="1" t="s">
        <v>397</v>
      </c>
      <c r="L12" s="1" t="s">
        <v>534</v>
      </c>
      <c r="M12" s="1" t="s">
        <v>536</v>
      </c>
      <c r="N12" s="3" t="s">
        <v>537</v>
      </c>
      <c r="O12" s="1" t="s">
        <v>694</v>
      </c>
      <c r="P12" s="1">
        <v>10</v>
      </c>
      <c r="Q12" s="9">
        <v>43621</v>
      </c>
      <c r="R12" s="9">
        <v>43626</v>
      </c>
      <c r="S12" s="1" t="e">
        <f>VLOOKUP(BOM[[#This Row],[SPN]], BL_Pivot!$D$4:$D$41, 1, FALSE)</f>
        <v>#N/A</v>
      </c>
      <c r="T12" s="1" t="str">
        <f>VLOOKUP(BOM[[#This Row],[SPN]], TL_Pivot!$D$4:$D$79, 1, FALSE)</f>
        <v>1276-3064-1-ND</v>
      </c>
      <c r="U12" s="1">
        <f>IF(BOM[[#This Row],[SPN]]="-", 0, 1)</f>
        <v>1</v>
      </c>
      <c r="V12" s="1"/>
    </row>
    <row r="13" spans="1:22" x14ac:dyDescent="0.25">
      <c r="A13">
        <v>26</v>
      </c>
      <c r="B13" s="13" t="s">
        <v>69</v>
      </c>
      <c r="C13" s="1" t="s">
        <v>9</v>
      </c>
      <c r="D13" s="1" t="s">
        <v>386</v>
      </c>
      <c r="E13">
        <v>6</v>
      </c>
      <c r="F13" s="1" t="s">
        <v>1088</v>
      </c>
      <c r="G13" s="1"/>
      <c r="H13" s="1"/>
      <c r="I13" s="2" t="s">
        <v>345</v>
      </c>
      <c r="J13" s="3" t="s">
        <v>391</v>
      </c>
      <c r="K13" s="1" t="s">
        <v>392</v>
      </c>
      <c r="L13" s="1" t="s">
        <v>522</v>
      </c>
      <c r="M13" s="1" t="s">
        <v>538</v>
      </c>
      <c r="N13" s="3" t="s">
        <v>528</v>
      </c>
      <c r="O13" s="1" t="s">
        <v>690</v>
      </c>
      <c r="P13" s="1" t="s">
        <v>691</v>
      </c>
      <c r="Q13" s="9">
        <v>43621</v>
      </c>
      <c r="R13" s="9">
        <v>43626</v>
      </c>
      <c r="S13" s="2" t="str">
        <f>VLOOKUP(BOM[[#This Row],[SPN]], BL_Pivot!$D$4:$D$41, 1, FALSE)</f>
        <v>311-1863-1-ND</v>
      </c>
      <c r="T13" s="2" t="str">
        <f>VLOOKUP(BOM[[#This Row],[SPN]], TL_Pivot!$D$4:$D$79, 1, FALSE)</f>
        <v>311-1863-1-ND</v>
      </c>
      <c r="U13" s="1">
        <f>IF(BOM[[#This Row],[SPN]]="-", 0, 1)</f>
        <v>1</v>
      </c>
      <c r="V13" s="1"/>
    </row>
    <row r="14" spans="1:22" x14ac:dyDescent="0.25">
      <c r="A14">
        <v>55</v>
      </c>
      <c r="B14" s="13" t="s">
        <v>132</v>
      </c>
      <c r="C14" s="1" t="s">
        <v>55</v>
      </c>
      <c r="D14" s="1" t="s">
        <v>386</v>
      </c>
      <c r="E14">
        <v>8</v>
      </c>
      <c r="F14" s="1" t="s">
        <v>133</v>
      </c>
      <c r="G14" s="1" t="s">
        <v>395</v>
      </c>
      <c r="H14" s="1"/>
      <c r="I14" s="2" t="s">
        <v>345</v>
      </c>
      <c r="J14" s="3" t="s">
        <v>387</v>
      </c>
      <c r="K14" s="1" t="s">
        <v>388</v>
      </c>
      <c r="L14" s="1" t="s">
        <v>522</v>
      </c>
      <c r="M14" s="1" t="s">
        <v>539</v>
      </c>
      <c r="N14" s="3" t="s">
        <v>528</v>
      </c>
      <c r="O14" s="1" t="s">
        <v>690</v>
      </c>
      <c r="P14" s="1" t="s">
        <v>691</v>
      </c>
      <c r="Q14" s="9">
        <v>43621</v>
      </c>
      <c r="R14" s="9">
        <v>43626</v>
      </c>
      <c r="S14" s="1" t="str">
        <f>VLOOKUP(BOM[[#This Row],[SPN]], BL_Pivot!$D$4:$D$41, 1, FALSE)</f>
        <v>311-1444-1-ND</v>
      </c>
      <c r="T14" s="1" t="str">
        <f>VLOOKUP(BOM[[#This Row],[SPN]], TL_Pivot!$D$4:$D$79, 1, FALSE)</f>
        <v>311-1444-1-ND</v>
      </c>
      <c r="U14" s="1">
        <f>IF(BOM[[#This Row],[SPN]]="-", 0, 1)</f>
        <v>1</v>
      </c>
      <c r="V14" s="1"/>
    </row>
    <row r="15" spans="1:22" x14ac:dyDescent="0.25">
      <c r="A15">
        <v>44</v>
      </c>
      <c r="B15" s="13" t="s">
        <v>110</v>
      </c>
      <c r="C15" s="1" t="s">
        <v>12</v>
      </c>
      <c r="D15" s="1" t="s">
        <v>386</v>
      </c>
      <c r="E15">
        <v>2</v>
      </c>
      <c r="F15" s="1" t="s">
        <v>111</v>
      </c>
      <c r="G15" s="1"/>
      <c r="H15" s="1"/>
      <c r="I15" s="2" t="s">
        <v>345</v>
      </c>
      <c r="J15" s="3" t="s">
        <v>372</v>
      </c>
      <c r="K15" s="1" t="s">
        <v>373</v>
      </c>
      <c r="L15" s="1" t="s">
        <v>522</v>
      </c>
      <c r="M15" s="1" t="s">
        <v>540</v>
      </c>
      <c r="N15" s="3" t="s">
        <v>525</v>
      </c>
      <c r="O15" s="1" t="s">
        <v>690</v>
      </c>
      <c r="P15" s="1" t="s">
        <v>691</v>
      </c>
      <c r="Q15" s="9">
        <v>43621</v>
      </c>
      <c r="R15" s="9">
        <v>43626</v>
      </c>
      <c r="S15" s="1" t="e">
        <f>VLOOKUP(BOM[[#This Row],[SPN]], BL_Pivot!$D$4:$D$41, 1, FALSE)</f>
        <v>#N/A</v>
      </c>
      <c r="T15" s="1" t="str">
        <f>VLOOKUP(BOM[[#This Row],[SPN]], TL_Pivot!$D$4:$D$79, 1, FALSE)</f>
        <v>311-1017-1-ND</v>
      </c>
      <c r="U15" s="1">
        <f>IF(BOM[[#This Row],[SPN]]="-", 0, 1)</f>
        <v>1</v>
      </c>
      <c r="V15" s="1"/>
    </row>
    <row r="16" spans="1:22" x14ac:dyDescent="0.25">
      <c r="A16">
        <v>2</v>
      </c>
      <c r="B16" s="13" t="s">
        <v>8</v>
      </c>
      <c r="C16" s="1" t="s">
        <v>9</v>
      </c>
      <c r="D16" s="1" t="s">
        <v>386</v>
      </c>
      <c r="E16">
        <v>15</v>
      </c>
      <c r="F16" s="1" t="s">
        <v>10</v>
      </c>
      <c r="G16" s="1"/>
      <c r="H16" s="1"/>
      <c r="I16" s="2" t="s">
        <v>345</v>
      </c>
      <c r="J16" s="1" t="s">
        <v>386</v>
      </c>
      <c r="K16" s="1" t="s">
        <v>386</v>
      </c>
      <c r="L16" s="1"/>
      <c r="M16" s="1" t="s">
        <v>7</v>
      </c>
      <c r="N16" s="1"/>
      <c r="O16" s="1"/>
      <c r="P16" s="1"/>
      <c r="Q16" s="1"/>
      <c r="R16" s="1"/>
      <c r="S16" s="1" t="str">
        <f>VLOOKUP(BOM[[#This Row],[SPN]], BL_Pivot!$D$4:$D$41, 1, FALSE)</f>
        <v>-</v>
      </c>
      <c r="T16" s="1" t="str">
        <f>VLOOKUP(BOM[[#This Row],[SPN]], TL_Pivot!$D$4:$D$79, 1, FALSE)</f>
        <v>-</v>
      </c>
      <c r="U16" s="1">
        <f>IF(BOM[[#This Row],[SPN]]="-", 0, 1)</f>
        <v>0</v>
      </c>
      <c r="V16" s="1"/>
    </row>
    <row r="17" spans="1:22" ht="30" x14ac:dyDescent="0.25">
      <c r="A17">
        <v>54</v>
      </c>
      <c r="B17" s="13" t="s">
        <v>130</v>
      </c>
      <c r="C17" s="1" t="s">
        <v>55</v>
      </c>
      <c r="D17" s="1" t="s">
        <v>386</v>
      </c>
      <c r="E17">
        <v>5</v>
      </c>
      <c r="F17" s="1" t="s">
        <v>1089</v>
      </c>
      <c r="G17" s="1"/>
      <c r="H17" s="1"/>
      <c r="I17" s="2" t="s">
        <v>345</v>
      </c>
      <c r="J17" s="3" t="s">
        <v>389</v>
      </c>
      <c r="K17" s="1" t="s">
        <v>390</v>
      </c>
      <c r="L17" s="1" t="s">
        <v>522</v>
      </c>
      <c r="M17" s="1" t="s">
        <v>541</v>
      </c>
      <c r="N17" s="3" t="s">
        <v>528</v>
      </c>
      <c r="O17" s="1" t="s">
        <v>690</v>
      </c>
      <c r="P17" s="1" t="s">
        <v>691</v>
      </c>
      <c r="Q17" s="9">
        <v>43621</v>
      </c>
      <c r="R17" s="9">
        <v>43626</v>
      </c>
      <c r="S17" s="1" t="str">
        <f>VLOOKUP(BOM[[#This Row],[SPN]], BL_Pivot!$D$4:$D$41, 1, FALSE)</f>
        <v>311-1451-1-ND</v>
      </c>
      <c r="T17" s="1" t="str">
        <f>VLOOKUP(BOM[[#This Row],[SPN]], TL_Pivot!$D$4:$D$79, 1, FALSE)</f>
        <v>311-1451-1-ND</v>
      </c>
      <c r="U17" s="1">
        <f>IF(BOM[[#This Row],[SPN]]="-", 0, 1)</f>
        <v>1</v>
      </c>
      <c r="V17" s="1"/>
    </row>
    <row r="18" spans="1:22" x14ac:dyDescent="0.25">
      <c r="A18">
        <v>46</v>
      </c>
      <c r="B18" s="13" t="s">
        <v>114</v>
      </c>
      <c r="C18" s="1" t="s">
        <v>12</v>
      </c>
      <c r="D18" s="1" t="s">
        <v>386</v>
      </c>
      <c r="E18">
        <v>2</v>
      </c>
      <c r="F18" s="1" t="s">
        <v>115</v>
      </c>
      <c r="G18" s="1"/>
      <c r="H18" s="1"/>
      <c r="I18" s="2" t="s">
        <v>345</v>
      </c>
      <c r="J18" s="3" t="s">
        <v>374</v>
      </c>
      <c r="K18" s="1" t="s">
        <v>375</v>
      </c>
      <c r="L18" s="1" t="s">
        <v>522</v>
      </c>
      <c r="M18" s="1" t="s">
        <v>542</v>
      </c>
      <c r="N18" s="3" t="s">
        <v>525</v>
      </c>
      <c r="O18" s="1" t="s">
        <v>690</v>
      </c>
      <c r="P18" s="1" t="s">
        <v>691</v>
      </c>
      <c r="Q18" s="9">
        <v>43621</v>
      </c>
      <c r="R18" s="9">
        <v>43626</v>
      </c>
      <c r="S18" s="1" t="str">
        <f>VLOOKUP(BOM[[#This Row],[SPN]], BL_Pivot!$D$4:$D$41, 1, FALSE)</f>
        <v>311-1340-1-ND</v>
      </c>
      <c r="T18" s="1" t="str">
        <f>VLOOKUP(BOM[[#This Row],[SPN]], TL_Pivot!$D$4:$D$79, 1, FALSE)</f>
        <v>311-1340-1-ND</v>
      </c>
      <c r="U18" s="1">
        <f>IF(BOM[[#This Row],[SPN]]="-", 0, 1)</f>
        <v>1</v>
      </c>
      <c r="V18" s="1"/>
    </row>
    <row r="19" spans="1:22" x14ac:dyDescent="0.25">
      <c r="A19">
        <v>42</v>
      </c>
      <c r="B19" s="13" t="s">
        <v>106</v>
      </c>
      <c r="C19" s="1" t="s">
        <v>12</v>
      </c>
      <c r="D19" s="1" t="s">
        <v>386</v>
      </c>
      <c r="E19">
        <v>4</v>
      </c>
      <c r="F19" s="1" t="s">
        <v>107</v>
      </c>
      <c r="G19" s="1"/>
      <c r="H19" s="1"/>
      <c r="I19" s="2" t="s">
        <v>345</v>
      </c>
      <c r="J19" s="3" t="s">
        <v>376</v>
      </c>
      <c r="K19" s="1" t="s">
        <v>377</v>
      </c>
      <c r="L19" s="1" t="s">
        <v>522</v>
      </c>
      <c r="M19" s="1" t="s">
        <v>543</v>
      </c>
      <c r="N19" s="3" t="s">
        <v>525</v>
      </c>
      <c r="O19" s="1" t="s">
        <v>690</v>
      </c>
      <c r="P19" s="1" t="s">
        <v>691</v>
      </c>
      <c r="Q19" s="9">
        <v>43621</v>
      </c>
      <c r="R19" s="9">
        <v>43626</v>
      </c>
      <c r="S19" s="1" t="e">
        <f>VLOOKUP(BOM[[#This Row],[SPN]], BL_Pivot!$D$4:$D$41, 1, FALSE)</f>
        <v>#N/A</v>
      </c>
      <c r="T19" s="1" t="str">
        <f>VLOOKUP(BOM[[#This Row],[SPN]], TL_Pivot!$D$4:$D$79, 1, FALSE)</f>
        <v>311-1415-1-ND</v>
      </c>
      <c r="U19" s="1">
        <f>IF(BOM[[#This Row],[SPN]]="-", 0, 1)</f>
        <v>1</v>
      </c>
      <c r="V19" s="1"/>
    </row>
    <row r="20" spans="1:22" ht="60" x14ac:dyDescent="0.25">
      <c r="A20">
        <v>43</v>
      </c>
      <c r="B20" s="13" t="s">
        <v>108</v>
      </c>
      <c r="C20" s="1" t="s">
        <v>12</v>
      </c>
      <c r="D20" s="1" t="s">
        <v>386</v>
      </c>
      <c r="E20">
        <v>2</v>
      </c>
      <c r="F20" s="1" t="s">
        <v>109</v>
      </c>
      <c r="G20" s="1"/>
      <c r="H20" s="1"/>
      <c r="I20" s="2" t="s">
        <v>345</v>
      </c>
      <c r="J20" s="3" t="s">
        <v>400</v>
      </c>
      <c r="K20" s="1" t="s">
        <v>401</v>
      </c>
      <c r="L20" s="1" t="s">
        <v>522</v>
      </c>
      <c r="M20" s="1" t="s">
        <v>544</v>
      </c>
      <c r="N20" s="3" t="s">
        <v>525</v>
      </c>
      <c r="O20" s="1" t="s">
        <v>690</v>
      </c>
      <c r="P20" s="1" t="s">
        <v>691</v>
      </c>
      <c r="Q20" s="9">
        <v>43621</v>
      </c>
      <c r="R20" s="9">
        <v>43626</v>
      </c>
      <c r="S20" s="1" t="e">
        <f>VLOOKUP(BOM[[#This Row],[SPN]], BL_Pivot!$D$4:$D$41, 1, FALSE)</f>
        <v>#N/A</v>
      </c>
      <c r="T20" s="1" t="str">
        <f>VLOOKUP(BOM[[#This Row],[SPN]], TL_Pivot!$D$4:$D$79, 1, FALSE)</f>
        <v>311-1001-1-ND</v>
      </c>
      <c r="U20" s="1">
        <f>IF(BOM[[#This Row],[SPN]]="-", 0, 1)</f>
        <v>1</v>
      </c>
      <c r="V20" s="1"/>
    </row>
    <row r="21" spans="1:22" x14ac:dyDescent="0.25">
      <c r="A21">
        <v>30</v>
      </c>
      <c r="B21" s="13" t="s">
        <v>77</v>
      </c>
      <c r="C21" s="1" t="s">
        <v>55</v>
      </c>
      <c r="D21" s="1" t="s">
        <v>386</v>
      </c>
      <c r="E21">
        <v>9</v>
      </c>
      <c r="F21" s="1" t="s">
        <v>10</v>
      </c>
      <c r="G21" s="1"/>
      <c r="H21" s="1"/>
      <c r="I21" s="2" t="s">
        <v>345</v>
      </c>
      <c r="J21" s="1" t="s">
        <v>386</v>
      </c>
      <c r="K21" s="1" t="s">
        <v>386</v>
      </c>
      <c r="L21" s="1"/>
      <c r="M21" s="1" t="s">
        <v>7</v>
      </c>
      <c r="N21" s="1"/>
      <c r="O21" s="1"/>
      <c r="P21" s="1"/>
      <c r="Q21" s="1"/>
      <c r="R21" s="1"/>
      <c r="S21" s="1" t="str">
        <f>VLOOKUP(BOM[[#This Row],[SPN]], BL_Pivot!$D$4:$D$41, 1, FALSE)</f>
        <v>-</v>
      </c>
      <c r="T21" s="1" t="str">
        <f>VLOOKUP(BOM[[#This Row],[SPN]], TL_Pivot!$D$4:$D$79, 1, FALSE)</f>
        <v>-</v>
      </c>
      <c r="U21" s="1">
        <f>IF(BOM[[#This Row],[SPN]]="-", 0, 1)</f>
        <v>0</v>
      </c>
      <c r="V21" s="1"/>
    </row>
    <row r="22" spans="1:22" x14ac:dyDescent="0.25">
      <c r="A22">
        <v>50</v>
      </c>
      <c r="B22" s="13" t="s">
        <v>122</v>
      </c>
      <c r="C22" s="1" t="s">
        <v>12</v>
      </c>
      <c r="D22" s="1" t="s">
        <v>386</v>
      </c>
      <c r="E22">
        <v>1</v>
      </c>
      <c r="F22" s="1" t="s">
        <v>123</v>
      </c>
      <c r="G22" s="1"/>
      <c r="H22" s="1"/>
      <c r="I22" s="2" t="s">
        <v>345</v>
      </c>
      <c r="J22" s="3" t="s">
        <v>378</v>
      </c>
      <c r="K22" s="1" t="s">
        <v>379</v>
      </c>
      <c r="L22" s="1" t="s">
        <v>522</v>
      </c>
      <c r="M22" s="1" t="s">
        <v>545</v>
      </c>
      <c r="N22" s="3" t="s">
        <v>525</v>
      </c>
      <c r="O22" s="1" t="s">
        <v>690</v>
      </c>
      <c r="P22" s="1" t="s">
        <v>691</v>
      </c>
      <c r="Q22" s="9">
        <v>43621</v>
      </c>
      <c r="R22" s="9">
        <v>43626</v>
      </c>
      <c r="S22" s="1" t="e">
        <f>VLOOKUP(BOM[[#This Row],[SPN]], BL_Pivot!$D$4:$D$41, 1, FALSE)</f>
        <v>#N/A</v>
      </c>
      <c r="T22" s="1" t="str">
        <f>VLOOKUP(BOM[[#This Row],[SPN]], TL_Pivot!$D$4:$D$79, 1, FALSE)</f>
        <v>311-1009-1-ND</v>
      </c>
      <c r="U22" s="1">
        <f>IF(BOM[[#This Row],[SPN]]="-", 0, 1)</f>
        <v>1</v>
      </c>
      <c r="V22" s="1"/>
    </row>
    <row r="23" spans="1:22" x14ac:dyDescent="0.25">
      <c r="A23">
        <v>49</v>
      </c>
      <c r="B23" s="13" t="s">
        <v>120</v>
      </c>
      <c r="C23" s="1" t="s">
        <v>12</v>
      </c>
      <c r="D23" s="1" t="s">
        <v>386</v>
      </c>
      <c r="E23">
        <v>1</v>
      </c>
      <c r="F23" s="1" t="s">
        <v>121</v>
      </c>
      <c r="G23" s="1"/>
      <c r="H23" s="1"/>
      <c r="I23" s="2" t="s">
        <v>345</v>
      </c>
      <c r="J23" s="3" t="s">
        <v>380</v>
      </c>
      <c r="K23" s="1" t="s">
        <v>381</v>
      </c>
      <c r="L23" s="1" t="s">
        <v>522</v>
      </c>
      <c r="M23" s="1" t="s">
        <v>546</v>
      </c>
      <c r="N23" s="3" t="s">
        <v>521</v>
      </c>
      <c r="O23" s="1" t="s">
        <v>690</v>
      </c>
      <c r="P23" s="1" t="s">
        <v>691</v>
      </c>
      <c r="Q23" s="9">
        <v>43621</v>
      </c>
      <c r="R23" s="9">
        <v>43626</v>
      </c>
      <c r="S23" s="1" t="str">
        <f>VLOOKUP(BOM[[#This Row],[SPN]], BL_Pivot!$D$4:$D$41, 1, FALSE)</f>
        <v>311-1713-1-ND</v>
      </c>
      <c r="T23" s="1" t="e">
        <f>VLOOKUP(BOM[[#This Row],[SPN]], TL_Pivot!$D$4:$D$79, 1, FALSE)</f>
        <v>#N/A</v>
      </c>
      <c r="U23" s="1">
        <f>IF(BOM[[#This Row],[SPN]]="-", 0, 1)</f>
        <v>1</v>
      </c>
      <c r="V23" s="1"/>
    </row>
    <row r="24" spans="1:22" ht="60" x14ac:dyDescent="0.25">
      <c r="A24">
        <v>51</v>
      </c>
      <c r="B24" s="13" t="s">
        <v>124</v>
      </c>
      <c r="C24" s="1" t="s">
        <v>12</v>
      </c>
      <c r="D24" s="1" t="s">
        <v>386</v>
      </c>
      <c r="E24">
        <v>1</v>
      </c>
      <c r="F24" s="1" t="s">
        <v>125</v>
      </c>
      <c r="G24" s="1"/>
      <c r="H24" s="1"/>
      <c r="I24" s="2" t="s">
        <v>345</v>
      </c>
      <c r="J24" s="3" t="s">
        <v>382</v>
      </c>
      <c r="K24" s="1" t="s">
        <v>383</v>
      </c>
      <c r="L24" s="1" t="s">
        <v>522</v>
      </c>
      <c r="M24" s="1" t="s">
        <v>547</v>
      </c>
      <c r="N24" s="3" t="s">
        <v>521</v>
      </c>
      <c r="O24" s="1" t="s">
        <v>690</v>
      </c>
      <c r="P24" s="1" t="s">
        <v>691</v>
      </c>
      <c r="Q24" s="9">
        <v>43621</v>
      </c>
      <c r="R24" s="9">
        <v>43626</v>
      </c>
      <c r="S24" s="1" t="str">
        <f>VLOOKUP(BOM[[#This Row],[SPN]], BL_Pivot!$D$4:$D$41, 1, FALSE)</f>
        <v>311-1041-1-ND</v>
      </c>
      <c r="T24" s="1" t="e">
        <f>VLOOKUP(BOM[[#This Row],[SPN]], TL_Pivot!$D$4:$D$79, 1, FALSE)</f>
        <v>#N/A</v>
      </c>
      <c r="U24" s="1">
        <f>IF(BOM[[#This Row],[SPN]]="-", 0, 1)</f>
        <v>1</v>
      </c>
      <c r="V24" s="1"/>
    </row>
    <row r="25" spans="1:22" ht="45" x14ac:dyDescent="0.25">
      <c r="A25">
        <v>47</v>
      </c>
      <c r="B25" s="13" t="s">
        <v>116</v>
      </c>
      <c r="C25" s="1" t="s">
        <v>12</v>
      </c>
      <c r="D25" s="1" t="s">
        <v>386</v>
      </c>
      <c r="E25">
        <v>1</v>
      </c>
      <c r="F25" s="1" t="s">
        <v>117</v>
      </c>
      <c r="G25" s="1"/>
      <c r="H25" s="1"/>
      <c r="I25" s="2" t="s">
        <v>345</v>
      </c>
      <c r="J25" s="3" t="s">
        <v>384</v>
      </c>
      <c r="K25" s="1" t="s">
        <v>385</v>
      </c>
      <c r="L25" s="1" t="s">
        <v>522</v>
      </c>
      <c r="M25" s="1" t="s">
        <v>548</v>
      </c>
      <c r="N25" s="3" t="s">
        <v>521</v>
      </c>
      <c r="O25" s="1" t="s">
        <v>690</v>
      </c>
      <c r="P25" s="1" t="s">
        <v>691</v>
      </c>
      <c r="Q25" s="9">
        <v>43621</v>
      </c>
      <c r="R25" s="9">
        <v>43626</v>
      </c>
      <c r="S25" s="1" t="str">
        <f>VLOOKUP(BOM[[#This Row],[SPN]], BL_Pivot!$D$4:$D$41, 1, FALSE)</f>
        <v>311-1039-1-ND</v>
      </c>
      <c r="T25" s="1" t="e">
        <f>VLOOKUP(BOM[[#This Row],[SPN]], TL_Pivot!$D$4:$D$79, 1, FALSE)</f>
        <v>#N/A</v>
      </c>
      <c r="U25" s="1">
        <f>IF(BOM[[#This Row],[SPN]]="-", 0, 1)</f>
        <v>1</v>
      </c>
      <c r="V25" s="1"/>
    </row>
    <row r="26" spans="1:22" x14ac:dyDescent="0.25">
      <c r="A26">
        <v>23</v>
      </c>
      <c r="B26" s="13" t="s">
        <v>63</v>
      </c>
      <c r="C26" s="1" t="s">
        <v>9</v>
      </c>
      <c r="D26" s="1" t="s">
        <v>386</v>
      </c>
      <c r="E26">
        <v>28</v>
      </c>
      <c r="F26" s="1" t="s">
        <v>64</v>
      </c>
      <c r="G26" s="1" t="s">
        <v>395</v>
      </c>
      <c r="H26" s="1"/>
      <c r="I26" s="2" t="s">
        <v>345</v>
      </c>
      <c r="J26" s="3" t="s">
        <v>393</v>
      </c>
      <c r="K26" s="1" t="s">
        <v>394</v>
      </c>
      <c r="L26" s="1" t="s">
        <v>522</v>
      </c>
      <c r="M26" s="1" t="s">
        <v>549</v>
      </c>
      <c r="N26" s="3" t="s">
        <v>528</v>
      </c>
      <c r="O26" s="1" t="s">
        <v>690</v>
      </c>
      <c r="P26" s="1" t="s">
        <v>691</v>
      </c>
      <c r="Q26" s="9">
        <v>43621</v>
      </c>
      <c r="R26" s="9">
        <v>43626</v>
      </c>
      <c r="S26" s="1" t="str">
        <f>VLOOKUP(BOM[[#This Row],[SPN]], BL_Pivot!$D$4:$D$41, 1, FALSE)</f>
        <v>311-1865-1-ND</v>
      </c>
      <c r="T26" s="1" t="str">
        <f>VLOOKUP(BOM[[#This Row],[SPN]], TL_Pivot!$D$4:$D$79, 1, FALSE)</f>
        <v>311-1865-1-ND</v>
      </c>
      <c r="U26" s="1">
        <f>IF(BOM[[#This Row],[SPN]]="-", 0, 1)</f>
        <v>1</v>
      </c>
      <c r="V26" s="1"/>
    </row>
    <row r="27" spans="1:22" x14ac:dyDescent="0.25">
      <c r="A27">
        <v>59</v>
      </c>
      <c r="B27" s="13" t="s">
        <v>140</v>
      </c>
      <c r="C27" s="1" t="s">
        <v>141</v>
      </c>
      <c r="D27" s="1" t="s">
        <v>386</v>
      </c>
      <c r="E27">
        <v>1</v>
      </c>
      <c r="F27" s="1" t="s">
        <v>142</v>
      </c>
      <c r="G27" s="1" t="s">
        <v>247</v>
      </c>
      <c r="H27" s="1"/>
      <c r="I27" s="2" t="s">
        <v>345</v>
      </c>
      <c r="J27" s="3" t="s">
        <v>316</v>
      </c>
      <c r="K27" s="1" t="s">
        <v>317</v>
      </c>
      <c r="L27" s="1" t="s">
        <v>550</v>
      </c>
      <c r="M27" s="1" t="s">
        <v>141</v>
      </c>
      <c r="N27" s="3" t="s">
        <v>551</v>
      </c>
      <c r="O27" s="1" t="s">
        <v>695</v>
      </c>
      <c r="P27" s="1">
        <v>50</v>
      </c>
      <c r="Q27" s="9">
        <v>43621</v>
      </c>
      <c r="R27" s="9">
        <v>43626</v>
      </c>
      <c r="S27" s="1" t="e">
        <f>VLOOKUP(BOM[[#This Row],[SPN]], BL_Pivot!$D$4:$D$41, 1, FALSE)</f>
        <v>#N/A</v>
      </c>
      <c r="T27" s="1" t="str">
        <f>VLOOKUP(BOM[[#This Row],[SPN]], TL_Pivot!$D$4:$D$79, 1, FALSE)</f>
        <v>HR1942CT-ND</v>
      </c>
      <c r="U27" s="1">
        <f>IF(BOM[[#This Row],[SPN]]="-", 0, 1)</f>
        <v>1</v>
      </c>
      <c r="V27" s="1"/>
    </row>
    <row r="28" spans="1:22" x14ac:dyDescent="0.25">
      <c r="A28">
        <v>22</v>
      </c>
      <c r="B28" s="13" t="s">
        <v>60</v>
      </c>
      <c r="C28" s="1" t="s">
        <v>61</v>
      </c>
      <c r="D28" s="1" t="s">
        <v>386</v>
      </c>
      <c r="E28">
        <v>1</v>
      </c>
      <c r="F28" s="1" t="s">
        <v>62</v>
      </c>
      <c r="G28" s="1" t="s">
        <v>333</v>
      </c>
      <c r="H28" s="1"/>
      <c r="I28" s="2" t="s">
        <v>345</v>
      </c>
      <c r="J28" s="3" t="s">
        <v>265</v>
      </c>
      <c r="K28" s="1" t="s">
        <v>266</v>
      </c>
      <c r="L28" s="1" t="s">
        <v>552</v>
      </c>
      <c r="M28" s="1" t="s">
        <v>61</v>
      </c>
      <c r="N28" s="3" t="s">
        <v>553</v>
      </c>
      <c r="O28" s="1" t="s">
        <v>680</v>
      </c>
      <c r="P28" s="1" t="s">
        <v>680</v>
      </c>
      <c r="Q28" s="9">
        <v>43621</v>
      </c>
      <c r="R28" s="9">
        <v>43626</v>
      </c>
      <c r="S28" s="2" t="e">
        <f>VLOOKUP(BOM[[#This Row],[SPN]], BL_Pivot!$D$4:$D$41, 1, FALSE)</f>
        <v>#N/A</v>
      </c>
      <c r="T28" s="2" t="str">
        <f>VLOOKUP(BOM[[#This Row],[SPN]], TL_Pivot!$D$4:$D$79, 1, FALSE)</f>
        <v>EJ508A-ND</v>
      </c>
      <c r="U28" s="1">
        <f>IF(BOM[[#This Row],[SPN]]="-", 0, 1)</f>
        <v>1</v>
      </c>
      <c r="V28" s="1"/>
    </row>
    <row r="29" spans="1:22" x14ac:dyDescent="0.25">
      <c r="A29">
        <v>93</v>
      </c>
      <c r="B29" s="13" t="s">
        <v>211</v>
      </c>
      <c r="C29" s="1" t="s">
        <v>212</v>
      </c>
      <c r="D29" s="1" t="s">
        <v>1126</v>
      </c>
      <c r="E29">
        <v>3</v>
      </c>
      <c r="F29" s="1" t="s">
        <v>213</v>
      </c>
      <c r="G29" s="1" t="s">
        <v>248</v>
      </c>
      <c r="H29" s="1"/>
      <c r="I29" s="2" t="s">
        <v>345</v>
      </c>
      <c r="J29" s="3" t="s">
        <v>314</v>
      </c>
      <c r="K29" s="1" t="s">
        <v>315</v>
      </c>
      <c r="L29" s="1" t="s">
        <v>557</v>
      </c>
      <c r="M29" s="1" t="s">
        <v>213</v>
      </c>
      <c r="N29" s="3" t="s">
        <v>554</v>
      </c>
      <c r="O29" s="10"/>
      <c r="P29" s="10"/>
      <c r="Q29" s="9">
        <v>43621</v>
      </c>
      <c r="R29" s="9">
        <v>43626</v>
      </c>
      <c r="S29" s="1" t="e">
        <f>VLOOKUP(BOM[[#This Row],[SPN]], BL_Pivot!$D$4:$D$41, 1, FALSE)</f>
        <v>#N/A</v>
      </c>
      <c r="T29" s="1" t="str">
        <f>VLOOKUP(BOM[[#This Row],[SPN]], TL_Pivot!$D$4:$D$79, 1, FALSE)</f>
        <v>SS13FLCT-ND</v>
      </c>
      <c r="U29" s="1">
        <f>IF(BOM[[#This Row],[SPN]]="-", 0, 1)</f>
        <v>1</v>
      </c>
      <c r="V29" s="1"/>
    </row>
    <row r="30" spans="1:22" ht="45" x14ac:dyDescent="0.25">
      <c r="A30">
        <v>62</v>
      </c>
      <c r="B30" s="13" t="s">
        <v>148</v>
      </c>
      <c r="C30" s="1" t="s">
        <v>149</v>
      </c>
      <c r="D30" s="1" t="s">
        <v>1125</v>
      </c>
      <c r="E30">
        <v>2</v>
      </c>
      <c r="F30" s="1" t="s">
        <v>150</v>
      </c>
      <c r="G30" s="1"/>
      <c r="H30" s="1"/>
      <c r="I30" s="2" t="s">
        <v>345</v>
      </c>
      <c r="J30" s="3" t="s">
        <v>479</v>
      </c>
      <c r="K30" s="1" t="s">
        <v>480</v>
      </c>
      <c r="L30" s="1" t="s">
        <v>556</v>
      </c>
      <c r="M30" s="1" t="s">
        <v>555</v>
      </c>
      <c r="N30" s="3" t="s">
        <v>558</v>
      </c>
      <c r="O30" s="1" t="s">
        <v>694</v>
      </c>
      <c r="P30" s="1">
        <v>10</v>
      </c>
      <c r="Q30" s="9">
        <v>43621</v>
      </c>
      <c r="R30" s="9">
        <v>43626</v>
      </c>
      <c r="S30" s="1" t="e">
        <f>VLOOKUP(BOM[[#This Row],[SPN]], BL_Pivot!$D$4:$D$41, 1, FALSE)</f>
        <v>#N/A</v>
      </c>
      <c r="T30" s="1" t="str">
        <f>VLOOKUP(BOM[[#This Row],[SPN]], TL_Pivot!$D$4:$D$79, 1, FALSE)</f>
        <v>732-4978-1-ND</v>
      </c>
      <c r="U30" s="1">
        <f>IF(BOM[[#This Row],[SPN]]="-", 0, 1)</f>
        <v>1</v>
      </c>
      <c r="V30" s="1"/>
    </row>
    <row r="31" spans="1:22" ht="30" x14ac:dyDescent="0.25">
      <c r="A31">
        <v>31</v>
      </c>
      <c r="B31" s="13" t="s">
        <v>78</v>
      </c>
      <c r="C31" s="1" t="s">
        <v>79</v>
      </c>
      <c r="D31" s="1" t="s">
        <v>386</v>
      </c>
      <c r="E31">
        <v>2</v>
      </c>
      <c r="F31" s="1" t="s">
        <v>80</v>
      </c>
      <c r="G31" s="1"/>
      <c r="H31" s="1"/>
      <c r="I31" s="2" t="s">
        <v>345</v>
      </c>
      <c r="J31" s="1" t="s">
        <v>386</v>
      </c>
      <c r="K31" s="1" t="s">
        <v>386</v>
      </c>
      <c r="L31" s="1"/>
      <c r="M31" s="1" t="s">
        <v>7</v>
      </c>
      <c r="N31" s="1"/>
      <c r="O31" s="1"/>
      <c r="P31" s="1"/>
      <c r="Q31" s="1"/>
      <c r="R31" s="1"/>
      <c r="S31" s="1" t="str">
        <f>VLOOKUP(BOM[[#This Row],[SPN]], BL_Pivot!$D$4:$D$41, 1, FALSE)</f>
        <v>-</v>
      </c>
      <c r="T31" s="1" t="str">
        <f>VLOOKUP(BOM[[#This Row],[SPN]], TL_Pivot!$D$4:$D$79, 1, FALSE)</f>
        <v>-</v>
      </c>
      <c r="U31" s="1">
        <f>IF(BOM[[#This Row],[SPN]]="-", 0, 1)</f>
        <v>0</v>
      </c>
      <c r="V31" s="1"/>
    </row>
    <row r="32" spans="1:22" x14ac:dyDescent="0.25">
      <c r="A32">
        <v>56</v>
      </c>
      <c r="B32" s="13" t="s">
        <v>134</v>
      </c>
      <c r="C32" s="1" t="s">
        <v>9</v>
      </c>
      <c r="D32" s="1" t="s">
        <v>386</v>
      </c>
      <c r="E32">
        <v>2</v>
      </c>
      <c r="F32" s="1" t="s">
        <v>135</v>
      </c>
      <c r="G32" s="5" t="s">
        <v>249</v>
      </c>
      <c r="H32" s="5"/>
      <c r="I32" s="2" t="s">
        <v>345</v>
      </c>
      <c r="J32" s="3" t="s">
        <v>313</v>
      </c>
      <c r="K32" s="1" t="s">
        <v>312</v>
      </c>
      <c r="L32" s="1" t="s">
        <v>534</v>
      </c>
      <c r="M32" s="1" t="s">
        <v>135</v>
      </c>
      <c r="N32" s="3" t="s">
        <v>559</v>
      </c>
      <c r="O32" s="1" t="s">
        <v>694</v>
      </c>
      <c r="P32" s="1">
        <v>10</v>
      </c>
      <c r="Q32" s="9">
        <v>43621</v>
      </c>
      <c r="R32" s="9">
        <v>43626</v>
      </c>
      <c r="S32" s="1" t="str">
        <f>VLOOKUP(BOM[[#This Row],[SPN]], BL_Pivot!$D$4:$D$41, 1, FALSE)</f>
        <v>1276-6374-1-ND</v>
      </c>
      <c r="T32" s="1" t="str">
        <f>VLOOKUP(BOM[[#This Row],[SPN]], TL_Pivot!$D$4:$D$79, 1, FALSE)</f>
        <v>1276-6374-1-ND</v>
      </c>
      <c r="U32" s="1">
        <f>IF(BOM[[#This Row],[SPN]]="-", 0, 1)</f>
        <v>1</v>
      </c>
      <c r="V32" s="1"/>
    </row>
    <row r="33" spans="1:22" x14ac:dyDescent="0.25">
      <c r="A33">
        <v>34</v>
      </c>
      <c r="B33" s="13" t="s">
        <v>85</v>
      </c>
      <c r="C33" s="1" t="s">
        <v>55</v>
      </c>
      <c r="D33" s="1" t="s">
        <v>386</v>
      </c>
      <c r="E33">
        <v>10</v>
      </c>
      <c r="F33" s="1" t="s">
        <v>86</v>
      </c>
      <c r="G33" s="1" t="s">
        <v>249</v>
      </c>
      <c r="H33" s="1"/>
      <c r="I33" s="2" t="s">
        <v>345</v>
      </c>
      <c r="J33" s="3" t="s">
        <v>311</v>
      </c>
      <c r="K33" s="1" t="s">
        <v>310</v>
      </c>
      <c r="L33" s="1" t="s">
        <v>560</v>
      </c>
      <c r="M33" s="1" t="s">
        <v>86</v>
      </c>
      <c r="N33" s="3" t="s">
        <v>561</v>
      </c>
      <c r="O33" s="1">
        <v>260</v>
      </c>
      <c r="P33" s="1">
        <v>10</v>
      </c>
      <c r="Q33" s="9">
        <v>43621</v>
      </c>
      <c r="R33" s="9">
        <v>43626</v>
      </c>
      <c r="S33" s="1" t="str">
        <f>VLOOKUP(BOM[[#This Row],[SPN]], BL_Pivot!$D$4:$D$41, 1, FALSE)</f>
        <v>490-5263-1-ND</v>
      </c>
      <c r="T33" s="1" t="str">
        <f>VLOOKUP(BOM[[#This Row],[SPN]], TL_Pivot!$D$4:$D$79, 1, FALSE)</f>
        <v>490-5263-1-ND</v>
      </c>
      <c r="U33" s="1">
        <f>IF(BOM[[#This Row],[SPN]]="-", 0, 1)</f>
        <v>1</v>
      </c>
      <c r="V33" s="1"/>
    </row>
    <row r="34" spans="1:22" ht="30" x14ac:dyDescent="0.25">
      <c r="A34">
        <v>52</v>
      </c>
      <c r="B34" s="13" t="s">
        <v>126</v>
      </c>
      <c r="C34" s="1" t="s">
        <v>12</v>
      </c>
      <c r="D34" s="1" t="s">
        <v>386</v>
      </c>
      <c r="E34">
        <v>2</v>
      </c>
      <c r="F34" s="2" t="s">
        <v>127</v>
      </c>
      <c r="G34" s="2" t="s">
        <v>1110</v>
      </c>
      <c r="H34" s="1"/>
      <c r="I34" s="2" t="s">
        <v>345</v>
      </c>
      <c r="J34" s="3" t="s">
        <v>1107</v>
      </c>
      <c r="K34" s="1" t="s">
        <v>1108</v>
      </c>
      <c r="L34" s="1" t="s">
        <v>562</v>
      </c>
      <c r="M34" s="1" t="s">
        <v>1109</v>
      </c>
      <c r="N34" s="3" t="s">
        <v>1111</v>
      </c>
      <c r="O34" s="1" t="s">
        <v>696</v>
      </c>
      <c r="P34" s="1">
        <v>10</v>
      </c>
      <c r="Q34" s="9">
        <v>43621</v>
      </c>
      <c r="R34" s="9">
        <v>43626</v>
      </c>
      <c r="S34" s="1" t="e">
        <f>VLOOKUP(BOM[[#This Row],[SPN]], BL_Pivot!$D$4:$D$41, 1, FALSE)</f>
        <v>#N/A</v>
      </c>
      <c r="T34" s="1" t="str">
        <f>VLOOKUP(BOM[[#This Row],[SPN]], TL_Pivot!$D$4:$D$79, 1, FALSE)</f>
        <v>445-16237-1-ND</v>
      </c>
      <c r="U34" s="1">
        <f>IF(BOM[[#This Row],[SPN]]="-", 0, 1)</f>
        <v>1</v>
      </c>
      <c r="V34" s="1"/>
    </row>
    <row r="35" spans="1:22" x14ac:dyDescent="0.25">
      <c r="A35">
        <v>53</v>
      </c>
      <c r="B35" s="13" t="s">
        <v>128</v>
      </c>
      <c r="C35" s="1" t="s">
        <v>12</v>
      </c>
      <c r="D35" s="1" t="s">
        <v>386</v>
      </c>
      <c r="E35">
        <v>2</v>
      </c>
      <c r="F35" s="1" t="s">
        <v>129</v>
      </c>
      <c r="G35" s="1" t="s">
        <v>406</v>
      </c>
      <c r="H35" s="1"/>
      <c r="I35" s="2" t="s">
        <v>345</v>
      </c>
      <c r="J35" s="3" t="s">
        <v>309</v>
      </c>
      <c r="K35" s="1" t="s">
        <v>308</v>
      </c>
      <c r="L35" s="1" t="s">
        <v>560</v>
      </c>
      <c r="M35" s="1" t="s">
        <v>129</v>
      </c>
      <c r="N35" s="3" t="s">
        <v>563</v>
      </c>
      <c r="O35" s="1" t="s">
        <v>696</v>
      </c>
      <c r="P35" s="1">
        <v>10</v>
      </c>
      <c r="Q35" s="9">
        <v>43621</v>
      </c>
      <c r="R35" s="9">
        <v>43626</v>
      </c>
      <c r="S35" s="1" t="e">
        <f>VLOOKUP(BOM[[#This Row],[SPN]], BL_Pivot!$D$4:$D$41, 1, FALSE)</f>
        <v>#N/A</v>
      </c>
      <c r="T35" s="1" t="str">
        <f>VLOOKUP(BOM[[#This Row],[SPN]], TL_Pivot!$D$4:$D$79, 1, FALSE)</f>
        <v>490-7690-1-ND</v>
      </c>
      <c r="U35" s="1">
        <f>IF(BOM[[#This Row],[SPN]]="-", 0, 1)</f>
        <v>1</v>
      </c>
      <c r="V35" s="1"/>
    </row>
    <row r="36" spans="1:22" x14ac:dyDescent="0.25">
      <c r="A36">
        <v>99</v>
      </c>
      <c r="B36" s="13" t="s">
        <v>225</v>
      </c>
      <c r="C36" s="1" t="s">
        <v>226</v>
      </c>
      <c r="D36" s="1" t="s">
        <v>386</v>
      </c>
      <c r="E36">
        <v>3</v>
      </c>
      <c r="F36" s="1" t="s">
        <v>227</v>
      </c>
      <c r="G36" s="1" t="s">
        <v>405</v>
      </c>
      <c r="H36" s="1"/>
      <c r="I36" s="2" t="s">
        <v>345</v>
      </c>
      <c r="J36" s="3" t="s">
        <v>268</v>
      </c>
      <c r="K36" s="1" t="s">
        <v>267</v>
      </c>
      <c r="L36" s="1" t="s">
        <v>564</v>
      </c>
      <c r="M36" s="1" t="s">
        <v>565</v>
      </c>
      <c r="N36" s="3" t="s">
        <v>566</v>
      </c>
      <c r="O36" s="1">
        <v>250</v>
      </c>
      <c r="P36" s="1"/>
      <c r="Q36" s="9">
        <v>43621</v>
      </c>
      <c r="R36" s="9">
        <v>43626</v>
      </c>
      <c r="S36" s="1" t="e">
        <f>VLOOKUP(BOM[[#This Row],[SPN]], BL_Pivot!$D$4:$D$41, 1, FALSE)</f>
        <v>#N/A</v>
      </c>
      <c r="T36" s="1" t="str">
        <f>VLOOKUP(BOM[[#This Row],[SPN]], TL_Pivot!$D$4:$D$79, 1, FALSE)</f>
        <v>SRR6040A-330MCT-ND</v>
      </c>
      <c r="U36" s="1">
        <f>IF(BOM[[#This Row],[SPN]]="-", 0, 1)</f>
        <v>1</v>
      </c>
      <c r="V36" s="1"/>
    </row>
    <row r="37" spans="1:22" x14ac:dyDescent="0.25">
      <c r="A37">
        <v>57</v>
      </c>
      <c r="B37" s="13" t="s">
        <v>136</v>
      </c>
      <c r="C37" s="1" t="s">
        <v>9</v>
      </c>
      <c r="D37" s="1" t="s">
        <v>386</v>
      </c>
      <c r="E37">
        <v>4</v>
      </c>
      <c r="F37" s="1" t="s">
        <v>1100</v>
      </c>
      <c r="G37" s="1" t="s">
        <v>405</v>
      </c>
      <c r="H37" s="1"/>
      <c r="I37" s="2" t="s">
        <v>345</v>
      </c>
      <c r="J37" s="3" t="s">
        <v>402</v>
      </c>
      <c r="K37" s="1" t="s">
        <v>403</v>
      </c>
      <c r="L37" s="1" t="s">
        <v>562</v>
      </c>
      <c r="M37" s="1" t="s">
        <v>567</v>
      </c>
      <c r="N37" s="3" t="s">
        <v>568</v>
      </c>
      <c r="O37" s="1" t="s">
        <v>696</v>
      </c>
      <c r="P37" s="1">
        <v>10</v>
      </c>
      <c r="Q37" s="9">
        <v>43621</v>
      </c>
      <c r="R37" s="9">
        <v>43626</v>
      </c>
      <c r="S37" s="2" t="e">
        <f>VLOOKUP(BOM[[#This Row],[SPN]], BL_Pivot!$D$4:$D$41, 1, FALSE)</f>
        <v>#N/A</v>
      </c>
      <c r="T37" s="2" t="str">
        <f>VLOOKUP(BOM[[#This Row],[SPN]], TL_Pivot!$D$4:$D$79, 1, FALSE)</f>
        <v>445-6758-1-ND</v>
      </c>
      <c r="U37" s="1">
        <f>IF(BOM[[#This Row],[SPN]]="-", 0, 1)</f>
        <v>1</v>
      </c>
      <c r="V37" s="1"/>
    </row>
    <row r="38" spans="1:22" x14ac:dyDescent="0.25">
      <c r="A38">
        <v>110</v>
      </c>
      <c r="B38" s="13" t="s">
        <v>680</v>
      </c>
      <c r="C38" s="1" t="s">
        <v>682</v>
      </c>
      <c r="D38" s="1" t="s">
        <v>386</v>
      </c>
      <c r="E38">
        <v>1</v>
      </c>
      <c r="F38" s="1" t="s">
        <v>681</v>
      </c>
      <c r="G38" s="1"/>
      <c r="H38" s="1"/>
      <c r="I38" s="2"/>
      <c r="J38" s="3" t="s">
        <v>685</v>
      </c>
      <c r="K38" s="1"/>
      <c r="L38" s="1" t="s">
        <v>684</v>
      </c>
      <c r="M38" s="1"/>
      <c r="N38" s="1"/>
      <c r="O38" s="1"/>
      <c r="P38" s="1"/>
      <c r="Q38" s="9">
        <v>43621</v>
      </c>
      <c r="R38" s="9">
        <v>43633</v>
      </c>
      <c r="S38" s="1" t="e">
        <f>VLOOKUP(BOM[[#This Row],[SPN]], BL_Pivot!$D$4:$D$41, 1, FALSE)</f>
        <v>#N/A</v>
      </c>
      <c r="T38" s="1" t="e">
        <f>VLOOKUP(BOM[[#This Row],[SPN]], TL_Pivot!$D$4:$D$79, 1, FALSE)</f>
        <v>#N/A</v>
      </c>
      <c r="U38" s="1"/>
      <c r="V38" s="1"/>
    </row>
    <row r="39" spans="1:22" x14ac:dyDescent="0.25">
      <c r="A39">
        <v>111</v>
      </c>
      <c r="B39" s="13" t="s">
        <v>680</v>
      </c>
      <c r="C39" s="1" t="s">
        <v>682</v>
      </c>
      <c r="D39" s="1" t="s">
        <v>386</v>
      </c>
      <c r="E39">
        <v>1</v>
      </c>
      <c r="F39" s="1" t="s">
        <v>683</v>
      </c>
      <c r="G39" s="1"/>
      <c r="H39" s="1"/>
      <c r="I39" s="2"/>
      <c r="J39" s="3" t="s">
        <v>685</v>
      </c>
      <c r="K39" s="1"/>
      <c r="L39" s="1" t="s">
        <v>684</v>
      </c>
      <c r="M39" s="1"/>
      <c r="N39" s="1"/>
      <c r="O39" s="1"/>
      <c r="P39" s="1"/>
      <c r="Q39" s="9">
        <v>43621</v>
      </c>
      <c r="R39" s="9">
        <v>43633</v>
      </c>
      <c r="S39" s="1" t="e">
        <f>VLOOKUP(BOM[[#This Row],[SPN]], BL_Pivot!$D$4:$D$41, 1, FALSE)</f>
        <v>#N/A</v>
      </c>
      <c r="T39" s="1" t="e">
        <f>VLOOKUP(BOM[[#This Row],[SPN]], TL_Pivot!$D$4:$D$79, 1, FALSE)</f>
        <v>#N/A</v>
      </c>
      <c r="U39" s="1"/>
      <c r="V39" s="1"/>
    </row>
    <row r="40" spans="1:22" x14ac:dyDescent="0.25">
      <c r="A40">
        <v>112</v>
      </c>
      <c r="B40" s="13" t="s">
        <v>680</v>
      </c>
      <c r="C40" s="1" t="s">
        <v>687</v>
      </c>
      <c r="D40" s="1" t="s">
        <v>386</v>
      </c>
      <c r="E40">
        <v>1</v>
      </c>
      <c r="F40" s="1" t="s">
        <v>686</v>
      </c>
      <c r="G40" s="1" t="s">
        <v>686</v>
      </c>
      <c r="H40" s="1"/>
      <c r="I40" s="2"/>
      <c r="J40" s="3" t="s">
        <v>689</v>
      </c>
      <c r="K40" s="1"/>
      <c r="L40" s="1" t="s">
        <v>688</v>
      </c>
      <c r="M40" s="1"/>
      <c r="N40" s="1"/>
      <c r="O40" s="1"/>
      <c r="P40" s="1"/>
      <c r="Q40" s="9">
        <v>43621</v>
      </c>
      <c r="R40" s="9">
        <v>43633</v>
      </c>
      <c r="S40" s="1" t="e">
        <f>VLOOKUP(BOM[[#This Row],[SPN]], BL_Pivot!$D$4:$D$41, 1, FALSE)</f>
        <v>#N/A</v>
      </c>
      <c r="T40" s="1" t="e">
        <f>VLOOKUP(BOM[[#This Row],[SPN]], TL_Pivot!$D$4:$D$79, 1, FALSE)</f>
        <v>#N/A</v>
      </c>
      <c r="U40" s="1"/>
      <c r="V40" s="1"/>
    </row>
    <row r="41" spans="1:22" x14ac:dyDescent="0.25">
      <c r="A41">
        <v>18</v>
      </c>
      <c r="B41" s="13" t="s">
        <v>49</v>
      </c>
      <c r="C41" s="1" t="s">
        <v>50</v>
      </c>
      <c r="D41" s="1" t="s">
        <v>386</v>
      </c>
      <c r="E41">
        <v>3</v>
      </c>
      <c r="F41" s="1" t="s">
        <v>51</v>
      </c>
      <c r="G41" s="1" t="s">
        <v>318</v>
      </c>
      <c r="H41" s="1"/>
      <c r="I41" s="2" t="s">
        <v>345</v>
      </c>
      <c r="J41" s="3" t="s">
        <v>264</v>
      </c>
      <c r="K41" s="1" t="s">
        <v>263</v>
      </c>
      <c r="L41" s="1" t="s">
        <v>569</v>
      </c>
      <c r="M41" s="1" t="s">
        <v>50</v>
      </c>
      <c r="N41" s="3" t="s">
        <v>570</v>
      </c>
      <c r="O41" s="1">
        <v>255</v>
      </c>
      <c r="P41" s="1">
        <v>15</v>
      </c>
      <c r="Q41" s="9">
        <v>43621</v>
      </c>
      <c r="R41" s="9">
        <v>43626</v>
      </c>
      <c r="S41" s="2" t="e">
        <f>VLOOKUP(BOM[[#This Row],[SPN]], BL_Pivot!$D$4:$D$41, 1, FALSE)</f>
        <v>#N/A</v>
      </c>
      <c r="T41" s="2" t="str">
        <f>VLOOKUP(BOM[[#This Row],[SPN]], TL_Pivot!$D$4:$D$79, 1, FALSE)</f>
        <v>CONSMA003.062-ND</v>
      </c>
      <c r="U41" s="1">
        <f>IF(BOM[[#This Row],[SPN]]="-", 0, 1)</f>
        <v>1</v>
      </c>
      <c r="V41" s="1"/>
    </row>
    <row r="42" spans="1:22" x14ac:dyDescent="0.25">
      <c r="A42">
        <v>6</v>
      </c>
      <c r="B42" s="13" t="s">
        <v>19</v>
      </c>
      <c r="C42" s="1" t="s">
        <v>20</v>
      </c>
      <c r="D42" s="1" t="s">
        <v>386</v>
      </c>
      <c r="E42">
        <v>2</v>
      </c>
      <c r="F42" s="1" t="s">
        <v>21</v>
      </c>
      <c r="G42" s="1" t="s">
        <v>484</v>
      </c>
      <c r="H42" s="1"/>
      <c r="I42" s="2" t="s">
        <v>345</v>
      </c>
      <c r="J42" s="3" t="s">
        <v>481</v>
      </c>
      <c r="K42" s="1" t="s">
        <v>482</v>
      </c>
      <c r="L42" s="1" t="s">
        <v>571</v>
      </c>
      <c r="M42" s="1" t="s">
        <v>572</v>
      </c>
      <c r="N42" s="3" t="s">
        <v>573</v>
      </c>
      <c r="O42" s="1" t="s">
        <v>697</v>
      </c>
      <c r="P42" s="1" t="s">
        <v>697</v>
      </c>
      <c r="Q42" s="9">
        <v>43621</v>
      </c>
      <c r="R42" s="9">
        <v>43626</v>
      </c>
      <c r="S42" s="1" t="e">
        <f>VLOOKUP(BOM[[#This Row],[SPN]], BL_Pivot!$D$4:$D$41, 1, FALSE)</f>
        <v>#N/A</v>
      </c>
      <c r="T42" s="1" t="str">
        <f>VLOOKUP(BOM[[#This Row],[SPN]], TL_Pivot!$D$4:$D$79, 1, FALSE)</f>
        <v>609-5162-1-ND</v>
      </c>
      <c r="U42" s="1">
        <f>IF(BOM[[#This Row],[SPN]]="-", 0, 1)</f>
        <v>1</v>
      </c>
      <c r="V42" s="1"/>
    </row>
    <row r="43" spans="1:22" x14ac:dyDescent="0.25">
      <c r="A43">
        <v>32</v>
      </c>
      <c r="B43" s="13" t="s">
        <v>81</v>
      </c>
      <c r="C43" s="1" t="s">
        <v>82</v>
      </c>
      <c r="D43" s="1" t="s">
        <v>386</v>
      </c>
      <c r="E43">
        <v>3</v>
      </c>
      <c r="F43" s="1" t="s">
        <v>6</v>
      </c>
      <c r="G43" s="1"/>
      <c r="H43" s="1"/>
      <c r="I43" s="2" t="s">
        <v>345</v>
      </c>
      <c r="J43" s="1" t="s">
        <v>386</v>
      </c>
      <c r="K43" s="1" t="s">
        <v>386</v>
      </c>
      <c r="L43" s="1"/>
      <c r="M43" s="1" t="s">
        <v>7</v>
      </c>
      <c r="N43" s="1"/>
      <c r="O43" s="1"/>
      <c r="P43" s="1"/>
      <c r="Q43" s="1"/>
      <c r="R43" s="1"/>
      <c r="S43" s="1" t="str">
        <f>VLOOKUP(BOM[[#This Row],[SPN]], BL_Pivot!$D$4:$D$41, 1, FALSE)</f>
        <v>-</v>
      </c>
      <c r="T43" s="1" t="str">
        <f>VLOOKUP(BOM[[#This Row],[SPN]], TL_Pivot!$D$4:$D$79, 1, FALSE)</f>
        <v>-</v>
      </c>
      <c r="U43" s="1">
        <f>IF(BOM[[#This Row],[SPN]]="-", 0, 1)</f>
        <v>0</v>
      </c>
      <c r="V43" s="1"/>
    </row>
    <row r="44" spans="1:22" ht="30" x14ac:dyDescent="0.25">
      <c r="A44">
        <v>1</v>
      </c>
      <c r="B44" s="13" t="s">
        <v>4</v>
      </c>
      <c r="C44" s="1" t="s">
        <v>5</v>
      </c>
      <c r="D44" s="1" t="s">
        <v>386</v>
      </c>
      <c r="E44">
        <v>9</v>
      </c>
      <c r="F44" s="1" t="s">
        <v>6</v>
      </c>
      <c r="G44" s="1" t="s">
        <v>483</v>
      </c>
      <c r="H44" s="1"/>
      <c r="I44" s="2" t="s">
        <v>345</v>
      </c>
      <c r="J44" s="1" t="s">
        <v>386</v>
      </c>
      <c r="K44" s="1" t="s">
        <v>386</v>
      </c>
      <c r="L44" s="1"/>
      <c r="M44" s="1" t="s">
        <v>7</v>
      </c>
      <c r="N44" s="1"/>
      <c r="O44" s="1"/>
      <c r="P44" s="1"/>
      <c r="Q44" s="1"/>
      <c r="R44" s="1"/>
      <c r="S44" s="1" t="str">
        <f>VLOOKUP(BOM[[#This Row],[SPN]], BL_Pivot!$D$4:$D$41, 1, FALSE)</f>
        <v>-</v>
      </c>
      <c r="T44" s="1" t="str">
        <f>VLOOKUP(BOM[[#This Row],[SPN]], TL_Pivot!$D$4:$D$79, 1, FALSE)</f>
        <v>-</v>
      </c>
      <c r="U44" s="1">
        <f>IF(BOM[[#This Row],[SPN]]="-", 0, 1)</f>
        <v>0</v>
      </c>
      <c r="V44" s="1">
        <f>SUM(U44:U151)</f>
        <v>62</v>
      </c>
    </row>
    <row r="45" spans="1:22" x14ac:dyDescent="0.25">
      <c r="A45">
        <v>98</v>
      </c>
      <c r="B45" s="13" t="s">
        <v>223</v>
      </c>
      <c r="C45" s="1" t="s">
        <v>39</v>
      </c>
      <c r="D45" s="1" t="s">
        <v>386</v>
      </c>
      <c r="E45">
        <v>1</v>
      </c>
      <c r="F45" s="1" t="s">
        <v>224</v>
      </c>
      <c r="G45" s="1" t="s">
        <v>250</v>
      </c>
      <c r="H45" s="1"/>
      <c r="I45" s="2" t="s">
        <v>345</v>
      </c>
      <c r="J45" s="3" t="s">
        <v>306</v>
      </c>
      <c r="K45" s="1" t="s">
        <v>307</v>
      </c>
      <c r="L45" s="1" t="s">
        <v>574</v>
      </c>
      <c r="M45" s="1" t="s">
        <v>575</v>
      </c>
      <c r="N45" s="3" t="s">
        <v>576</v>
      </c>
      <c r="O45" s="10"/>
      <c r="P45" s="10"/>
      <c r="Q45" s="9">
        <v>43621</v>
      </c>
      <c r="R45" s="9">
        <v>43626</v>
      </c>
      <c r="S45" s="1" t="e">
        <f>VLOOKUP(BOM[[#This Row],[SPN]], BL_Pivot!$D$4:$D$41, 1, FALSE)</f>
        <v>#N/A</v>
      </c>
      <c r="T45" s="1" t="str">
        <f>VLOOKUP(BOM[[#This Row],[SPN]], TL_Pivot!$D$4:$D$79, 1, FALSE)</f>
        <v>RE1C002UNTCLCT-ND</v>
      </c>
      <c r="U45" s="1">
        <f>IF(BOM[[#This Row],[SPN]]="-", 0, 1)</f>
        <v>1</v>
      </c>
      <c r="V45" s="1"/>
    </row>
    <row r="46" spans="1:22" x14ac:dyDescent="0.25">
      <c r="A46">
        <v>14</v>
      </c>
      <c r="B46" s="13" t="s">
        <v>38</v>
      </c>
      <c r="C46" s="1" t="s">
        <v>39</v>
      </c>
      <c r="D46" s="1" t="s">
        <v>386</v>
      </c>
      <c r="E46">
        <v>1</v>
      </c>
      <c r="F46" s="1" t="s">
        <v>40</v>
      </c>
      <c r="G46" s="1"/>
      <c r="H46" s="1"/>
      <c r="I46" s="2" t="s">
        <v>345</v>
      </c>
      <c r="J46" s="1" t="s">
        <v>386</v>
      </c>
      <c r="K46" s="1" t="s">
        <v>386</v>
      </c>
      <c r="L46" s="1"/>
      <c r="M46" s="1" t="s">
        <v>7</v>
      </c>
      <c r="N46" s="1"/>
      <c r="O46" s="1"/>
      <c r="P46" s="1"/>
      <c r="Q46" s="1"/>
      <c r="R46" s="1"/>
      <c r="S46" s="1" t="str">
        <f>VLOOKUP(BOM[[#This Row],[SPN]], BL_Pivot!$D$4:$D$41, 1, FALSE)</f>
        <v>-</v>
      </c>
      <c r="T46" s="1" t="str">
        <f>VLOOKUP(BOM[[#This Row],[SPN]], TL_Pivot!$D$4:$D$79, 1, FALSE)</f>
        <v>-</v>
      </c>
      <c r="U46" s="1">
        <f>IF(BOM[[#This Row],[SPN]]="-", 0, 1)</f>
        <v>0</v>
      </c>
      <c r="V46" s="1"/>
    </row>
    <row r="47" spans="1:22" x14ac:dyDescent="0.25">
      <c r="A47">
        <v>85</v>
      </c>
      <c r="B47" s="13" t="s">
        <v>195</v>
      </c>
      <c r="C47" s="1" t="s">
        <v>32</v>
      </c>
      <c r="D47" s="1" t="s">
        <v>386</v>
      </c>
      <c r="E47">
        <v>1</v>
      </c>
      <c r="F47" s="1" t="s">
        <v>196</v>
      </c>
      <c r="G47" s="1"/>
      <c r="H47" s="1"/>
      <c r="I47" s="2" t="s">
        <v>345</v>
      </c>
      <c r="J47" s="3" t="s">
        <v>416</v>
      </c>
      <c r="K47" s="1" t="s">
        <v>415</v>
      </c>
      <c r="L47" s="1" t="s">
        <v>522</v>
      </c>
      <c r="M47" s="1" t="s">
        <v>577</v>
      </c>
      <c r="N47" s="3" t="s">
        <v>578</v>
      </c>
      <c r="O47" s="1" t="s">
        <v>690</v>
      </c>
      <c r="P47" s="1" t="s">
        <v>691</v>
      </c>
      <c r="Q47" s="9">
        <v>43621</v>
      </c>
      <c r="R47" s="9">
        <v>43626</v>
      </c>
      <c r="S47" s="1" t="str">
        <f>VLOOKUP(BOM[[#This Row],[SPN]], BL_Pivot!$D$4:$D$41, 1, FALSE)</f>
        <v>311-5.49KLRCT-ND</v>
      </c>
      <c r="T47" s="1" t="e">
        <f>VLOOKUP(BOM[[#This Row],[SPN]], TL_Pivot!$D$4:$D$79, 1, FALSE)</f>
        <v>#N/A</v>
      </c>
      <c r="U47" s="1">
        <f>IF(BOM[[#This Row],[SPN]]="-", 0, 1)</f>
        <v>1</v>
      </c>
      <c r="V47" s="1"/>
    </row>
    <row r="48" spans="1:22" x14ac:dyDescent="0.25">
      <c r="A48">
        <v>66</v>
      </c>
      <c r="B48" s="13" t="s">
        <v>157</v>
      </c>
      <c r="C48" s="1" t="s">
        <v>32</v>
      </c>
      <c r="D48" s="1" t="s">
        <v>386</v>
      </c>
      <c r="E48">
        <v>1</v>
      </c>
      <c r="F48" s="1" t="s">
        <v>158</v>
      </c>
      <c r="G48" s="1"/>
      <c r="H48" s="1" t="s">
        <v>348</v>
      </c>
      <c r="I48" s="2" t="s">
        <v>345</v>
      </c>
      <c r="J48" s="3" t="s">
        <v>414</v>
      </c>
      <c r="K48" s="1" t="s">
        <v>413</v>
      </c>
      <c r="L48" s="1" t="s">
        <v>522</v>
      </c>
      <c r="M48" s="1" t="s">
        <v>579</v>
      </c>
      <c r="N48" s="3" t="s">
        <v>578</v>
      </c>
      <c r="O48" s="1" t="s">
        <v>690</v>
      </c>
      <c r="P48" s="1" t="s">
        <v>691</v>
      </c>
      <c r="Q48" s="9">
        <v>43621</v>
      </c>
      <c r="R48" s="9">
        <v>43626</v>
      </c>
      <c r="S48" s="1" t="str">
        <f>VLOOKUP(BOM[[#This Row],[SPN]], BL_Pivot!$D$4:$D$41, 1, FALSE)</f>
        <v>YAG3220CT-ND</v>
      </c>
      <c r="T48" s="1" t="e">
        <f>VLOOKUP(BOM[[#This Row],[SPN]], TL_Pivot!$D$4:$D$79, 1, FALSE)</f>
        <v>#N/A</v>
      </c>
      <c r="U48" s="1">
        <f>IF(BOM[[#This Row],[SPN]]="-", 0, 1)</f>
        <v>1</v>
      </c>
      <c r="V48" s="1"/>
    </row>
    <row r="49" spans="1:22" ht="45" x14ac:dyDescent="0.25">
      <c r="A49">
        <v>24</v>
      </c>
      <c r="B49" s="13" t="s">
        <v>65</v>
      </c>
      <c r="C49" s="1" t="s">
        <v>32</v>
      </c>
      <c r="D49" s="1" t="s">
        <v>386</v>
      </c>
      <c r="E49">
        <v>20</v>
      </c>
      <c r="F49" s="1" t="s">
        <v>10</v>
      </c>
      <c r="G49" s="1"/>
      <c r="H49" s="1"/>
      <c r="I49" s="2" t="s">
        <v>345</v>
      </c>
      <c r="J49" s="1" t="s">
        <v>386</v>
      </c>
      <c r="K49" s="1" t="s">
        <v>386</v>
      </c>
      <c r="L49" s="1"/>
      <c r="M49" s="1" t="s">
        <v>7</v>
      </c>
      <c r="N49" s="1"/>
      <c r="O49" s="1"/>
      <c r="P49" s="1"/>
      <c r="Q49" s="1"/>
      <c r="R49" s="1"/>
      <c r="S49" s="1" t="str">
        <f>VLOOKUP(BOM[[#This Row],[SPN]], BL_Pivot!$D$4:$D$41, 1, FALSE)</f>
        <v>-</v>
      </c>
      <c r="T49" s="1" t="str">
        <f>VLOOKUP(BOM[[#This Row],[SPN]], TL_Pivot!$D$4:$D$79, 1, FALSE)</f>
        <v>-</v>
      </c>
      <c r="U49" s="1">
        <f>IF(BOM[[#This Row],[SPN]]="-", 0, 1)</f>
        <v>0</v>
      </c>
      <c r="V49" s="1"/>
    </row>
    <row r="50" spans="1:22" ht="30" x14ac:dyDescent="0.25">
      <c r="A50">
        <v>16</v>
      </c>
      <c r="B50" s="13" t="s">
        <v>44</v>
      </c>
      <c r="C50" s="1" t="s">
        <v>32</v>
      </c>
      <c r="D50" s="1" t="s">
        <v>386</v>
      </c>
      <c r="E50">
        <v>13</v>
      </c>
      <c r="F50" s="1" t="s">
        <v>45</v>
      </c>
      <c r="G50" s="1" t="s">
        <v>464</v>
      </c>
      <c r="H50" s="1"/>
      <c r="I50" s="2" t="s">
        <v>345</v>
      </c>
      <c r="J50" s="3" t="s">
        <v>475</v>
      </c>
      <c r="K50" s="1" t="s">
        <v>476</v>
      </c>
      <c r="L50" s="1" t="s">
        <v>522</v>
      </c>
      <c r="M50" s="1" t="s">
        <v>580</v>
      </c>
      <c r="N50" s="3" t="s">
        <v>578</v>
      </c>
      <c r="O50" s="1" t="s">
        <v>690</v>
      </c>
      <c r="P50" s="1" t="s">
        <v>691</v>
      </c>
      <c r="Q50" s="9">
        <v>43621</v>
      </c>
      <c r="R50" s="9">
        <v>43626</v>
      </c>
      <c r="S50" s="1" t="str">
        <f>VLOOKUP(BOM[[#This Row],[SPN]], BL_Pivot!$D$4:$D$41, 1, FALSE)</f>
        <v>311-0.0JRCT-ND</v>
      </c>
      <c r="T50" s="1" t="str">
        <f>VLOOKUP(BOM[[#This Row],[SPN]], TL_Pivot!$D$4:$D$79, 1, FALSE)</f>
        <v>311-0.0JRCT-ND</v>
      </c>
      <c r="U50" s="1">
        <f>IF(BOM[[#This Row],[SPN]]="-", 0, 1)</f>
        <v>1</v>
      </c>
      <c r="V50" s="1"/>
    </row>
    <row r="51" spans="1:22" x14ac:dyDescent="0.25">
      <c r="A51">
        <v>11</v>
      </c>
      <c r="B51" s="13" t="s">
        <v>31</v>
      </c>
      <c r="C51" s="1" t="s">
        <v>32</v>
      </c>
      <c r="D51" s="1" t="s">
        <v>386</v>
      </c>
      <c r="E51">
        <v>3</v>
      </c>
      <c r="F51" s="1" t="s">
        <v>33</v>
      </c>
      <c r="G51" s="1"/>
      <c r="H51" s="1" t="s">
        <v>349</v>
      </c>
      <c r="I51" s="2" t="s">
        <v>345</v>
      </c>
      <c r="J51" s="3" t="s">
        <v>451</v>
      </c>
      <c r="K51" s="1" t="s">
        <v>452</v>
      </c>
      <c r="L51" s="1" t="s">
        <v>522</v>
      </c>
      <c r="M51" s="1" t="s">
        <v>581</v>
      </c>
      <c r="N51" s="3" t="s">
        <v>578</v>
      </c>
      <c r="O51" s="1" t="s">
        <v>690</v>
      </c>
      <c r="P51" s="1" t="s">
        <v>691</v>
      </c>
      <c r="Q51" s="9">
        <v>43621</v>
      </c>
      <c r="R51" s="9">
        <v>43626</v>
      </c>
      <c r="S51" s="1" t="str">
        <f>VLOOKUP(BOM[[#This Row],[SPN]], BL_Pivot!$D$4:$D$41, 1, FALSE)</f>
        <v>311-68.0KLRCT-ND</v>
      </c>
      <c r="T51" s="1" t="str">
        <f>VLOOKUP(BOM[[#This Row],[SPN]], TL_Pivot!$D$4:$D$79, 1, FALSE)</f>
        <v>311-68.0KLRCT-ND</v>
      </c>
      <c r="U51" s="1">
        <f>IF(BOM[[#This Row],[SPN]]="-", 0, 1)</f>
        <v>1</v>
      </c>
      <c r="V51" s="1"/>
    </row>
    <row r="52" spans="1:22" ht="30" x14ac:dyDescent="0.25">
      <c r="A52">
        <v>67</v>
      </c>
      <c r="B52" s="13" t="s">
        <v>159</v>
      </c>
      <c r="C52" s="1" t="s">
        <v>32</v>
      </c>
      <c r="D52" s="1" t="s">
        <v>386</v>
      </c>
      <c r="E52">
        <v>8</v>
      </c>
      <c r="F52" s="1" t="s">
        <v>160</v>
      </c>
      <c r="G52" s="1" t="s">
        <v>455</v>
      </c>
      <c r="H52" s="1" t="s">
        <v>350</v>
      </c>
      <c r="I52" s="2" t="s">
        <v>345</v>
      </c>
      <c r="J52" s="3" t="s">
        <v>456</v>
      </c>
      <c r="K52" s="1" t="s">
        <v>457</v>
      </c>
      <c r="L52" s="1" t="s">
        <v>522</v>
      </c>
      <c r="M52" s="1" t="s">
        <v>582</v>
      </c>
      <c r="N52" s="3" t="s">
        <v>578</v>
      </c>
      <c r="O52" s="1" t="s">
        <v>690</v>
      </c>
      <c r="P52" s="1" t="s">
        <v>691</v>
      </c>
      <c r="Q52" s="9">
        <v>43621</v>
      </c>
      <c r="R52" s="9">
        <v>43626</v>
      </c>
      <c r="S52" s="1" t="str">
        <f>VLOOKUP(BOM[[#This Row],[SPN]], BL_Pivot!$D$4:$D$41, 1, FALSE)</f>
        <v>311-33.0LRCT-ND</v>
      </c>
      <c r="T52" s="1" t="str">
        <f>VLOOKUP(BOM[[#This Row],[SPN]], TL_Pivot!$D$4:$D$79, 1, FALSE)</f>
        <v>311-33.0LRCT-ND</v>
      </c>
      <c r="U52" s="1">
        <f>IF(BOM[[#This Row],[SPN]]="-", 0, 1)</f>
        <v>1</v>
      </c>
      <c r="V52" s="1"/>
    </row>
    <row r="53" spans="1:22" x14ac:dyDescent="0.25">
      <c r="A53">
        <v>75</v>
      </c>
      <c r="B53" s="13" t="s">
        <v>175</v>
      </c>
      <c r="C53" s="1" t="s">
        <v>32</v>
      </c>
      <c r="D53" s="1" t="s">
        <v>386</v>
      </c>
      <c r="E53">
        <v>1</v>
      </c>
      <c r="F53" s="1" t="s">
        <v>176</v>
      </c>
      <c r="G53" s="1"/>
      <c r="H53" s="1" t="s">
        <v>348</v>
      </c>
      <c r="I53" s="2" t="s">
        <v>345</v>
      </c>
      <c r="J53" s="3" t="s">
        <v>423</v>
      </c>
      <c r="K53" s="1" t="s">
        <v>424</v>
      </c>
      <c r="L53" s="1" t="s">
        <v>522</v>
      </c>
      <c r="M53" s="1" t="s">
        <v>583</v>
      </c>
      <c r="N53" s="3" t="s">
        <v>578</v>
      </c>
      <c r="O53" s="1" t="s">
        <v>690</v>
      </c>
      <c r="P53" s="1" t="s">
        <v>691</v>
      </c>
      <c r="Q53" s="9">
        <v>43621</v>
      </c>
      <c r="R53" s="9">
        <v>43626</v>
      </c>
      <c r="S53" s="1" t="str">
        <f>VLOOKUP(BOM[[#This Row],[SPN]], BL_Pivot!$D$4:$D$41, 1, FALSE)</f>
        <v>311-39.0KLRCT-ND</v>
      </c>
      <c r="T53" s="1" t="e">
        <f>VLOOKUP(BOM[[#This Row],[SPN]], TL_Pivot!$D$4:$D$79, 1, FALSE)</f>
        <v>#N/A</v>
      </c>
      <c r="U53" s="1">
        <f>IF(BOM[[#This Row],[SPN]]="-", 0, 1)</f>
        <v>1</v>
      </c>
      <c r="V53" s="1"/>
    </row>
    <row r="54" spans="1:22" x14ac:dyDescent="0.25">
      <c r="A54">
        <v>91</v>
      </c>
      <c r="B54" s="13" t="s">
        <v>207</v>
      </c>
      <c r="C54" s="1" t="s">
        <v>32</v>
      </c>
      <c r="D54" s="1" t="s">
        <v>386</v>
      </c>
      <c r="E54">
        <v>1</v>
      </c>
      <c r="F54" s="1" t="s">
        <v>208</v>
      </c>
      <c r="G54" s="1" t="s">
        <v>455</v>
      </c>
      <c r="H54" s="1"/>
      <c r="I54" s="2" t="s">
        <v>345</v>
      </c>
      <c r="J54" s="3" t="s">
        <v>465</v>
      </c>
      <c r="K54" s="1" t="s">
        <v>466</v>
      </c>
      <c r="L54" s="1" t="s">
        <v>522</v>
      </c>
      <c r="M54" s="1" t="s">
        <v>584</v>
      </c>
      <c r="N54" s="3" t="s">
        <v>578</v>
      </c>
      <c r="O54" s="1" t="s">
        <v>690</v>
      </c>
      <c r="P54" s="1" t="s">
        <v>691</v>
      </c>
      <c r="Q54" s="9">
        <v>43621</v>
      </c>
      <c r="R54" s="9">
        <v>43626</v>
      </c>
      <c r="S54" s="1" t="str">
        <f>VLOOKUP(BOM[[#This Row],[SPN]], BL_Pivot!$D$4:$D$41, 1, FALSE)</f>
        <v>311-22.0LRCT-ND</v>
      </c>
      <c r="T54" s="1" t="e">
        <f>VLOOKUP(BOM[[#This Row],[SPN]], TL_Pivot!$D$4:$D$79, 1, FALSE)</f>
        <v>#N/A</v>
      </c>
      <c r="U54" s="1">
        <f>IF(BOM[[#This Row],[SPN]]="-", 0, 1)</f>
        <v>1</v>
      </c>
      <c r="V54" s="1"/>
    </row>
    <row r="55" spans="1:22" x14ac:dyDescent="0.25">
      <c r="A55">
        <v>90</v>
      </c>
      <c r="B55" s="13" t="s">
        <v>205</v>
      </c>
      <c r="C55" s="1" t="s">
        <v>32</v>
      </c>
      <c r="D55" s="1" t="s">
        <v>386</v>
      </c>
      <c r="E55">
        <v>2</v>
      </c>
      <c r="F55" s="1" t="s">
        <v>206</v>
      </c>
      <c r="G55" s="1" t="s">
        <v>455</v>
      </c>
      <c r="H55" s="1" t="s">
        <v>349</v>
      </c>
      <c r="I55" s="2" t="s">
        <v>345</v>
      </c>
      <c r="J55" s="3" t="s">
        <v>462</v>
      </c>
      <c r="K55" s="1" t="s">
        <v>463</v>
      </c>
      <c r="L55" s="1" t="s">
        <v>522</v>
      </c>
      <c r="M55" s="1" t="s">
        <v>585</v>
      </c>
      <c r="N55" s="3" t="s">
        <v>578</v>
      </c>
      <c r="O55" s="1" t="s">
        <v>690</v>
      </c>
      <c r="P55" s="1" t="s">
        <v>691</v>
      </c>
      <c r="Q55" s="9">
        <v>43621</v>
      </c>
      <c r="R55" s="9">
        <v>43626</v>
      </c>
      <c r="S55" s="1" t="e">
        <f>VLOOKUP(BOM[[#This Row],[SPN]], BL_Pivot!$D$4:$D$41, 1, FALSE)</f>
        <v>#N/A</v>
      </c>
      <c r="T55" s="1" t="str">
        <f>VLOOKUP(BOM[[#This Row],[SPN]], TL_Pivot!$D$4:$D$79, 1, FALSE)</f>
        <v>311-240LRCT-ND</v>
      </c>
      <c r="U55" s="1">
        <f>IF(BOM[[#This Row],[SPN]]="-", 0, 1)</f>
        <v>1</v>
      </c>
      <c r="V55" s="1"/>
    </row>
    <row r="56" spans="1:22" x14ac:dyDescent="0.25">
      <c r="A56">
        <v>89</v>
      </c>
      <c r="B56" s="13" t="s">
        <v>203</v>
      </c>
      <c r="C56" s="1" t="s">
        <v>32</v>
      </c>
      <c r="D56" s="1" t="s">
        <v>386</v>
      </c>
      <c r="E56">
        <v>1</v>
      </c>
      <c r="F56" s="1" t="s">
        <v>204</v>
      </c>
      <c r="G56" s="1"/>
      <c r="H56" s="1" t="s">
        <v>350</v>
      </c>
      <c r="I56" s="2" t="s">
        <v>345</v>
      </c>
      <c r="J56" s="3" t="s">
        <v>421</v>
      </c>
      <c r="K56" s="1" t="s">
        <v>422</v>
      </c>
      <c r="L56" s="1" t="s">
        <v>522</v>
      </c>
      <c r="M56" s="1" t="s">
        <v>586</v>
      </c>
      <c r="N56" s="3" t="s">
        <v>578</v>
      </c>
      <c r="O56" s="1" t="s">
        <v>690</v>
      </c>
      <c r="P56" s="1" t="s">
        <v>691</v>
      </c>
      <c r="Q56" s="9">
        <v>43621</v>
      </c>
      <c r="R56" s="9">
        <v>43626</v>
      </c>
      <c r="S56" s="1" t="e">
        <f>VLOOKUP(BOM[[#This Row],[SPN]], BL_Pivot!$D$4:$D$41, 1, FALSE)</f>
        <v>#N/A</v>
      </c>
      <c r="T56" s="1" t="str">
        <f>VLOOKUP(BOM[[#This Row],[SPN]], TL_Pivot!$D$4:$D$79, 1, FALSE)</f>
        <v>311-15.0KLRCT-ND</v>
      </c>
      <c r="U56" s="1">
        <f>IF(BOM[[#This Row],[SPN]]="-", 0, 1)</f>
        <v>1</v>
      </c>
      <c r="V56" s="1"/>
    </row>
    <row r="57" spans="1:22" x14ac:dyDescent="0.25">
      <c r="A57">
        <v>69</v>
      </c>
      <c r="B57" s="13" t="s">
        <v>163</v>
      </c>
      <c r="C57" s="1" t="s">
        <v>32</v>
      </c>
      <c r="D57" s="1" t="s">
        <v>386</v>
      </c>
      <c r="E57">
        <v>1</v>
      </c>
      <c r="F57" s="1" t="s">
        <v>164</v>
      </c>
      <c r="G57" s="1"/>
      <c r="H57" s="1"/>
      <c r="I57" s="2" t="s">
        <v>345</v>
      </c>
      <c r="J57" s="3" t="s">
        <v>453</v>
      </c>
      <c r="K57" s="1" t="s">
        <v>454</v>
      </c>
      <c r="L57" s="1" t="s">
        <v>522</v>
      </c>
      <c r="M57" s="1" t="s">
        <v>587</v>
      </c>
      <c r="N57" s="3" t="s">
        <v>578</v>
      </c>
      <c r="O57" s="1" t="s">
        <v>690</v>
      </c>
      <c r="P57" s="1" t="s">
        <v>691</v>
      </c>
      <c r="Q57" s="9">
        <v>43621</v>
      </c>
      <c r="R57" s="9">
        <v>43626</v>
      </c>
      <c r="S57" s="1" t="e">
        <f>VLOOKUP(BOM[[#This Row],[SPN]], BL_Pivot!$D$4:$D$41, 1, FALSE)</f>
        <v>#N/A</v>
      </c>
      <c r="T57" s="1" t="str">
        <f>VLOOKUP(BOM[[#This Row],[SPN]], TL_Pivot!$D$4:$D$79, 1, FALSE)</f>
        <v>311-59KLRCT-ND</v>
      </c>
      <c r="U57" s="1">
        <f>IF(BOM[[#This Row],[SPN]]="-", 0, 1)</f>
        <v>1</v>
      </c>
      <c r="V57" s="1"/>
    </row>
    <row r="58" spans="1:22" x14ac:dyDescent="0.25">
      <c r="A58">
        <v>73</v>
      </c>
      <c r="B58" s="13" t="s">
        <v>171</v>
      </c>
      <c r="C58" s="1" t="s">
        <v>32</v>
      </c>
      <c r="D58" s="1" t="s">
        <v>386</v>
      </c>
      <c r="E58">
        <v>1</v>
      </c>
      <c r="F58" s="1" t="s">
        <v>172</v>
      </c>
      <c r="G58" s="1"/>
      <c r="H58" s="1" t="s">
        <v>349</v>
      </c>
      <c r="I58" s="2" t="s">
        <v>345</v>
      </c>
      <c r="J58" s="3" t="s">
        <v>409</v>
      </c>
      <c r="K58" s="1" t="s">
        <v>410</v>
      </c>
      <c r="L58" s="1" t="s">
        <v>522</v>
      </c>
      <c r="M58" s="1" t="s">
        <v>588</v>
      </c>
      <c r="N58" s="3" t="s">
        <v>578</v>
      </c>
      <c r="O58" s="1" t="s">
        <v>690</v>
      </c>
      <c r="P58" s="1" t="s">
        <v>691</v>
      </c>
      <c r="Q58" s="9">
        <v>43621</v>
      </c>
      <c r="R58" s="9">
        <v>43626</v>
      </c>
      <c r="S58" s="1" t="e">
        <f>VLOOKUP(BOM[[#This Row],[SPN]], BL_Pivot!$D$4:$D$41, 1, FALSE)</f>
        <v>#N/A</v>
      </c>
      <c r="T58" s="1" t="str">
        <f>VLOOKUP(BOM[[#This Row],[SPN]], TL_Pivot!$D$4:$D$79, 1, FALSE)</f>
        <v>311-6.80KLRCT-ND</v>
      </c>
      <c r="U58" s="1">
        <f>IF(BOM[[#This Row],[SPN]]="-", 0, 1)</f>
        <v>1</v>
      </c>
      <c r="V58" s="1"/>
    </row>
    <row r="59" spans="1:22" x14ac:dyDescent="0.25">
      <c r="A59">
        <v>72</v>
      </c>
      <c r="B59" s="13" t="s">
        <v>169</v>
      </c>
      <c r="C59" s="1" t="s">
        <v>32</v>
      </c>
      <c r="D59" s="1" t="s">
        <v>386</v>
      </c>
      <c r="E59">
        <v>1</v>
      </c>
      <c r="F59" s="1" t="s">
        <v>170</v>
      </c>
      <c r="G59" s="1"/>
      <c r="H59" s="1" t="s">
        <v>350</v>
      </c>
      <c r="I59" s="2" t="s">
        <v>345</v>
      </c>
      <c r="J59" s="3" t="s">
        <v>411</v>
      </c>
      <c r="K59" s="1" t="s">
        <v>412</v>
      </c>
      <c r="L59" s="1" t="s">
        <v>522</v>
      </c>
      <c r="M59" s="1" t="s">
        <v>589</v>
      </c>
      <c r="N59" s="3" t="s">
        <v>578</v>
      </c>
      <c r="O59" s="1" t="s">
        <v>690</v>
      </c>
      <c r="P59" s="1" t="s">
        <v>691</v>
      </c>
      <c r="Q59" s="9">
        <v>43621</v>
      </c>
      <c r="R59" s="9">
        <v>43626</v>
      </c>
      <c r="S59" s="1" t="str">
        <f>VLOOKUP(BOM[[#This Row],[SPN]], BL_Pivot!$D$4:$D$41, 1, FALSE)</f>
        <v>311-7.50KLRCT-ND</v>
      </c>
      <c r="T59" s="1" t="e">
        <f>VLOOKUP(BOM[[#This Row],[SPN]], TL_Pivot!$D$4:$D$79, 1, FALSE)</f>
        <v>#N/A</v>
      </c>
      <c r="U59" s="1">
        <f>IF(BOM[[#This Row],[SPN]]="-", 0, 1)</f>
        <v>1</v>
      </c>
      <c r="V59" s="1"/>
    </row>
    <row r="60" spans="1:22" x14ac:dyDescent="0.25">
      <c r="A60">
        <v>71</v>
      </c>
      <c r="B60" s="13" t="s">
        <v>167</v>
      </c>
      <c r="C60" s="1" t="s">
        <v>32</v>
      </c>
      <c r="D60" s="1" t="s">
        <v>386</v>
      </c>
      <c r="E60">
        <v>3</v>
      </c>
      <c r="F60" s="1" t="s">
        <v>168</v>
      </c>
      <c r="G60" s="1"/>
      <c r="H60" s="1" t="s">
        <v>349</v>
      </c>
      <c r="I60" s="2" t="s">
        <v>345</v>
      </c>
      <c r="J60" s="3" t="s">
        <v>417</v>
      </c>
      <c r="K60" s="1" t="s">
        <v>418</v>
      </c>
      <c r="L60" s="1" t="s">
        <v>522</v>
      </c>
      <c r="M60" s="1" t="s">
        <v>590</v>
      </c>
      <c r="N60" s="3" t="s">
        <v>578</v>
      </c>
      <c r="O60" s="1" t="s">
        <v>690</v>
      </c>
      <c r="P60" s="1" t="s">
        <v>691</v>
      </c>
      <c r="Q60" s="9">
        <v>43621</v>
      </c>
      <c r="R60" s="9">
        <v>43626</v>
      </c>
      <c r="S60" s="1" t="str">
        <f>VLOOKUP(BOM[[#This Row],[SPN]], BL_Pivot!$D$4:$D$41, 1, FALSE)</f>
        <v>311-1.00KLRCT-ND</v>
      </c>
      <c r="T60" s="1" t="str">
        <f>VLOOKUP(BOM[[#This Row],[SPN]], TL_Pivot!$D$4:$D$79, 1, FALSE)</f>
        <v>311-1.00KLRCT-ND</v>
      </c>
      <c r="U60" s="1">
        <f>IF(BOM[[#This Row],[SPN]]="-", 0, 1)</f>
        <v>1</v>
      </c>
      <c r="V60" s="1"/>
    </row>
    <row r="61" spans="1:22" x14ac:dyDescent="0.25">
      <c r="A61">
        <v>70</v>
      </c>
      <c r="B61" s="13" t="s">
        <v>165</v>
      </c>
      <c r="C61" s="1" t="s">
        <v>32</v>
      </c>
      <c r="D61" s="1" t="s">
        <v>386</v>
      </c>
      <c r="E61">
        <v>3</v>
      </c>
      <c r="F61" s="1" t="s">
        <v>166</v>
      </c>
      <c r="G61" s="1"/>
      <c r="H61" s="1" t="s">
        <v>352</v>
      </c>
      <c r="I61" s="2" t="s">
        <v>345</v>
      </c>
      <c r="J61" s="3" t="s">
        <v>407</v>
      </c>
      <c r="K61" s="1" t="s">
        <v>408</v>
      </c>
      <c r="L61" s="1" t="s">
        <v>522</v>
      </c>
      <c r="M61" s="1" t="s">
        <v>591</v>
      </c>
      <c r="N61" s="3" t="s">
        <v>578</v>
      </c>
      <c r="O61" s="1" t="s">
        <v>690</v>
      </c>
      <c r="P61" s="1" t="s">
        <v>691</v>
      </c>
      <c r="Q61" s="9">
        <v>43621</v>
      </c>
      <c r="R61" s="9">
        <v>43626</v>
      </c>
      <c r="S61" s="1" t="str">
        <f>VLOOKUP(BOM[[#This Row],[SPN]], BL_Pivot!$D$4:$D$41, 1, FALSE)</f>
        <v>311-4.99KLRCT-ND</v>
      </c>
      <c r="T61" s="1" t="e">
        <f>VLOOKUP(BOM[[#This Row],[SPN]], TL_Pivot!$D$4:$D$79, 1, FALSE)</f>
        <v>#N/A</v>
      </c>
      <c r="U61" s="1">
        <f>IF(BOM[[#This Row],[SPN]]="-", 0, 1)</f>
        <v>1</v>
      </c>
      <c r="V61" s="1"/>
    </row>
    <row r="62" spans="1:22" x14ac:dyDescent="0.25">
      <c r="A62">
        <v>74</v>
      </c>
      <c r="B62" s="13" t="s">
        <v>173</v>
      </c>
      <c r="C62" s="1" t="s">
        <v>32</v>
      </c>
      <c r="D62" s="1" t="s">
        <v>386</v>
      </c>
      <c r="E62">
        <v>1</v>
      </c>
      <c r="F62" s="1" t="s">
        <v>174</v>
      </c>
      <c r="G62" s="1" t="s">
        <v>455</v>
      </c>
      <c r="H62" s="1" t="s">
        <v>352</v>
      </c>
      <c r="I62" s="2" t="s">
        <v>345</v>
      </c>
      <c r="J62" s="3" t="s">
        <v>458</v>
      </c>
      <c r="K62" s="1" t="s">
        <v>459</v>
      </c>
      <c r="L62" s="1" t="s">
        <v>522</v>
      </c>
      <c r="M62" s="1" t="s">
        <v>592</v>
      </c>
      <c r="N62" s="3" t="s">
        <v>578</v>
      </c>
      <c r="O62" s="1" t="s">
        <v>690</v>
      </c>
      <c r="P62" s="1" t="s">
        <v>691</v>
      </c>
      <c r="Q62" s="9">
        <v>43621</v>
      </c>
      <c r="R62" s="9">
        <v>43626</v>
      </c>
      <c r="S62" s="1" t="str">
        <f>VLOOKUP(BOM[[#This Row],[SPN]], BL_Pivot!$D$4:$D$41, 1, FALSE)</f>
        <v>YAG3193CT-ND</v>
      </c>
      <c r="T62" s="1" t="e">
        <f>VLOOKUP(BOM[[#This Row],[SPN]], TL_Pivot!$D$4:$D$79, 1, FALSE)</f>
        <v>#N/A</v>
      </c>
      <c r="U62" s="1">
        <f>IF(BOM[[#This Row],[SPN]]="-", 0, 1)</f>
        <v>1</v>
      </c>
      <c r="V62" s="1"/>
    </row>
    <row r="63" spans="1:22" x14ac:dyDescent="0.25">
      <c r="A63">
        <v>78</v>
      </c>
      <c r="B63" s="13" t="s">
        <v>181</v>
      </c>
      <c r="C63" s="1" t="s">
        <v>32</v>
      </c>
      <c r="D63" s="1" t="s">
        <v>386</v>
      </c>
      <c r="E63">
        <v>1</v>
      </c>
      <c r="F63" s="1" t="s">
        <v>182</v>
      </c>
      <c r="G63" s="1"/>
      <c r="H63" s="1" t="s">
        <v>348</v>
      </c>
      <c r="I63" s="2" t="s">
        <v>345</v>
      </c>
      <c r="J63" s="3" t="s">
        <v>419</v>
      </c>
      <c r="K63" s="1" t="s">
        <v>420</v>
      </c>
      <c r="L63" s="1" t="s">
        <v>522</v>
      </c>
      <c r="M63" s="1" t="s">
        <v>593</v>
      </c>
      <c r="N63" s="3" t="s">
        <v>578</v>
      </c>
      <c r="O63" s="1" t="s">
        <v>690</v>
      </c>
      <c r="P63" s="1" t="s">
        <v>691</v>
      </c>
      <c r="Q63" s="9">
        <v>43621</v>
      </c>
      <c r="R63" s="9">
        <v>43626</v>
      </c>
      <c r="S63" s="1" t="e">
        <f>VLOOKUP(BOM[[#This Row],[SPN]], BL_Pivot!$D$4:$D$41, 1, FALSE)</f>
        <v>#N/A</v>
      </c>
      <c r="T63" s="1" t="str">
        <f>VLOOKUP(BOM[[#This Row],[SPN]], TL_Pivot!$D$4:$D$79, 1, FALSE)</f>
        <v>311-47.0KLRCT-ND</v>
      </c>
      <c r="U63" s="1">
        <f>IF(BOM[[#This Row],[SPN]]="-", 0, 1)</f>
        <v>1</v>
      </c>
      <c r="V63" s="1"/>
    </row>
    <row r="64" spans="1:22" x14ac:dyDescent="0.25">
      <c r="A64">
        <v>68</v>
      </c>
      <c r="B64" s="13" t="s">
        <v>161</v>
      </c>
      <c r="C64" s="1" t="s">
        <v>32</v>
      </c>
      <c r="D64" s="1" t="s">
        <v>386</v>
      </c>
      <c r="E64">
        <v>1</v>
      </c>
      <c r="F64" s="1" t="s">
        <v>162</v>
      </c>
      <c r="G64" s="1"/>
      <c r="H64" s="1"/>
      <c r="I64" s="2" t="s">
        <v>345</v>
      </c>
      <c r="J64" s="3" t="s">
        <v>427</v>
      </c>
      <c r="K64" s="1" t="s">
        <v>428</v>
      </c>
      <c r="L64" s="1" t="s">
        <v>522</v>
      </c>
      <c r="M64" s="1" t="s">
        <v>594</v>
      </c>
      <c r="N64" s="3" t="s">
        <v>578</v>
      </c>
      <c r="O64" s="1" t="s">
        <v>690</v>
      </c>
      <c r="P64" s="1" t="s">
        <v>691</v>
      </c>
      <c r="Q64" s="9">
        <v>43621</v>
      </c>
      <c r="R64" s="9">
        <v>43626</v>
      </c>
      <c r="S64" s="1" t="e">
        <f>VLOOKUP(BOM[[#This Row],[SPN]], BL_Pivot!$D$4:$D$41, 1, FALSE)</f>
        <v>#N/A</v>
      </c>
      <c r="T64" s="1" t="str">
        <f>VLOOKUP(BOM[[#This Row],[SPN]], TL_Pivot!$D$4:$D$79, 1, FALSE)</f>
        <v>311-3.09KLRCT-ND</v>
      </c>
      <c r="U64" s="1">
        <f>IF(BOM[[#This Row],[SPN]]="-", 0, 1)</f>
        <v>1</v>
      </c>
      <c r="V64" s="1"/>
    </row>
    <row r="65" spans="1:22" x14ac:dyDescent="0.25">
      <c r="A65">
        <v>79</v>
      </c>
      <c r="B65" s="13" t="s">
        <v>183</v>
      </c>
      <c r="C65" s="1" t="s">
        <v>32</v>
      </c>
      <c r="D65" s="1" t="s">
        <v>386</v>
      </c>
      <c r="E65">
        <v>1</v>
      </c>
      <c r="F65" s="1" t="s">
        <v>184</v>
      </c>
      <c r="G65" s="1" t="s">
        <v>464</v>
      </c>
      <c r="H65" s="1" t="s">
        <v>349</v>
      </c>
      <c r="I65" s="2" t="s">
        <v>345</v>
      </c>
      <c r="J65" s="3" t="s">
        <v>473</v>
      </c>
      <c r="K65" s="1" t="s">
        <v>474</v>
      </c>
      <c r="L65" s="1" t="s">
        <v>522</v>
      </c>
      <c r="M65" s="1" t="s">
        <v>595</v>
      </c>
      <c r="N65" s="3" t="s">
        <v>578</v>
      </c>
      <c r="O65" s="1" t="s">
        <v>690</v>
      </c>
      <c r="P65" s="1" t="s">
        <v>691</v>
      </c>
      <c r="Q65" s="9">
        <v>43621</v>
      </c>
      <c r="R65" s="9">
        <v>43626</v>
      </c>
      <c r="S65" s="1" t="str">
        <f>VLOOKUP(BOM[[#This Row],[SPN]], BL_Pivot!$D$4:$D$41, 1, FALSE)</f>
        <v>311-56.0LRCT-ND</v>
      </c>
      <c r="T65" s="1" t="e">
        <f>VLOOKUP(BOM[[#This Row],[SPN]], TL_Pivot!$D$4:$D$79, 1, FALSE)</f>
        <v>#N/A</v>
      </c>
      <c r="U65" s="1">
        <f>IF(BOM[[#This Row],[SPN]]="-", 0, 1)</f>
        <v>1</v>
      </c>
      <c r="V65" s="1"/>
    </row>
    <row r="66" spans="1:22" x14ac:dyDescent="0.25">
      <c r="A66">
        <v>80</v>
      </c>
      <c r="B66" s="13" t="s">
        <v>185</v>
      </c>
      <c r="C66" s="1" t="s">
        <v>32</v>
      </c>
      <c r="D66" s="1" t="s">
        <v>386</v>
      </c>
      <c r="E66">
        <v>3</v>
      </c>
      <c r="F66" s="1" t="s">
        <v>186</v>
      </c>
      <c r="G66" s="1" t="s">
        <v>455</v>
      </c>
      <c r="H66" s="1" t="s">
        <v>352</v>
      </c>
      <c r="I66" s="2" t="s">
        <v>345</v>
      </c>
      <c r="J66" s="3" t="s">
        <v>460</v>
      </c>
      <c r="K66" s="1" t="s">
        <v>461</v>
      </c>
      <c r="L66" s="1" t="s">
        <v>522</v>
      </c>
      <c r="M66" s="1" t="s">
        <v>596</v>
      </c>
      <c r="N66" s="3" t="s">
        <v>578</v>
      </c>
      <c r="O66" s="1" t="s">
        <v>690</v>
      </c>
      <c r="P66" s="1" t="s">
        <v>691</v>
      </c>
      <c r="Q66" s="9">
        <v>43621</v>
      </c>
      <c r="R66" s="9">
        <v>43626</v>
      </c>
      <c r="S66" s="1" t="str">
        <f>VLOOKUP(BOM[[#This Row],[SPN]], BL_Pivot!$D$4:$D$41, 1, FALSE)</f>
        <v>311-100LRCT-ND</v>
      </c>
      <c r="T66" s="1" t="str">
        <f>VLOOKUP(BOM[[#This Row],[SPN]], TL_Pivot!$D$4:$D$79, 1, FALSE)</f>
        <v>311-100LRCT-ND</v>
      </c>
      <c r="U66" s="1">
        <f>IF(BOM[[#This Row],[SPN]]="-", 0, 1)</f>
        <v>1</v>
      </c>
      <c r="V66" s="1"/>
    </row>
    <row r="67" spans="1:22" x14ac:dyDescent="0.25">
      <c r="A67">
        <v>81</v>
      </c>
      <c r="B67" s="13" t="s">
        <v>187</v>
      </c>
      <c r="C67" s="1" t="s">
        <v>32</v>
      </c>
      <c r="D67" s="1" t="s">
        <v>386</v>
      </c>
      <c r="E67">
        <v>1</v>
      </c>
      <c r="F67" s="1" t="s">
        <v>188</v>
      </c>
      <c r="G67" s="1"/>
      <c r="H67" s="1" t="s">
        <v>351</v>
      </c>
      <c r="I67" s="2" t="s">
        <v>345</v>
      </c>
      <c r="J67" s="3" t="s">
        <v>425</v>
      </c>
      <c r="K67" s="1" t="s">
        <v>426</v>
      </c>
      <c r="L67" s="1" t="s">
        <v>522</v>
      </c>
      <c r="M67" s="1" t="s">
        <v>597</v>
      </c>
      <c r="N67" s="3" t="s">
        <v>578</v>
      </c>
      <c r="O67" s="1" t="s">
        <v>690</v>
      </c>
      <c r="P67" s="1" t="s">
        <v>691</v>
      </c>
      <c r="Q67" s="9">
        <v>43621</v>
      </c>
      <c r="R67" s="9">
        <v>43626</v>
      </c>
      <c r="S67" s="1" t="str">
        <f>VLOOKUP(BOM[[#This Row],[SPN]], BL_Pivot!$D$4:$D$41, 1, FALSE)</f>
        <v>YAG2951CT-ND</v>
      </c>
      <c r="T67" s="1" t="e">
        <f>VLOOKUP(BOM[[#This Row],[SPN]], TL_Pivot!$D$4:$D$79, 1, FALSE)</f>
        <v>#N/A</v>
      </c>
      <c r="U67" s="1">
        <f>IF(BOM[[#This Row],[SPN]]="-", 0, 1)</f>
        <v>1</v>
      </c>
      <c r="V67" s="1"/>
    </row>
    <row r="68" spans="1:22" x14ac:dyDescent="0.25">
      <c r="A68">
        <v>82</v>
      </c>
      <c r="B68" s="13" t="s">
        <v>189</v>
      </c>
      <c r="C68" s="1" t="s">
        <v>32</v>
      </c>
      <c r="D68" s="1" t="s">
        <v>386</v>
      </c>
      <c r="E68">
        <v>2</v>
      </c>
      <c r="F68" s="1" t="s">
        <v>190</v>
      </c>
      <c r="G68" s="1"/>
      <c r="H68" s="1" t="s">
        <v>351</v>
      </c>
      <c r="I68" s="2" t="s">
        <v>345</v>
      </c>
      <c r="J68" s="3" t="s">
        <v>435</v>
      </c>
      <c r="K68" s="1" t="s">
        <v>436</v>
      </c>
      <c r="L68" s="1" t="s">
        <v>522</v>
      </c>
      <c r="M68" s="1" t="s">
        <v>598</v>
      </c>
      <c r="N68" s="3" t="s">
        <v>578</v>
      </c>
      <c r="O68" s="1" t="s">
        <v>690</v>
      </c>
      <c r="P68" s="1" t="s">
        <v>691</v>
      </c>
      <c r="Q68" s="9">
        <v>43621</v>
      </c>
      <c r="R68" s="9">
        <v>43626</v>
      </c>
      <c r="S68" s="1" t="str">
        <f>VLOOKUP(BOM[[#This Row],[SPN]], BL_Pivot!$D$4:$D$41, 1, FALSE)</f>
        <v>311-2KLRCT-ND</v>
      </c>
      <c r="T68" s="1" t="e">
        <f>VLOOKUP(BOM[[#This Row],[SPN]], TL_Pivot!$D$4:$D$79, 1, FALSE)</f>
        <v>#N/A</v>
      </c>
      <c r="U68" s="1">
        <f>IF(BOM[[#This Row],[SPN]]="-", 0, 1)</f>
        <v>1</v>
      </c>
      <c r="V68" s="1"/>
    </row>
    <row r="69" spans="1:22" x14ac:dyDescent="0.25">
      <c r="A69">
        <v>83</v>
      </c>
      <c r="B69" s="13" t="s">
        <v>191</v>
      </c>
      <c r="C69" s="1" t="s">
        <v>32</v>
      </c>
      <c r="D69" s="1" t="s">
        <v>386</v>
      </c>
      <c r="E69">
        <v>1</v>
      </c>
      <c r="F69" s="1" t="s">
        <v>192</v>
      </c>
      <c r="G69" s="1"/>
      <c r="H69" s="1" t="s">
        <v>353</v>
      </c>
      <c r="I69" s="2" t="s">
        <v>345</v>
      </c>
      <c r="J69" s="3" t="s">
        <v>447</v>
      </c>
      <c r="K69" s="1" t="s">
        <v>448</v>
      </c>
      <c r="L69" s="1" t="s">
        <v>522</v>
      </c>
      <c r="M69" s="1" t="s">
        <v>599</v>
      </c>
      <c r="N69" s="3" t="s">
        <v>578</v>
      </c>
      <c r="O69" s="1" t="s">
        <v>690</v>
      </c>
      <c r="P69" s="1" t="s">
        <v>691</v>
      </c>
      <c r="Q69" s="9">
        <v>43621</v>
      </c>
      <c r="R69" s="9">
        <v>43626</v>
      </c>
      <c r="S69" s="1" t="str">
        <f>VLOOKUP(BOM[[#This Row],[SPN]], BL_Pivot!$D$4:$D$41, 1, FALSE)</f>
        <v>YAG3048CT-ND</v>
      </c>
      <c r="T69" s="1" t="e">
        <f>VLOOKUP(BOM[[#This Row],[SPN]], TL_Pivot!$D$4:$D$79, 1, FALSE)</f>
        <v>#N/A</v>
      </c>
      <c r="U69" s="1">
        <f>IF(BOM[[#This Row],[SPN]]="-", 0, 1)</f>
        <v>1</v>
      </c>
      <c r="V69" s="1"/>
    </row>
    <row r="70" spans="1:22" x14ac:dyDescent="0.25">
      <c r="A70">
        <v>76</v>
      </c>
      <c r="B70" s="13" t="s">
        <v>177</v>
      </c>
      <c r="C70" s="1" t="s">
        <v>32</v>
      </c>
      <c r="D70" s="1" t="s">
        <v>386</v>
      </c>
      <c r="E70">
        <v>1</v>
      </c>
      <c r="F70" s="1" t="s">
        <v>178</v>
      </c>
      <c r="G70" s="1"/>
      <c r="H70" s="1" t="s">
        <v>353</v>
      </c>
      <c r="I70" s="2" t="s">
        <v>345</v>
      </c>
      <c r="J70" s="3" t="s">
        <v>437</v>
      </c>
      <c r="K70" s="1" t="s">
        <v>438</v>
      </c>
      <c r="L70" s="1" t="s">
        <v>522</v>
      </c>
      <c r="M70" s="1" t="s">
        <v>600</v>
      </c>
      <c r="N70" s="3" t="s">
        <v>578</v>
      </c>
      <c r="O70" s="1" t="s">
        <v>690</v>
      </c>
      <c r="P70" s="1" t="s">
        <v>691</v>
      </c>
      <c r="Q70" s="9">
        <v>43621</v>
      </c>
      <c r="R70" s="9">
        <v>43626</v>
      </c>
      <c r="S70" s="1" t="str">
        <f>VLOOKUP(BOM[[#This Row],[SPN]], BL_Pivot!$D$4:$D$41, 1, FALSE)</f>
        <v>311-1.50KLRCT-ND</v>
      </c>
      <c r="T70" s="1" t="e">
        <f>VLOOKUP(BOM[[#This Row],[SPN]], TL_Pivot!$D$4:$D$79, 1, FALSE)</f>
        <v>#N/A</v>
      </c>
      <c r="U70" s="1">
        <f>IF(BOM[[#This Row],[SPN]]="-", 0, 1)</f>
        <v>1</v>
      </c>
      <c r="V70" s="1"/>
    </row>
    <row r="71" spans="1:22" x14ac:dyDescent="0.25">
      <c r="A71">
        <v>86</v>
      </c>
      <c r="B71" s="13" t="s">
        <v>197</v>
      </c>
      <c r="C71" s="1" t="s">
        <v>32</v>
      </c>
      <c r="D71" s="1" t="s">
        <v>386</v>
      </c>
      <c r="E71">
        <v>1</v>
      </c>
      <c r="F71" s="1" t="s">
        <v>198</v>
      </c>
      <c r="G71" s="1"/>
      <c r="H71" s="1" t="s">
        <v>348</v>
      </c>
      <c r="I71" s="2" t="s">
        <v>345</v>
      </c>
      <c r="J71" s="3" t="s">
        <v>445</v>
      </c>
      <c r="K71" s="1" t="s">
        <v>446</v>
      </c>
      <c r="L71" s="1" t="s">
        <v>522</v>
      </c>
      <c r="M71" s="1" t="s">
        <v>601</v>
      </c>
      <c r="N71" s="3" t="s">
        <v>578</v>
      </c>
      <c r="O71" s="1" t="s">
        <v>690</v>
      </c>
      <c r="P71" s="1" t="s">
        <v>691</v>
      </c>
      <c r="Q71" s="9">
        <v>43621</v>
      </c>
      <c r="R71" s="9">
        <v>43626</v>
      </c>
      <c r="S71" s="1" t="str">
        <f>VLOOKUP(BOM[[#This Row],[SPN]], BL_Pivot!$D$4:$D$41, 1, FALSE)</f>
        <v>YAG3150CT-ND</v>
      </c>
      <c r="T71" s="1" t="e">
        <f>VLOOKUP(BOM[[#This Row],[SPN]], TL_Pivot!$D$4:$D$79, 1, FALSE)</f>
        <v>#N/A</v>
      </c>
      <c r="U71" s="1">
        <f>IF(BOM[[#This Row],[SPN]]="-", 0, 1)</f>
        <v>1</v>
      </c>
      <c r="V71" s="1"/>
    </row>
    <row r="72" spans="1:22" x14ac:dyDescent="0.25">
      <c r="A72">
        <v>84</v>
      </c>
      <c r="B72" s="13" t="s">
        <v>193</v>
      </c>
      <c r="C72" s="1" t="s">
        <v>32</v>
      </c>
      <c r="D72" s="1" t="s">
        <v>386</v>
      </c>
      <c r="E72">
        <v>1</v>
      </c>
      <c r="F72" s="1" t="s">
        <v>194</v>
      </c>
      <c r="G72" s="1"/>
      <c r="H72" s="1" t="s">
        <v>348</v>
      </c>
      <c r="I72" s="2" t="s">
        <v>345</v>
      </c>
      <c r="J72" s="3" t="s">
        <v>439</v>
      </c>
      <c r="K72" s="1" t="s">
        <v>440</v>
      </c>
      <c r="L72" s="1" t="s">
        <v>522</v>
      </c>
      <c r="M72" s="1" t="s">
        <v>602</v>
      </c>
      <c r="N72" s="3" t="s">
        <v>578</v>
      </c>
      <c r="O72" s="1" t="s">
        <v>690</v>
      </c>
      <c r="P72" s="1" t="s">
        <v>691</v>
      </c>
      <c r="Q72" s="9">
        <v>43621</v>
      </c>
      <c r="R72" s="9">
        <v>43626</v>
      </c>
      <c r="S72" s="1" t="str">
        <f>VLOOKUP(BOM[[#This Row],[SPN]], BL_Pivot!$D$4:$D$41, 1, FALSE)</f>
        <v>YAG3033CT-ND</v>
      </c>
      <c r="T72" s="1" t="e">
        <f>VLOOKUP(BOM[[#This Row],[SPN]], TL_Pivot!$D$4:$D$79, 1, FALSE)</f>
        <v>#N/A</v>
      </c>
      <c r="U72" s="1">
        <f>IF(BOM[[#This Row],[SPN]]="-", 0, 1)</f>
        <v>1</v>
      </c>
      <c r="V72" s="1"/>
    </row>
    <row r="73" spans="1:22" x14ac:dyDescent="0.25">
      <c r="A73">
        <v>77</v>
      </c>
      <c r="B73" s="13" t="s">
        <v>179</v>
      </c>
      <c r="C73" s="1" t="s">
        <v>32</v>
      </c>
      <c r="D73" s="1" t="s">
        <v>386</v>
      </c>
      <c r="E73">
        <v>4</v>
      </c>
      <c r="F73" s="1" t="s">
        <v>180</v>
      </c>
      <c r="G73" s="1" t="s">
        <v>455</v>
      </c>
      <c r="H73" s="1"/>
      <c r="I73" s="2" t="s">
        <v>345</v>
      </c>
      <c r="J73" s="3" t="s">
        <v>471</v>
      </c>
      <c r="K73" s="1" t="s">
        <v>472</v>
      </c>
      <c r="L73" s="1" t="s">
        <v>522</v>
      </c>
      <c r="M73" s="1" t="s">
        <v>603</v>
      </c>
      <c r="N73" s="3" t="s">
        <v>578</v>
      </c>
      <c r="O73" s="1" t="s">
        <v>690</v>
      </c>
      <c r="P73" s="1" t="s">
        <v>691</v>
      </c>
      <c r="Q73" s="9">
        <v>43621</v>
      </c>
      <c r="R73" s="9">
        <v>43626</v>
      </c>
      <c r="S73" s="1" t="e">
        <f>VLOOKUP(BOM[[#This Row],[SPN]], BL_Pivot!$D$4:$D$41, 1, FALSE)</f>
        <v>#N/A</v>
      </c>
      <c r="T73" s="1" t="str">
        <f>VLOOKUP(BOM[[#This Row],[SPN]], TL_Pivot!$D$4:$D$79, 1, FALSE)</f>
        <v>311-549LRCT-ND</v>
      </c>
      <c r="U73" s="1">
        <f>IF(BOM[[#This Row],[SPN]]="-", 0, 1)</f>
        <v>1</v>
      </c>
      <c r="V73" s="1"/>
    </row>
    <row r="74" spans="1:22" x14ac:dyDescent="0.25">
      <c r="A74">
        <v>28</v>
      </c>
      <c r="B74" s="13" t="s">
        <v>73</v>
      </c>
      <c r="C74" s="1" t="s">
        <v>32</v>
      </c>
      <c r="D74" s="1" t="s">
        <v>386</v>
      </c>
      <c r="E74">
        <v>5</v>
      </c>
      <c r="F74" s="1" t="s">
        <v>74</v>
      </c>
      <c r="G74" s="1"/>
      <c r="H74" s="1" t="s">
        <v>352</v>
      </c>
      <c r="I74" s="2" t="s">
        <v>345</v>
      </c>
      <c r="J74" s="3" t="s">
        <v>441</v>
      </c>
      <c r="K74" s="1" t="s">
        <v>442</v>
      </c>
      <c r="L74" s="1" t="s">
        <v>522</v>
      </c>
      <c r="M74" s="1" t="s">
        <v>604</v>
      </c>
      <c r="N74" s="3" t="s">
        <v>578</v>
      </c>
      <c r="O74" s="1" t="s">
        <v>690</v>
      </c>
      <c r="P74" s="1" t="s">
        <v>691</v>
      </c>
      <c r="Q74" s="9">
        <v>43621</v>
      </c>
      <c r="R74" s="9">
        <v>43626</v>
      </c>
      <c r="S74" s="1" t="e">
        <f>VLOOKUP(BOM[[#This Row],[SPN]], BL_Pivot!$D$4:$D$41, 1, FALSE)</f>
        <v>#N/A</v>
      </c>
      <c r="T74" s="1" t="str">
        <f>VLOOKUP(BOM[[#This Row],[SPN]], TL_Pivot!$D$4:$D$79, 1, FALSE)</f>
        <v>311-8.20KLRCT-ND</v>
      </c>
      <c r="U74" s="1">
        <f>IF(BOM[[#This Row],[SPN]]="-", 0, 1)</f>
        <v>1</v>
      </c>
      <c r="V74" s="1"/>
    </row>
    <row r="75" spans="1:22" x14ac:dyDescent="0.25">
      <c r="A75">
        <v>63</v>
      </c>
      <c r="B75" s="13" t="s">
        <v>151</v>
      </c>
      <c r="C75" s="1" t="s">
        <v>32</v>
      </c>
      <c r="D75" s="1" t="s">
        <v>386</v>
      </c>
      <c r="E75">
        <v>8</v>
      </c>
      <c r="F75" s="1" t="s">
        <v>152</v>
      </c>
      <c r="G75" s="1"/>
      <c r="H75" s="1" t="s">
        <v>351</v>
      </c>
      <c r="I75" s="2" t="s">
        <v>345</v>
      </c>
      <c r="J75" s="3" t="s">
        <v>431</v>
      </c>
      <c r="K75" s="1" t="s">
        <v>432</v>
      </c>
      <c r="L75" s="1" t="s">
        <v>522</v>
      </c>
      <c r="M75" s="1" t="s">
        <v>605</v>
      </c>
      <c r="N75" s="3" t="s">
        <v>578</v>
      </c>
      <c r="O75" s="1" t="s">
        <v>690</v>
      </c>
      <c r="P75" s="1" t="s">
        <v>691</v>
      </c>
      <c r="Q75" s="9">
        <v>43621</v>
      </c>
      <c r="R75" s="9">
        <v>43626</v>
      </c>
      <c r="S75" s="1" t="str">
        <f>VLOOKUP(BOM[[#This Row],[SPN]], BL_Pivot!$D$4:$D$41, 1, FALSE)</f>
        <v>311-4.7KLRCT-ND</v>
      </c>
      <c r="T75" s="1" t="str">
        <f>VLOOKUP(BOM[[#This Row],[SPN]], TL_Pivot!$D$4:$D$79, 1, FALSE)</f>
        <v>311-4.7KLRCT-ND</v>
      </c>
      <c r="U75" s="1">
        <f>IF(BOM[[#This Row],[SPN]]="-", 0, 1)</f>
        <v>1</v>
      </c>
      <c r="V75" s="1"/>
    </row>
    <row r="76" spans="1:22" x14ac:dyDescent="0.25">
      <c r="A76">
        <v>87</v>
      </c>
      <c r="B76" s="13" t="s">
        <v>199</v>
      </c>
      <c r="C76" s="1" t="s">
        <v>32</v>
      </c>
      <c r="D76" s="1" t="s">
        <v>386</v>
      </c>
      <c r="E76">
        <v>1</v>
      </c>
      <c r="F76" s="1" t="s">
        <v>200</v>
      </c>
      <c r="G76" s="1"/>
      <c r="H76" s="1"/>
      <c r="I76" s="2" t="s">
        <v>345</v>
      </c>
      <c r="J76" s="3" t="s">
        <v>443</v>
      </c>
      <c r="K76" s="1" t="s">
        <v>444</v>
      </c>
      <c r="L76" s="1" t="s">
        <v>522</v>
      </c>
      <c r="M76" s="1" t="s">
        <v>606</v>
      </c>
      <c r="N76" s="3" t="s">
        <v>578</v>
      </c>
      <c r="O76" s="1" t="s">
        <v>690</v>
      </c>
      <c r="P76" s="1" t="s">
        <v>691</v>
      </c>
      <c r="Q76" s="9">
        <v>43621</v>
      </c>
      <c r="R76" s="9">
        <v>43626</v>
      </c>
      <c r="S76" s="1" t="e">
        <f>VLOOKUP(BOM[[#This Row],[SPN]], BL_Pivot!$D$4:$D$41, 1, FALSE)</f>
        <v>#N/A</v>
      </c>
      <c r="T76" s="1" t="str">
        <f>VLOOKUP(BOM[[#This Row],[SPN]], TL_Pivot!$D$4:$D$79, 1, FALSE)</f>
        <v>311-12.0KLRCT-ND</v>
      </c>
      <c r="U76" s="1">
        <f>IF(BOM[[#This Row],[SPN]]="-", 0, 1)</f>
        <v>1</v>
      </c>
      <c r="V76" s="1"/>
    </row>
    <row r="77" spans="1:22" x14ac:dyDescent="0.25">
      <c r="A77">
        <v>88</v>
      </c>
      <c r="B77" s="13" t="s">
        <v>201</v>
      </c>
      <c r="C77" s="1" t="s">
        <v>32</v>
      </c>
      <c r="D77" s="1" t="s">
        <v>386</v>
      </c>
      <c r="E77">
        <v>2</v>
      </c>
      <c r="F77" s="1" t="s">
        <v>202</v>
      </c>
      <c r="G77" s="1"/>
      <c r="H77" s="1" t="s">
        <v>351</v>
      </c>
      <c r="I77" s="2" t="s">
        <v>345</v>
      </c>
      <c r="J77" s="3" t="s">
        <v>429</v>
      </c>
      <c r="K77" s="1" t="s">
        <v>430</v>
      </c>
      <c r="L77" s="1" t="s">
        <v>522</v>
      </c>
      <c r="M77" s="1" t="s">
        <v>607</v>
      </c>
      <c r="N77" s="3" t="s">
        <v>578</v>
      </c>
      <c r="O77" s="1" t="s">
        <v>690</v>
      </c>
      <c r="P77" s="1" t="s">
        <v>691</v>
      </c>
      <c r="Q77" s="9">
        <v>43621</v>
      </c>
      <c r="R77" s="9">
        <v>43626</v>
      </c>
      <c r="S77" s="1" t="str">
        <f>VLOOKUP(BOM[[#This Row],[SPN]], BL_Pivot!$D$4:$D$41, 1, FALSE)</f>
        <v>311-10.0KLRCT-ND</v>
      </c>
      <c r="T77" s="1" t="e">
        <f>VLOOKUP(BOM[[#This Row],[SPN]], TL_Pivot!$D$4:$D$79, 1, FALSE)</f>
        <v>#N/A</v>
      </c>
      <c r="U77" s="1">
        <f>IF(BOM[[#This Row],[SPN]]="-", 0, 1)</f>
        <v>1</v>
      </c>
      <c r="V77" s="1"/>
    </row>
    <row r="78" spans="1:22" x14ac:dyDescent="0.25">
      <c r="A78">
        <v>92</v>
      </c>
      <c r="B78" s="13" t="s">
        <v>209</v>
      </c>
      <c r="C78" s="1" t="s">
        <v>32</v>
      </c>
      <c r="D78" s="1" t="s">
        <v>386</v>
      </c>
      <c r="E78">
        <v>1</v>
      </c>
      <c r="F78" s="1" t="s">
        <v>210</v>
      </c>
      <c r="G78" s="1"/>
      <c r="H78" s="1" t="s">
        <v>348</v>
      </c>
      <c r="I78" s="2" t="s">
        <v>345</v>
      </c>
      <c r="J78" s="3" t="s">
        <v>433</v>
      </c>
      <c r="K78" s="1" t="s">
        <v>434</v>
      </c>
      <c r="L78" s="1" t="s">
        <v>522</v>
      </c>
      <c r="M78" s="1" t="s">
        <v>608</v>
      </c>
      <c r="N78" s="3" t="s">
        <v>578</v>
      </c>
      <c r="O78" s="1" t="s">
        <v>690</v>
      </c>
      <c r="P78" s="1" t="s">
        <v>691</v>
      </c>
      <c r="Q78" s="9">
        <v>43621</v>
      </c>
      <c r="R78" s="9">
        <v>43626</v>
      </c>
      <c r="S78" s="1" t="str">
        <f>VLOOKUP(BOM[[#This Row],[SPN]], BL_Pivot!$D$4:$D$41, 1, FALSE)</f>
        <v>311-2.20KLRCT-ND</v>
      </c>
      <c r="T78" s="1" t="e">
        <f>VLOOKUP(BOM[[#This Row],[SPN]], TL_Pivot!$D$4:$D$79, 1, FALSE)</f>
        <v>#N/A</v>
      </c>
      <c r="U78" s="1">
        <f>IF(BOM[[#This Row],[SPN]]="-", 0, 1)</f>
        <v>1</v>
      </c>
      <c r="V78" s="1"/>
    </row>
    <row r="79" spans="1:22" x14ac:dyDescent="0.25">
      <c r="A79">
        <v>64</v>
      </c>
      <c r="B79" s="13" t="s">
        <v>153</v>
      </c>
      <c r="C79" s="1" t="s">
        <v>32</v>
      </c>
      <c r="D79" s="1" t="s">
        <v>386</v>
      </c>
      <c r="E79">
        <v>2</v>
      </c>
      <c r="F79" s="1" t="s">
        <v>154</v>
      </c>
      <c r="G79" s="1"/>
      <c r="H79" s="1"/>
      <c r="I79" s="2" t="s">
        <v>345</v>
      </c>
      <c r="J79" s="3" t="s">
        <v>449</v>
      </c>
      <c r="K79" s="1" t="s">
        <v>450</v>
      </c>
      <c r="L79" s="1" t="s">
        <v>522</v>
      </c>
      <c r="M79" s="1" t="s">
        <v>609</v>
      </c>
      <c r="N79" s="3" t="s">
        <v>578</v>
      </c>
      <c r="O79" s="1" t="s">
        <v>690</v>
      </c>
      <c r="P79" s="1" t="s">
        <v>691</v>
      </c>
      <c r="Q79" s="9">
        <v>43621</v>
      </c>
      <c r="R79" s="9">
        <v>43626</v>
      </c>
      <c r="S79" s="1" t="str">
        <f>VLOOKUP(BOM[[#This Row],[SPN]], BL_Pivot!$D$4:$D$41, 1, FALSE)</f>
        <v>311-470KLRCT-ND</v>
      </c>
      <c r="T79" s="1" t="e">
        <f>VLOOKUP(BOM[[#This Row],[SPN]], TL_Pivot!$D$4:$D$79, 1, FALSE)</f>
        <v>#N/A</v>
      </c>
      <c r="U79" s="1">
        <f>IF(BOM[[#This Row],[SPN]]="-", 0, 1)</f>
        <v>1</v>
      </c>
      <c r="V79" s="1"/>
    </row>
    <row r="80" spans="1:22" x14ac:dyDescent="0.25">
      <c r="A80">
        <v>65</v>
      </c>
      <c r="B80" s="13" t="s">
        <v>155</v>
      </c>
      <c r="C80" s="1" t="s">
        <v>32</v>
      </c>
      <c r="D80" s="1" t="s">
        <v>386</v>
      </c>
      <c r="E80">
        <v>3</v>
      </c>
      <c r="F80" s="1" t="s">
        <v>156</v>
      </c>
      <c r="G80" s="1" t="s">
        <v>455</v>
      </c>
      <c r="H80" s="1"/>
      <c r="I80" s="2" t="s">
        <v>345</v>
      </c>
      <c r="J80" s="3" t="s">
        <v>469</v>
      </c>
      <c r="K80" s="1" t="s">
        <v>470</v>
      </c>
      <c r="L80" s="1" t="s">
        <v>522</v>
      </c>
      <c r="M80" s="1" t="s">
        <v>610</v>
      </c>
      <c r="N80" s="3" t="s">
        <v>578</v>
      </c>
      <c r="O80" s="1" t="s">
        <v>690</v>
      </c>
      <c r="P80" s="1" t="s">
        <v>691</v>
      </c>
      <c r="Q80" s="9">
        <v>43621</v>
      </c>
      <c r="R80" s="9">
        <v>43626</v>
      </c>
      <c r="S80" s="1" t="e">
        <f>VLOOKUP(BOM[[#This Row],[SPN]], BL_Pivot!$D$4:$D$41, 1, FALSE)</f>
        <v>#N/A</v>
      </c>
      <c r="T80" s="1" t="str">
        <f>VLOOKUP(BOM[[#This Row],[SPN]], TL_Pivot!$D$4:$D$79, 1, FALSE)</f>
        <v>YAG3021CT-ND</v>
      </c>
      <c r="U80" s="1">
        <f>IF(BOM[[#This Row],[SPN]]="-", 0, 1)</f>
        <v>1</v>
      </c>
      <c r="V80" s="1"/>
    </row>
    <row r="81" spans="1:22" ht="30" x14ac:dyDescent="0.25">
      <c r="A81">
        <v>33</v>
      </c>
      <c r="B81" s="13" t="s">
        <v>83</v>
      </c>
      <c r="C81" s="1" t="s">
        <v>32</v>
      </c>
      <c r="D81" s="1" t="s">
        <v>386</v>
      </c>
      <c r="E81">
        <v>9</v>
      </c>
      <c r="F81" s="1" t="s">
        <v>84</v>
      </c>
      <c r="G81" s="1" t="s">
        <v>455</v>
      </c>
      <c r="H81" s="1" t="s">
        <v>351</v>
      </c>
      <c r="I81" s="2" t="s">
        <v>345</v>
      </c>
      <c r="J81" s="3" t="s">
        <v>467</v>
      </c>
      <c r="K81" s="1" t="s">
        <v>468</v>
      </c>
      <c r="L81" s="1" t="s">
        <v>522</v>
      </c>
      <c r="M81" s="1" t="s">
        <v>611</v>
      </c>
      <c r="N81" s="3" t="s">
        <v>578</v>
      </c>
      <c r="O81" s="1" t="s">
        <v>690</v>
      </c>
      <c r="P81" s="1" t="s">
        <v>691</v>
      </c>
      <c r="Q81" s="9">
        <v>43621</v>
      </c>
      <c r="R81" s="9">
        <v>43626</v>
      </c>
      <c r="S81" s="1" t="e">
        <f>VLOOKUP(BOM[[#This Row],[SPN]], BL_Pivot!$D$4:$D$41, 1, FALSE)</f>
        <v>#N/A</v>
      </c>
      <c r="T81" s="1" t="str">
        <f>VLOOKUP(BOM[[#This Row],[SPN]], TL_Pivot!$D$4:$D$79, 1, FALSE)</f>
        <v>311-49.9LRCT-ND</v>
      </c>
      <c r="U81" s="1">
        <f>IF(BOM[[#This Row],[SPN]]="-", 0, 1)</f>
        <v>1</v>
      </c>
      <c r="V81" s="1"/>
    </row>
    <row r="82" spans="1:22" x14ac:dyDescent="0.25">
      <c r="A82">
        <v>60</v>
      </c>
      <c r="B82" s="13" t="s">
        <v>143</v>
      </c>
      <c r="C82" s="1" t="s">
        <v>144</v>
      </c>
      <c r="D82" s="1" t="s">
        <v>386</v>
      </c>
      <c r="E82">
        <v>1</v>
      </c>
      <c r="F82" s="1" t="s">
        <v>145</v>
      </c>
      <c r="G82" s="2" t="s">
        <v>338</v>
      </c>
      <c r="H82" s="2" t="s">
        <v>337</v>
      </c>
      <c r="I82" s="2" t="s">
        <v>345</v>
      </c>
      <c r="J82" s="3" t="s">
        <v>334</v>
      </c>
      <c r="K82" s="1" t="s">
        <v>335</v>
      </c>
      <c r="L82" s="1" t="s">
        <v>613</v>
      </c>
      <c r="M82" s="1" t="s">
        <v>612</v>
      </c>
      <c r="N82" s="3" t="s">
        <v>614</v>
      </c>
      <c r="O82" s="1">
        <v>260</v>
      </c>
      <c r="P82" s="1"/>
      <c r="Q82" s="9">
        <v>43621</v>
      </c>
      <c r="R82" s="9">
        <v>43626</v>
      </c>
      <c r="S82" s="1" t="e">
        <f>VLOOKUP(BOM[[#This Row],[SPN]], BL_Pivot!$D$4:$D$41, 1, FALSE)</f>
        <v>#N/A</v>
      </c>
      <c r="T82" s="1" t="str">
        <f>VLOOKUP(BOM[[#This Row],[SPN]], TL_Pivot!$D$4:$D$79, 1, FALSE)</f>
        <v>P19743CT-ND</v>
      </c>
      <c r="U82" s="1">
        <f>IF(BOM[[#This Row],[SPN]]="-", 0, 1)</f>
        <v>1</v>
      </c>
      <c r="V82" s="1"/>
    </row>
    <row r="83" spans="1:22" x14ac:dyDescent="0.25">
      <c r="A83">
        <v>101</v>
      </c>
      <c r="B83" s="13" t="s">
        <v>231</v>
      </c>
      <c r="C83" s="1" t="s">
        <v>232</v>
      </c>
      <c r="D83" s="1" t="s">
        <v>1128</v>
      </c>
      <c r="E83">
        <v>1</v>
      </c>
      <c r="F83" s="1" t="s">
        <v>233</v>
      </c>
      <c r="G83" s="2" t="s">
        <v>252</v>
      </c>
      <c r="H83" s="2"/>
      <c r="I83" s="2" t="s">
        <v>345</v>
      </c>
      <c r="J83" s="3" t="s">
        <v>304</v>
      </c>
      <c r="K83" s="1" t="s">
        <v>305</v>
      </c>
      <c r="L83" s="1" t="s">
        <v>616</v>
      </c>
      <c r="M83" s="1" t="s">
        <v>615</v>
      </c>
      <c r="N83" s="3" t="s">
        <v>617</v>
      </c>
      <c r="O83" s="1">
        <v>260</v>
      </c>
      <c r="P83" s="1">
        <v>40</v>
      </c>
      <c r="Q83" s="9">
        <v>43621</v>
      </c>
      <c r="R83" s="9">
        <v>43626</v>
      </c>
      <c r="S83" s="2" t="e">
        <f>VLOOKUP(BOM[[#This Row],[SPN]], BL_Pivot!$D$4:$D$41, 1, FALSE)</f>
        <v>#N/A</v>
      </c>
      <c r="T83" s="2" t="str">
        <f>VLOOKUP(BOM[[#This Row],[SPN]], TL_Pivot!$D$4:$D$79, 1, FALSE)</f>
        <v>ADF4158CCPZ-RL7CT-ND</v>
      </c>
      <c r="U83" s="1">
        <f>IF(BOM[[#This Row],[SPN]]="-", 0, 1)</f>
        <v>1</v>
      </c>
      <c r="V83" s="1"/>
    </row>
    <row r="84" spans="1:22" x14ac:dyDescent="0.25">
      <c r="A84">
        <v>103</v>
      </c>
      <c r="B84" s="13" t="s">
        <v>236</v>
      </c>
      <c r="C84" s="1" t="s">
        <v>237</v>
      </c>
      <c r="D84" s="1" t="s">
        <v>1128</v>
      </c>
      <c r="E84">
        <v>1</v>
      </c>
      <c r="F84" s="1" t="s">
        <v>238</v>
      </c>
      <c r="G84" s="2" t="s">
        <v>251</v>
      </c>
      <c r="H84" s="2"/>
      <c r="I84" s="2" t="s">
        <v>345</v>
      </c>
      <c r="J84" s="3" t="s">
        <v>286</v>
      </c>
      <c r="K84" s="1" t="s">
        <v>287</v>
      </c>
      <c r="L84" s="1" t="s">
        <v>616</v>
      </c>
      <c r="M84" s="1" t="s">
        <v>618</v>
      </c>
      <c r="N84" s="3" t="s">
        <v>619</v>
      </c>
      <c r="O84" s="10"/>
      <c r="P84" s="10"/>
      <c r="Q84" s="9">
        <v>43621</v>
      </c>
      <c r="R84" s="9">
        <v>43626</v>
      </c>
      <c r="S84" s="2" t="e">
        <f>VLOOKUP(BOM[[#This Row],[SPN]], BL_Pivot!$D$4:$D$41, 1, FALSE)</f>
        <v>#N/A</v>
      </c>
      <c r="T84" s="2" t="str">
        <f>VLOOKUP(BOM[[#This Row],[SPN]], TL_Pivot!$D$4:$D$79, 1, FALSE)</f>
        <v>1127-2957-ND</v>
      </c>
      <c r="U84" s="1">
        <f>IF(BOM[[#This Row],[SPN]]="-", 0, 1)</f>
        <v>1</v>
      </c>
      <c r="V84" s="1"/>
    </row>
    <row r="85" spans="1:22" x14ac:dyDescent="0.25">
      <c r="A85">
        <v>5</v>
      </c>
      <c r="B85" s="13" t="s">
        <v>16</v>
      </c>
      <c r="C85" s="1" t="s">
        <v>17</v>
      </c>
      <c r="D85" s="1" t="s">
        <v>1113</v>
      </c>
      <c r="E85">
        <v>2</v>
      </c>
      <c r="F85" s="1" t="s">
        <v>18</v>
      </c>
      <c r="G85" s="2" t="s">
        <v>253</v>
      </c>
      <c r="H85" s="2"/>
      <c r="I85" s="2" t="s">
        <v>345</v>
      </c>
      <c r="J85" s="3" t="s">
        <v>326</v>
      </c>
      <c r="K85" s="1" t="s">
        <v>327</v>
      </c>
      <c r="L85" s="1" t="s">
        <v>620</v>
      </c>
      <c r="M85" s="1" t="s">
        <v>621</v>
      </c>
      <c r="N85" s="3" t="s">
        <v>622</v>
      </c>
      <c r="O85" s="1">
        <v>260</v>
      </c>
      <c r="P85" s="1"/>
      <c r="Q85" s="9">
        <v>43621</v>
      </c>
      <c r="R85" s="9">
        <v>43626</v>
      </c>
      <c r="S85" s="1" t="e">
        <f>VLOOKUP(BOM[[#This Row],[SPN]], BL_Pivot!$D$4:$D$41, 1, FALSE)</f>
        <v>#N/A</v>
      </c>
      <c r="T85" s="1" t="str">
        <f>VLOOKUP(BOM[[#This Row],[SPN]], TL_Pivot!$D$4:$D$79, 1, FALSE)</f>
        <v>296-48786-1-ND</v>
      </c>
      <c r="U85" s="1">
        <f>IF(BOM[[#This Row],[SPN]]="-", 0, 1)</f>
        <v>1</v>
      </c>
      <c r="V85" s="1"/>
    </row>
    <row r="86" spans="1:22" x14ac:dyDescent="0.25">
      <c r="A86">
        <v>12</v>
      </c>
      <c r="B86" s="13" t="s">
        <v>34</v>
      </c>
      <c r="C86" s="1" t="s">
        <v>35</v>
      </c>
      <c r="D86" s="1" t="s">
        <v>1115</v>
      </c>
      <c r="E86">
        <v>1</v>
      </c>
      <c r="F86" s="1" t="s">
        <v>35</v>
      </c>
      <c r="G86" s="6" t="s">
        <v>339</v>
      </c>
      <c r="H86" s="2" t="s">
        <v>340</v>
      </c>
      <c r="I86" s="2" t="s">
        <v>345</v>
      </c>
      <c r="J86" s="5" t="s">
        <v>477</v>
      </c>
      <c r="K86" t="s">
        <v>478</v>
      </c>
      <c r="L86" s="1" t="s">
        <v>478</v>
      </c>
      <c r="M86" s="1" t="s">
        <v>623</v>
      </c>
      <c r="N86" s="3" t="s">
        <v>624</v>
      </c>
      <c r="O86" s="1" t="s">
        <v>694</v>
      </c>
      <c r="P86" s="1" t="s">
        <v>698</v>
      </c>
      <c r="Q86" s="9">
        <v>43627</v>
      </c>
      <c r="R86" s="9">
        <v>43630</v>
      </c>
      <c r="S86" s="2" t="e">
        <f>VLOOKUP(BOM[[#This Row],[SPN]], BL_Pivot!$D$4:$D$41, 1, FALSE)</f>
        <v>#N/A</v>
      </c>
      <c r="T86" s="2" t="str">
        <f>VLOOKUP(BOM[[#This Row],[SPN]], TL_Pivot!$D$4:$D$79, 1, FALSE)</f>
        <v>MGA-25203-TR1G</v>
      </c>
      <c r="U86" s="1">
        <f>IF(BOM[[#This Row],[SPN]]="-", 0, 1)</f>
        <v>1</v>
      </c>
      <c r="V86" s="1"/>
    </row>
    <row r="87" spans="1:22" x14ac:dyDescent="0.25">
      <c r="A87">
        <v>104</v>
      </c>
      <c r="B87" s="13" t="s">
        <v>239</v>
      </c>
      <c r="C87" s="1" t="s">
        <v>240</v>
      </c>
      <c r="D87" s="1" t="s">
        <v>1129</v>
      </c>
      <c r="E87">
        <v>2</v>
      </c>
      <c r="F87" s="1" t="s">
        <v>241</v>
      </c>
      <c r="G87" s="2" t="s">
        <v>253</v>
      </c>
      <c r="H87" s="2" t="s">
        <v>337</v>
      </c>
      <c r="I87" s="2" t="s">
        <v>345</v>
      </c>
      <c r="J87" s="3" t="s">
        <v>341</v>
      </c>
      <c r="K87" s="1" t="s">
        <v>342</v>
      </c>
      <c r="L87" s="1" t="s">
        <v>626</v>
      </c>
      <c r="M87" s="1" t="s">
        <v>625</v>
      </c>
      <c r="N87" s="3" t="s">
        <v>627</v>
      </c>
      <c r="O87" s="1">
        <v>260</v>
      </c>
      <c r="P87" s="1"/>
      <c r="Q87" s="9">
        <v>43621</v>
      </c>
      <c r="R87" s="9">
        <v>43626</v>
      </c>
      <c r="S87" s="1" t="e">
        <f>VLOOKUP(BOM[[#This Row],[SPN]], BL_Pivot!$D$4:$D$41, 1, FALSE)</f>
        <v>#N/A</v>
      </c>
      <c r="T87" s="1" t="str">
        <f>VLOOKUP(BOM[[#This Row],[SPN]], TL_Pivot!$D$4:$D$79, 1, FALSE)</f>
        <v>863-1398-1-ND</v>
      </c>
      <c r="U87" s="1">
        <f>IF(BOM[[#This Row],[SPN]]="-", 0, 1)</f>
        <v>1</v>
      </c>
      <c r="V87" s="1"/>
    </row>
    <row r="88" spans="1:22" x14ac:dyDescent="0.25">
      <c r="A88">
        <v>37</v>
      </c>
      <c r="B88" s="13" t="s">
        <v>93</v>
      </c>
      <c r="C88" s="1" t="s">
        <v>94</v>
      </c>
      <c r="D88" s="1" t="s">
        <v>1119</v>
      </c>
      <c r="E88">
        <v>3</v>
      </c>
      <c r="F88" s="1" t="s">
        <v>95</v>
      </c>
      <c r="G88" s="2" t="s">
        <v>329</v>
      </c>
      <c r="H88" s="2"/>
      <c r="I88" s="2" t="s">
        <v>345</v>
      </c>
      <c r="J88" s="3" t="s">
        <v>485</v>
      </c>
      <c r="K88" s="1" t="s">
        <v>328</v>
      </c>
      <c r="L88" s="1" t="s">
        <v>628</v>
      </c>
      <c r="M88" s="1" t="s">
        <v>329</v>
      </c>
      <c r="N88" s="3" t="s">
        <v>629</v>
      </c>
      <c r="O88" s="10"/>
      <c r="P88" s="10"/>
      <c r="Q88" s="9">
        <v>43621</v>
      </c>
      <c r="R88" s="9">
        <v>43626</v>
      </c>
      <c r="S88" s="1" t="e">
        <f>VLOOKUP(BOM[[#This Row],[SPN]], BL_Pivot!$D$4:$D$41, 1, FALSE)</f>
        <v>#N/A</v>
      </c>
      <c r="T88" s="1" t="str">
        <f>VLOOKUP(BOM[[#This Row],[SPN]], TL_Pivot!$D$4:$D$79, 1, FALSE)</f>
        <v>497-10813-1-ND</v>
      </c>
      <c r="U88" s="1">
        <f>IF(BOM[[#This Row],[SPN]]="-", 0, 1)</f>
        <v>1</v>
      </c>
      <c r="V88" s="1"/>
    </row>
    <row r="89" spans="1:22" x14ac:dyDescent="0.25">
      <c r="A89">
        <v>25</v>
      </c>
      <c r="B89" s="13" t="s">
        <v>66</v>
      </c>
      <c r="C89" s="1" t="s">
        <v>67</v>
      </c>
      <c r="D89" s="1" t="s">
        <v>386</v>
      </c>
      <c r="E89">
        <v>1</v>
      </c>
      <c r="F89" s="1" t="s">
        <v>68</v>
      </c>
      <c r="G89" s="1" t="s">
        <v>254</v>
      </c>
      <c r="H89" s="1"/>
      <c r="I89" s="2" t="s">
        <v>345</v>
      </c>
      <c r="J89" s="3" t="s">
        <v>256</v>
      </c>
      <c r="K89" s="1" t="s">
        <v>255</v>
      </c>
      <c r="L89" s="1" t="s">
        <v>620</v>
      </c>
      <c r="M89" s="1" t="s">
        <v>630</v>
      </c>
      <c r="N89" s="3" t="s">
        <v>631</v>
      </c>
      <c r="O89" s="1">
        <v>260</v>
      </c>
      <c r="P89" s="1"/>
      <c r="Q89" s="9">
        <v>43621</v>
      </c>
      <c r="R89" s="9">
        <v>43626</v>
      </c>
      <c r="S89" s="1" t="e">
        <f>VLOOKUP(BOM[[#This Row],[SPN]], BL_Pivot!$D$4:$D$41, 1, FALSE)</f>
        <v>#N/A</v>
      </c>
      <c r="T89" s="1" t="str">
        <f>VLOOKUP(BOM[[#This Row],[SPN]], TL_Pivot!$D$4:$D$79, 1, FALSE)</f>
        <v>296-41463-1-ND</v>
      </c>
      <c r="U89" s="1">
        <f>IF(BOM[[#This Row],[SPN]]="-", 0, 1)</f>
        <v>1</v>
      </c>
      <c r="V89" s="1"/>
    </row>
    <row r="90" spans="1:22" x14ac:dyDescent="0.25">
      <c r="A90">
        <v>94</v>
      </c>
      <c r="B90" s="13" t="s">
        <v>214</v>
      </c>
      <c r="C90" s="1" t="s">
        <v>67</v>
      </c>
      <c r="D90" s="1" t="s">
        <v>386</v>
      </c>
      <c r="E90">
        <v>2</v>
      </c>
      <c r="F90" s="1" t="s">
        <v>215</v>
      </c>
      <c r="G90" s="1" t="s">
        <v>259</v>
      </c>
      <c r="H90" s="1"/>
      <c r="I90" s="2" t="s">
        <v>345</v>
      </c>
      <c r="J90" s="3" t="s">
        <v>258</v>
      </c>
      <c r="K90" s="1" t="s">
        <v>257</v>
      </c>
      <c r="L90" s="1" t="s">
        <v>620</v>
      </c>
      <c r="M90" s="1" t="s">
        <v>632</v>
      </c>
      <c r="N90" s="3" t="s">
        <v>631</v>
      </c>
      <c r="O90" s="1">
        <v>260</v>
      </c>
      <c r="P90" s="1"/>
      <c r="Q90" s="9">
        <v>43621</v>
      </c>
      <c r="R90" s="9">
        <v>43626</v>
      </c>
      <c r="S90" s="1" t="e">
        <f>VLOOKUP(BOM[[#This Row],[SPN]], BL_Pivot!$D$4:$D$41, 1, FALSE)</f>
        <v>#N/A</v>
      </c>
      <c r="T90" s="1" t="str">
        <f>VLOOKUP(BOM[[#This Row],[SPN]], TL_Pivot!$D$4:$D$79, 1, FALSE)</f>
        <v>296-40357-1-ND</v>
      </c>
      <c r="U90" s="1">
        <f>IF(BOM[[#This Row],[SPN]]="-", 0, 1)</f>
        <v>1</v>
      </c>
      <c r="V90" s="1"/>
    </row>
    <row r="91" spans="1:22" x14ac:dyDescent="0.25">
      <c r="A91">
        <v>95</v>
      </c>
      <c r="B91" s="13" t="s">
        <v>216</v>
      </c>
      <c r="C91" s="1" t="s">
        <v>67</v>
      </c>
      <c r="D91" s="1" t="s">
        <v>386</v>
      </c>
      <c r="E91">
        <v>1</v>
      </c>
      <c r="F91" s="1" t="s">
        <v>217</v>
      </c>
      <c r="G91" s="1" t="s">
        <v>260</v>
      </c>
      <c r="H91" s="1"/>
      <c r="I91" s="2" t="s">
        <v>345</v>
      </c>
      <c r="J91" s="3" t="s">
        <v>262</v>
      </c>
      <c r="K91" s="1" t="s">
        <v>261</v>
      </c>
      <c r="L91" s="1" t="s">
        <v>620</v>
      </c>
      <c r="M91" s="1" t="s">
        <v>217</v>
      </c>
      <c r="N91" s="3" t="s">
        <v>633</v>
      </c>
      <c r="O91" s="1">
        <v>260</v>
      </c>
      <c r="P91" s="1"/>
      <c r="Q91" s="9">
        <v>43621</v>
      </c>
      <c r="R91" s="9">
        <v>43626</v>
      </c>
      <c r="S91" s="1" t="e">
        <f>VLOOKUP(BOM[[#This Row],[SPN]], BL_Pivot!$D$4:$D$41, 1, FALSE)</f>
        <v>#N/A</v>
      </c>
      <c r="T91" s="1" t="str">
        <f>VLOOKUP(BOM[[#This Row],[SPN]], TL_Pivot!$D$4:$D$79, 1, FALSE)</f>
        <v>296-24264-1-ND</v>
      </c>
      <c r="U91" s="1">
        <f>IF(BOM[[#This Row],[SPN]]="-", 0, 1)</f>
        <v>1</v>
      </c>
      <c r="V91" s="1"/>
    </row>
    <row r="92" spans="1:22" x14ac:dyDescent="0.25">
      <c r="A92">
        <v>7</v>
      </c>
      <c r="B92" s="13" t="s">
        <v>22</v>
      </c>
      <c r="C92" s="1" t="s">
        <v>23</v>
      </c>
      <c r="D92" s="1" t="s">
        <v>1114</v>
      </c>
      <c r="E92">
        <v>3</v>
      </c>
      <c r="F92" s="1" t="s">
        <v>24</v>
      </c>
      <c r="G92" s="1" t="s">
        <v>486</v>
      </c>
      <c r="H92" s="1"/>
      <c r="I92" s="2" t="s">
        <v>345</v>
      </c>
      <c r="J92" s="3" t="s">
        <v>269</v>
      </c>
      <c r="K92" s="1" t="s">
        <v>270</v>
      </c>
      <c r="L92" s="1" t="s">
        <v>620</v>
      </c>
      <c r="M92" s="1" t="s">
        <v>634</v>
      </c>
      <c r="N92" s="3" t="s">
        <v>635</v>
      </c>
      <c r="O92" s="1">
        <v>260</v>
      </c>
      <c r="P92" s="1"/>
      <c r="Q92" s="9">
        <v>43621</v>
      </c>
      <c r="R92" s="9">
        <v>43626</v>
      </c>
      <c r="S92" s="2" t="e">
        <f>VLOOKUP(BOM[[#This Row],[SPN]], BL_Pivot!$D$4:$D$41, 1, FALSE)</f>
        <v>#N/A</v>
      </c>
      <c r="T92" s="2" t="str">
        <f>VLOOKUP(BOM[[#This Row],[SPN]], TL_Pivot!$D$4:$D$79, 1, FALSE)</f>
        <v>296-48317-1-ND</v>
      </c>
      <c r="U92" s="1">
        <f>IF(BOM[[#This Row],[SPN]]="-", 0, 1)</f>
        <v>1</v>
      </c>
      <c r="V92" s="1"/>
    </row>
    <row r="93" spans="1:22" x14ac:dyDescent="0.25">
      <c r="A93">
        <v>96</v>
      </c>
      <c r="B93" s="13" t="s">
        <v>218</v>
      </c>
      <c r="C93" s="1" t="s">
        <v>67</v>
      </c>
      <c r="D93" s="1" t="s">
        <v>386</v>
      </c>
      <c r="E93">
        <v>1</v>
      </c>
      <c r="F93" s="1" t="s">
        <v>219</v>
      </c>
      <c r="G93" s="1" t="s">
        <v>273</v>
      </c>
      <c r="H93" s="1"/>
      <c r="I93" s="2" t="s">
        <v>345</v>
      </c>
      <c r="J93" s="3" t="s">
        <v>272</v>
      </c>
      <c r="K93" s="1" t="s">
        <v>271</v>
      </c>
      <c r="L93" s="1" t="s">
        <v>636</v>
      </c>
      <c r="M93" s="1" t="s">
        <v>637</v>
      </c>
      <c r="N93" s="3" t="s">
        <v>638</v>
      </c>
      <c r="O93" s="1">
        <v>260</v>
      </c>
      <c r="P93" s="1"/>
      <c r="Q93" s="9">
        <v>43621</v>
      </c>
      <c r="R93" s="9">
        <v>43626</v>
      </c>
      <c r="S93" s="1" t="e">
        <f>VLOOKUP(BOM[[#This Row],[SPN]], BL_Pivot!$D$4:$D$41, 1, FALSE)</f>
        <v>#N/A</v>
      </c>
      <c r="T93" s="1" t="str">
        <f>VLOOKUP(BOM[[#This Row],[SPN]], TL_Pivot!$D$4:$D$79, 1, FALSE)</f>
        <v>576-2840-1-ND</v>
      </c>
      <c r="U93" s="1">
        <f>IF(BOM[[#This Row],[SPN]]="-", 0, 1)</f>
        <v>1</v>
      </c>
      <c r="V93" s="1"/>
    </row>
    <row r="94" spans="1:22" x14ac:dyDescent="0.25">
      <c r="A94">
        <v>41</v>
      </c>
      <c r="B94" s="13" t="s">
        <v>104</v>
      </c>
      <c r="C94" s="1" t="s">
        <v>105</v>
      </c>
      <c r="D94" s="1" t="s">
        <v>1122</v>
      </c>
      <c r="E94">
        <v>3</v>
      </c>
      <c r="F94" s="1" t="s">
        <v>105</v>
      </c>
      <c r="G94" s="1" t="s">
        <v>276</v>
      </c>
      <c r="H94" s="1"/>
      <c r="I94" s="2" t="s">
        <v>345</v>
      </c>
      <c r="J94" s="3" t="s">
        <v>274</v>
      </c>
      <c r="K94" s="1" t="s">
        <v>275</v>
      </c>
      <c r="L94" s="1" t="s">
        <v>639</v>
      </c>
      <c r="M94" s="1" t="s">
        <v>105</v>
      </c>
      <c r="N94" s="3" t="s">
        <v>640</v>
      </c>
      <c r="O94" s="10"/>
      <c r="P94" s="10"/>
      <c r="Q94" s="9">
        <v>43621</v>
      </c>
      <c r="R94" s="9">
        <v>43626</v>
      </c>
      <c r="S94" s="1" t="e">
        <f>VLOOKUP(BOM[[#This Row],[SPN]], BL_Pivot!$D$4:$D$41, 1, FALSE)</f>
        <v>#N/A</v>
      </c>
      <c r="T94" s="1" t="str">
        <f>VLOOKUP(BOM[[#This Row],[SPN]], TL_Pivot!$D$4:$D$79, 1, FALSE)</f>
        <v>712-1058-1-ND</v>
      </c>
      <c r="U94" s="1">
        <f>IF(BOM[[#This Row],[SPN]]="-", 0, 1)</f>
        <v>1</v>
      </c>
      <c r="V94" s="1"/>
    </row>
    <row r="95" spans="1:22" x14ac:dyDescent="0.25">
      <c r="A95">
        <v>39</v>
      </c>
      <c r="B95" s="13" t="s">
        <v>99</v>
      </c>
      <c r="C95" s="1" t="s">
        <v>100</v>
      </c>
      <c r="D95" s="1" t="s">
        <v>1121</v>
      </c>
      <c r="E95">
        <v>1</v>
      </c>
      <c r="F95" s="1" t="s">
        <v>101</v>
      </c>
      <c r="G95" s="1" t="s">
        <v>279</v>
      </c>
      <c r="H95" s="1"/>
      <c r="I95" s="2" t="s">
        <v>345</v>
      </c>
      <c r="J95" s="3" t="s">
        <v>277</v>
      </c>
      <c r="K95" s="1" t="s">
        <v>278</v>
      </c>
      <c r="L95" s="1" t="s">
        <v>616</v>
      </c>
      <c r="M95" s="1" t="s">
        <v>641</v>
      </c>
      <c r="N95" s="3" t="s">
        <v>642</v>
      </c>
      <c r="O95" s="10"/>
      <c r="P95" s="10"/>
      <c r="Q95" s="9">
        <v>43621</v>
      </c>
      <c r="R95" s="9">
        <v>43626</v>
      </c>
      <c r="S95" s="1" t="e">
        <f>VLOOKUP(BOM[[#This Row],[SPN]], BL_Pivot!$D$4:$D$41, 1, FALSE)</f>
        <v>#N/A</v>
      </c>
      <c r="T95" s="1" t="str">
        <f>VLOOKUP(BOM[[#This Row],[SPN]], TL_Pivot!$D$4:$D$79, 1, FALSE)</f>
        <v>ADL5802ACPZ-R7CT-ND</v>
      </c>
      <c r="U95" s="1">
        <f>IF(BOM[[#This Row],[SPN]]="-", 0, 1)</f>
        <v>1</v>
      </c>
      <c r="V95" s="1"/>
    </row>
    <row r="96" spans="1:22" x14ac:dyDescent="0.25">
      <c r="A96">
        <v>15</v>
      </c>
      <c r="B96" s="13" t="s">
        <v>41</v>
      </c>
      <c r="C96" s="1" t="s">
        <v>42</v>
      </c>
      <c r="D96" s="1" t="s">
        <v>1117</v>
      </c>
      <c r="E96">
        <v>2</v>
      </c>
      <c r="F96" s="1" t="s">
        <v>43</v>
      </c>
      <c r="G96" s="1" t="s">
        <v>282</v>
      </c>
      <c r="H96" s="1"/>
      <c r="I96" s="2" t="s">
        <v>345</v>
      </c>
      <c r="J96" s="3" t="s">
        <v>280</v>
      </c>
      <c r="K96" s="1" t="s">
        <v>281</v>
      </c>
      <c r="L96" s="1" t="s">
        <v>643</v>
      </c>
      <c r="M96" s="1" t="s">
        <v>644</v>
      </c>
      <c r="N96" s="3" t="s">
        <v>645</v>
      </c>
      <c r="O96" s="10"/>
      <c r="P96" s="10"/>
      <c r="Q96" s="9">
        <v>43621</v>
      </c>
      <c r="R96" s="9">
        <v>43626</v>
      </c>
      <c r="S96" s="1" t="e">
        <f>VLOOKUP(BOM[[#This Row],[SPN]], BL_Pivot!$D$4:$D$41, 1, FALSE)</f>
        <v>#N/A</v>
      </c>
      <c r="T96" s="1" t="str">
        <f>VLOOKUP(BOM[[#This Row],[SPN]], TL_Pivot!$D$4:$D$79, 1, FALSE)</f>
        <v>PAT126CT-ND</v>
      </c>
      <c r="U96" s="1">
        <f>IF(BOM[[#This Row],[SPN]]="-", 0, 1)</f>
        <v>1</v>
      </c>
      <c r="V96" s="1"/>
    </row>
    <row r="97" spans="1:22" x14ac:dyDescent="0.25">
      <c r="A97">
        <v>21</v>
      </c>
      <c r="B97" s="13" t="s">
        <v>57</v>
      </c>
      <c r="C97" s="1" t="s">
        <v>58</v>
      </c>
      <c r="D97" s="1" t="s">
        <v>1130</v>
      </c>
      <c r="E97">
        <v>1</v>
      </c>
      <c r="F97" s="1" t="s">
        <v>59</v>
      </c>
      <c r="G97" s="1" t="s">
        <v>283</v>
      </c>
      <c r="H97" s="1"/>
      <c r="I97" s="2" t="s">
        <v>345</v>
      </c>
      <c r="J97" s="3" t="s">
        <v>285</v>
      </c>
      <c r="K97" s="1" t="s">
        <v>284</v>
      </c>
      <c r="L97" s="1" t="s">
        <v>646</v>
      </c>
      <c r="M97" s="1" t="s">
        <v>59</v>
      </c>
      <c r="N97" s="3" t="s">
        <v>647</v>
      </c>
      <c r="O97" s="1" t="s">
        <v>696</v>
      </c>
      <c r="P97" s="1"/>
      <c r="Q97" s="9">
        <v>43621</v>
      </c>
      <c r="R97" s="9">
        <v>43626</v>
      </c>
      <c r="S97" s="1" t="e">
        <f>VLOOKUP(BOM[[#This Row],[SPN]], BL_Pivot!$D$4:$D$41, 1, FALSE)</f>
        <v>#N/A</v>
      </c>
      <c r="T97" s="1" t="str">
        <f>VLOOKUP(BOM[[#This Row],[SPN]], TL_Pivot!$D$4:$D$79, 1, FALSE)</f>
        <v>122-1930-ND</v>
      </c>
      <c r="U97" s="1">
        <f>IF(BOM[[#This Row],[SPN]]="-", 0, 1)</f>
        <v>1</v>
      </c>
      <c r="V97" s="1"/>
    </row>
    <row r="98" spans="1:22" x14ac:dyDescent="0.25">
      <c r="A98">
        <v>100</v>
      </c>
      <c r="B98" s="13" t="s">
        <v>228</v>
      </c>
      <c r="C98" s="1" t="s">
        <v>229</v>
      </c>
      <c r="D98" s="1" t="s">
        <v>386</v>
      </c>
      <c r="E98">
        <v>1</v>
      </c>
      <c r="F98" s="1" t="s">
        <v>230</v>
      </c>
      <c r="G98" s="6" t="s">
        <v>346</v>
      </c>
      <c r="H98" s="2"/>
      <c r="I98" s="2" t="s">
        <v>344</v>
      </c>
      <c r="J98" s="3" t="s">
        <v>488</v>
      </c>
      <c r="K98" s="1" t="s">
        <v>487</v>
      </c>
      <c r="L98" s="1" t="s">
        <v>649</v>
      </c>
      <c r="M98" s="1" t="s">
        <v>648</v>
      </c>
      <c r="N98" s="3" t="s">
        <v>650</v>
      </c>
      <c r="O98" s="1" t="s">
        <v>680</v>
      </c>
      <c r="P98" s="1" t="s">
        <v>680</v>
      </c>
      <c r="Q98" s="9">
        <v>43621</v>
      </c>
      <c r="R98" s="9">
        <v>43626</v>
      </c>
      <c r="S98" s="1" t="e">
        <f>VLOOKUP(BOM[[#This Row],[SPN]], BL_Pivot!$D$4:$D$41, 1, FALSE)</f>
        <v>#N/A</v>
      </c>
      <c r="T98" s="1" t="str">
        <f>VLOOKUP(BOM[[#This Row],[SPN]], TL_Pivot!$D$4:$D$79, 1, FALSE)</f>
        <v>2073-USB3070-30-ACT-ND</v>
      </c>
      <c r="U98" s="1">
        <f>IF(BOM[[#This Row],[SPN]]="-", 0, 1)</f>
        <v>1</v>
      </c>
      <c r="V98" s="1"/>
    </row>
    <row r="99" spans="1:22" x14ac:dyDescent="0.25">
      <c r="A99">
        <v>100</v>
      </c>
      <c r="B99" s="13" t="s">
        <v>228</v>
      </c>
      <c r="C99" s="1" t="s">
        <v>229</v>
      </c>
      <c r="D99" s="1" t="s">
        <v>386</v>
      </c>
      <c r="E99">
        <v>1</v>
      </c>
      <c r="F99" s="1" t="s">
        <v>230</v>
      </c>
      <c r="G99" s="1" t="s">
        <v>489</v>
      </c>
      <c r="H99" s="1"/>
      <c r="I99" s="2" t="s">
        <v>344</v>
      </c>
      <c r="J99" s="3" t="s">
        <v>490</v>
      </c>
      <c r="K99" s="1" t="s">
        <v>491</v>
      </c>
      <c r="L99" s="1" t="s">
        <v>571</v>
      </c>
      <c r="M99" s="1" t="s">
        <v>674</v>
      </c>
      <c r="N99" s="3" t="s">
        <v>673</v>
      </c>
      <c r="O99" s="1" t="s">
        <v>680</v>
      </c>
      <c r="P99" s="1" t="s">
        <v>680</v>
      </c>
      <c r="Q99" s="9">
        <v>43621</v>
      </c>
      <c r="R99" s="9">
        <v>43626</v>
      </c>
      <c r="S99" s="1" t="e">
        <f>VLOOKUP(BOM[[#This Row],[SPN]], BL_Pivot!$D$4:$D$41, 1, FALSE)</f>
        <v>#N/A</v>
      </c>
      <c r="T99" s="1" t="e">
        <f>VLOOKUP(BOM[[#This Row],[SPN]], TL_Pivot!$D$4:$D$79, 1, FALSE)</f>
        <v>#N/A</v>
      </c>
      <c r="U99" s="1"/>
      <c r="V99" s="1"/>
    </row>
    <row r="100" spans="1:22" x14ac:dyDescent="0.25">
      <c r="A100">
        <v>100</v>
      </c>
      <c r="B100" s="13" t="s">
        <v>228</v>
      </c>
      <c r="C100" s="1" t="s">
        <v>229</v>
      </c>
      <c r="D100" s="1" t="s">
        <v>386</v>
      </c>
      <c r="E100">
        <v>1</v>
      </c>
      <c r="F100" s="1" t="s">
        <v>230</v>
      </c>
      <c r="G100" s="1" t="s">
        <v>489</v>
      </c>
      <c r="H100" s="1"/>
      <c r="I100" s="2" t="s">
        <v>344</v>
      </c>
      <c r="J100" s="3" t="s">
        <v>492</v>
      </c>
      <c r="K100" s="1" t="s">
        <v>493</v>
      </c>
      <c r="L100" s="1" t="s">
        <v>571</v>
      </c>
      <c r="M100" s="1" t="s">
        <v>675</v>
      </c>
      <c r="N100" s="3" t="s">
        <v>676</v>
      </c>
      <c r="O100" s="1" t="s">
        <v>680</v>
      </c>
      <c r="P100" s="1" t="s">
        <v>680</v>
      </c>
      <c r="Q100" s="9">
        <v>43621</v>
      </c>
      <c r="R100" s="9">
        <v>43626</v>
      </c>
      <c r="S100" s="1" t="e">
        <f>VLOOKUP(BOM[[#This Row],[SPN]], BL_Pivot!$D$4:$D$41, 1, FALSE)</f>
        <v>#N/A</v>
      </c>
      <c r="T100" s="1" t="e">
        <f>VLOOKUP(BOM[[#This Row],[SPN]], TL_Pivot!$D$4:$D$79, 1, FALSE)</f>
        <v>#N/A</v>
      </c>
      <c r="U100" s="1"/>
      <c r="V100" s="1"/>
    </row>
    <row r="101" spans="1:22" x14ac:dyDescent="0.25">
      <c r="A101">
        <v>100</v>
      </c>
      <c r="B101" s="13" t="s">
        <v>228</v>
      </c>
      <c r="C101" s="1" t="s">
        <v>229</v>
      </c>
      <c r="D101" s="1" t="s">
        <v>386</v>
      </c>
      <c r="E101">
        <v>1</v>
      </c>
      <c r="F101" s="1" t="s">
        <v>230</v>
      </c>
      <c r="G101" s="1" t="s">
        <v>489</v>
      </c>
      <c r="H101" s="1"/>
      <c r="I101" s="2" t="s">
        <v>344</v>
      </c>
      <c r="J101" s="3" t="s">
        <v>494</v>
      </c>
      <c r="K101" s="1" t="s">
        <v>495</v>
      </c>
      <c r="L101" s="1" t="s">
        <v>571</v>
      </c>
      <c r="M101" s="1" t="s">
        <v>677</v>
      </c>
      <c r="N101" s="3" t="s">
        <v>678</v>
      </c>
      <c r="O101" s="1" t="s">
        <v>680</v>
      </c>
      <c r="P101" s="1" t="s">
        <v>680</v>
      </c>
      <c r="Q101" s="9">
        <v>43621</v>
      </c>
      <c r="R101" s="9">
        <v>43626</v>
      </c>
      <c r="S101" s="1" t="e">
        <f>VLOOKUP(BOM[[#This Row],[SPN]], BL_Pivot!$D$4:$D$41, 1, FALSE)</f>
        <v>#N/A</v>
      </c>
      <c r="T101" s="1" t="e">
        <f>VLOOKUP(BOM[[#This Row],[SPN]], TL_Pivot!$D$4:$D$79, 1, FALSE)</f>
        <v>#N/A</v>
      </c>
      <c r="U101" s="1"/>
      <c r="V101" s="1"/>
    </row>
    <row r="102" spans="1:22" x14ac:dyDescent="0.25">
      <c r="A102">
        <v>100</v>
      </c>
      <c r="B102" s="13" t="s">
        <v>228</v>
      </c>
      <c r="C102" s="1" t="s">
        <v>229</v>
      </c>
      <c r="D102" s="1" t="s">
        <v>386</v>
      </c>
      <c r="E102">
        <v>1</v>
      </c>
      <c r="F102" s="1" t="s">
        <v>230</v>
      </c>
      <c r="G102" s="1" t="s">
        <v>489</v>
      </c>
      <c r="H102" s="1"/>
      <c r="I102" s="2" t="s">
        <v>344</v>
      </c>
      <c r="J102" s="3" t="s">
        <v>497</v>
      </c>
      <c r="K102" s="1" t="s">
        <v>496</v>
      </c>
      <c r="L102" s="1" t="s">
        <v>571</v>
      </c>
      <c r="M102" s="1" t="s">
        <v>679</v>
      </c>
      <c r="N102" s="3" t="s">
        <v>673</v>
      </c>
      <c r="O102" s="1" t="s">
        <v>680</v>
      </c>
      <c r="P102" s="1" t="s">
        <v>680</v>
      </c>
      <c r="Q102" s="9">
        <v>43621</v>
      </c>
      <c r="R102" s="9">
        <v>43626</v>
      </c>
      <c r="S102" s="1" t="e">
        <f>VLOOKUP(BOM[[#This Row],[SPN]], BL_Pivot!$D$4:$D$41, 1, FALSE)</f>
        <v>#N/A</v>
      </c>
      <c r="T102" s="1" t="e">
        <f>VLOOKUP(BOM[[#This Row],[SPN]], TL_Pivot!$D$4:$D$79, 1, FALSE)</f>
        <v>#N/A</v>
      </c>
      <c r="U102" s="1"/>
      <c r="V102" s="1"/>
    </row>
    <row r="103" spans="1:22" x14ac:dyDescent="0.25">
      <c r="A103">
        <v>97</v>
      </c>
      <c r="B103" s="13" t="s">
        <v>220</v>
      </c>
      <c r="C103" s="1" t="s">
        <v>221</v>
      </c>
      <c r="D103" s="1" t="s">
        <v>1127</v>
      </c>
      <c r="E103">
        <v>1</v>
      </c>
      <c r="F103" s="1" t="s">
        <v>222</v>
      </c>
      <c r="G103" s="1" t="s">
        <v>290</v>
      </c>
      <c r="H103" s="1"/>
      <c r="I103" s="2" t="s">
        <v>345</v>
      </c>
      <c r="J103" s="3" t="s">
        <v>288</v>
      </c>
      <c r="K103" s="1" t="s">
        <v>289</v>
      </c>
      <c r="L103" s="1" t="s">
        <v>636</v>
      </c>
      <c r="M103" s="1" t="s">
        <v>651</v>
      </c>
      <c r="N103" s="3" t="s">
        <v>652</v>
      </c>
      <c r="O103" s="10"/>
      <c r="P103" s="10"/>
      <c r="Q103" s="9">
        <v>43621</v>
      </c>
      <c r="R103" s="9">
        <v>43626</v>
      </c>
      <c r="S103" s="1" t="e">
        <f>VLOOKUP(BOM[[#This Row],[SPN]], BL_Pivot!$D$4:$D$41, 1, FALSE)</f>
        <v>#N/A</v>
      </c>
      <c r="T103" s="1" t="str">
        <f>VLOOKUP(BOM[[#This Row],[SPN]], TL_Pivot!$D$4:$D$79, 1, FALSE)</f>
        <v>93LC46BT-I/OTCT-ND</v>
      </c>
      <c r="U103" s="1">
        <f>IF(BOM[[#This Row],[SPN]]="-", 0, 1)</f>
        <v>1</v>
      </c>
      <c r="V103" s="1"/>
    </row>
    <row r="104" spans="1:22" x14ac:dyDescent="0.25">
      <c r="A104">
        <v>9</v>
      </c>
      <c r="B104" s="13" t="s">
        <v>27</v>
      </c>
      <c r="C104" s="1" t="s">
        <v>28</v>
      </c>
      <c r="D104" s="1" t="s">
        <v>1114</v>
      </c>
      <c r="E104">
        <v>1</v>
      </c>
      <c r="F104" s="1" t="s">
        <v>29</v>
      </c>
      <c r="G104" s="4" t="s">
        <v>319</v>
      </c>
      <c r="H104" s="4"/>
      <c r="I104" s="2" t="s">
        <v>345</v>
      </c>
      <c r="J104" s="7" t="s">
        <v>320</v>
      </c>
      <c r="K104" s="1" t="s">
        <v>321</v>
      </c>
      <c r="L104" s="1" t="s">
        <v>653</v>
      </c>
      <c r="M104" s="1" t="s">
        <v>654</v>
      </c>
      <c r="N104" s="3" t="s">
        <v>655</v>
      </c>
      <c r="O104" s="1" t="s">
        <v>694</v>
      </c>
      <c r="P104" s="1" t="s">
        <v>699</v>
      </c>
      <c r="Q104" s="9">
        <v>43621</v>
      </c>
      <c r="R104" s="9">
        <v>43626</v>
      </c>
      <c r="S104" s="1" t="e">
        <f>VLOOKUP(BOM[[#This Row],[SPN]], BL_Pivot!$D$4:$D$41, 1, FALSE)</f>
        <v>#N/A</v>
      </c>
      <c r="T104" s="1" t="str">
        <f>VLOOKUP(BOM[[#This Row],[SPN]], TL_Pivot!$D$4:$D$79, 1, FALSE)</f>
        <v>768-1024-1-ND</v>
      </c>
      <c r="U104" s="1">
        <f>IF(BOM[[#This Row],[SPN]]="-", 0, 1)</f>
        <v>1</v>
      </c>
      <c r="V104" s="1"/>
    </row>
    <row r="105" spans="1:22" x14ac:dyDescent="0.25">
      <c r="A105">
        <v>102</v>
      </c>
      <c r="B105" s="13" t="s">
        <v>234</v>
      </c>
      <c r="C105" s="1" t="s">
        <v>232</v>
      </c>
      <c r="D105" s="1" t="s">
        <v>1128</v>
      </c>
      <c r="E105">
        <v>2</v>
      </c>
      <c r="F105" s="1" t="s">
        <v>235</v>
      </c>
      <c r="G105" s="2" t="s">
        <v>291</v>
      </c>
      <c r="H105" s="2"/>
      <c r="I105" s="2" t="s">
        <v>345</v>
      </c>
      <c r="J105" s="3" t="s">
        <v>658</v>
      </c>
      <c r="K105" s="1" t="s">
        <v>504</v>
      </c>
      <c r="L105" s="1" t="s">
        <v>616</v>
      </c>
      <c r="M105" s="1" t="s">
        <v>656</v>
      </c>
      <c r="N105" s="3" t="s">
        <v>657</v>
      </c>
      <c r="O105" s="1">
        <v>300</v>
      </c>
      <c r="P105" s="1">
        <v>10</v>
      </c>
      <c r="Q105" s="9">
        <v>43621</v>
      </c>
      <c r="R105" s="9">
        <v>43626</v>
      </c>
      <c r="S105" s="2" t="e">
        <f>VLOOKUP(BOM[[#This Row],[SPN]], BL_Pivot!$D$4:$D$41, 1, FALSE)</f>
        <v>#N/A</v>
      </c>
      <c r="T105" s="2" t="str">
        <f>VLOOKUP(BOM[[#This Row],[SPN]], TL_Pivot!$D$4:$D$79, 1, FALSE)</f>
        <v>ADA4940-2ACPZ-R2CT-ND</v>
      </c>
      <c r="U105" s="1">
        <f>IF(BOM[[#This Row],[SPN]]="-", 0, 1)</f>
        <v>1</v>
      </c>
      <c r="V105" s="1"/>
    </row>
    <row r="106" spans="1:22" x14ac:dyDescent="0.25">
      <c r="A106">
        <v>61</v>
      </c>
      <c r="B106" s="13" t="s">
        <v>146</v>
      </c>
      <c r="C106" s="1" t="s">
        <v>147</v>
      </c>
      <c r="D106" s="1" t="s">
        <v>1124</v>
      </c>
      <c r="E106">
        <v>1</v>
      </c>
      <c r="F106" s="1" t="s">
        <v>147</v>
      </c>
      <c r="G106" s="2" t="s">
        <v>517</v>
      </c>
      <c r="H106" s="2"/>
      <c r="I106" s="2" t="s">
        <v>345</v>
      </c>
      <c r="J106" s="3" t="s">
        <v>513</v>
      </c>
      <c r="K106" t="s">
        <v>514</v>
      </c>
      <c r="L106" t="s">
        <v>515</v>
      </c>
      <c r="M106" t="s">
        <v>516</v>
      </c>
      <c r="N106" s="7" t="s">
        <v>659</v>
      </c>
      <c r="O106" s="11"/>
      <c r="P106" s="11"/>
      <c r="Q106" s="9">
        <v>43626</v>
      </c>
      <c r="R106" s="9">
        <v>43628</v>
      </c>
      <c r="S106" s="1" t="e">
        <f>VLOOKUP(BOM[[#This Row],[SPN]], BL_Pivot!$D$4:$D$41, 1, FALSE)</f>
        <v>#N/A</v>
      </c>
      <c r="T106" s="1" t="str">
        <f>VLOOKUP(BOM[[#This Row],[SPN]], TL_Pivot!$D$4:$D$79, 1, FALSE)</f>
        <v xml:space="preserve">581-KT2520K4DAW18TAS </v>
      </c>
      <c r="U106" s="1">
        <f>IF(BOM[[#This Row],[SPN]]="-", 0, 1)</f>
        <v>1</v>
      </c>
      <c r="V106" s="1"/>
    </row>
    <row r="107" spans="1:22" x14ac:dyDescent="0.25">
      <c r="A107">
        <v>38</v>
      </c>
      <c r="B107" s="13" t="s">
        <v>96</v>
      </c>
      <c r="C107" s="1" t="s">
        <v>97</v>
      </c>
      <c r="D107" s="1" t="s">
        <v>1120</v>
      </c>
      <c r="E107">
        <v>1</v>
      </c>
      <c r="F107" s="1" t="s">
        <v>98</v>
      </c>
      <c r="G107" s="2" t="s">
        <v>498</v>
      </c>
      <c r="H107" s="2"/>
      <c r="I107" s="2" t="s">
        <v>345</v>
      </c>
      <c r="J107" s="3" t="s">
        <v>322</v>
      </c>
      <c r="K107" s="1" t="s">
        <v>323</v>
      </c>
      <c r="L107" s="1" t="s">
        <v>660</v>
      </c>
      <c r="M107" s="1" t="s">
        <v>661</v>
      </c>
      <c r="N107" s="3" t="s">
        <v>662</v>
      </c>
      <c r="O107" s="10"/>
      <c r="P107" s="10"/>
      <c r="Q107" s="9">
        <v>43621</v>
      </c>
      <c r="R107" s="9">
        <v>43626</v>
      </c>
      <c r="S107" s="1" t="e">
        <f>VLOOKUP(BOM[[#This Row],[SPN]], BL_Pivot!$D$4:$D$41, 1, FALSE)</f>
        <v>#N/A</v>
      </c>
      <c r="T107" s="1" t="str">
        <f>VLOOKUP(BOM[[#This Row],[SPN]], TL_Pivot!$D$4:$D$79, 1, FALSE)</f>
        <v>W25Q32JVZPIQ-ND</v>
      </c>
      <c r="U107" s="1">
        <f>IF(BOM[[#This Row],[SPN]]="-", 0, 1)</f>
        <v>1</v>
      </c>
      <c r="V107" s="1"/>
    </row>
    <row r="108" spans="1:22" x14ac:dyDescent="0.25">
      <c r="A108">
        <v>40</v>
      </c>
      <c r="B108" s="13" t="s">
        <v>102</v>
      </c>
      <c r="C108" s="1" t="s">
        <v>37</v>
      </c>
      <c r="D108" s="1" t="s">
        <v>386</v>
      </c>
      <c r="E108">
        <v>1</v>
      </c>
      <c r="F108" s="1" t="s">
        <v>103</v>
      </c>
      <c r="G108" s="1" t="s">
        <v>293</v>
      </c>
      <c r="H108" s="1"/>
      <c r="I108" s="2" t="s">
        <v>345</v>
      </c>
      <c r="J108" s="3" t="s">
        <v>292</v>
      </c>
      <c r="K108" s="1" t="s">
        <v>297</v>
      </c>
      <c r="L108" s="1" t="s">
        <v>557</v>
      </c>
      <c r="M108" s="1" t="s">
        <v>103</v>
      </c>
      <c r="N108" s="3" t="s">
        <v>663</v>
      </c>
      <c r="O108" s="1">
        <v>260</v>
      </c>
      <c r="P108" s="1">
        <v>10</v>
      </c>
      <c r="Q108" s="9">
        <v>43621</v>
      </c>
      <c r="R108" s="9">
        <v>43626</v>
      </c>
      <c r="S108" s="1" t="e">
        <f>VLOOKUP(BOM[[#This Row],[SPN]], BL_Pivot!$D$4:$D$41, 1, FALSE)</f>
        <v>#N/A</v>
      </c>
      <c r="T108" s="1" t="str">
        <f>VLOOKUP(BOM[[#This Row],[SPN]], TL_Pivot!$D$4:$D$79, 1, FALSE)</f>
        <v>NC7S04P5XCT-ND</v>
      </c>
      <c r="U108" s="1">
        <f>IF(BOM[[#This Row],[SPN]]="-", 0, 1)</f>
        <v>1</v>
      </c>
      <c r="V108" s="1"/>
    </row>
    <row r="109" spans="1:22" x14ac:dyDescent="0.25">
      <c r="A109">
        <v>58</v>
      </c>
      <c r="B109" s="13" t="s">
        <v>137</v>
      </c>
      <c r="C109" s="1" t="s">
        <v>138</v>
      </c>
      <c r="D109" s="1" t="s">
        <v>1123</v>
      </c>
      <c r="E109">
        <v>1</v>
      </c>
      <c r="F109" s="1" t="s">
        <v>139</v>
      </c>
      <c r="G109" s="1" t="s">
        <v>296</v>
      </c>
      <c r="H109" s="1"/>
      <c r="I109" s="2" t="s">
        <v>345</v>
      </c>
      <c r="J109" s="3" t="s">
        <v>294</v>
      </c>
      <c r="K109" s="1" t="s">
        <v>295</v>
      </c>
      <c r="L109" s="1" t="s">
        <v>557</v>
      </c>
      <c r="M109" s="1" t="s">
        <v>664</v>
      </c>
      <c r="N109" s="3" t="s">
        <v>666</v>
      </c>
      <c r="O109" s="10"/>
      <c r="P109" s="10"/>
      <c r="Q109" s="9">
        <v>43621</v>
      </c>
      <c r="R109" s="9">
        <v>43626</v>
      </c>
      <c r="S109" s="1" t="e">
        <f>VLOOKUP(BOM[[#This Row],[SPN]], BL_Pivot!$D$4:$D$41, 1, FALSE)</f>
        <v>#N/A</v>
      </c>
      <c r="T109" s="1" t="str">
        <f>VLOOKUP(BOM[[#This Row],[SPN]], TL_Pivot!$D$4:$D$79, 1, FALSE)</f>
        <v>NB3N551MNR4GOSCT-ND</v>
      </c>
      <c r="U109" s="1">
        <f>IF(BOM[[#This Row],[SPN]]="-", 0, 1)</f>
        <v>1</v>
      </c>
      <c r="V109" s="1"/>
    </row>
    <row r="110" spans="1:22" x14ac:dyDescent="0.25">
      <c r="A110">
        <v>13</v>
      </c>
      <c r="B110" s="13" t="s">
        <v>36</v>
      </c>
      <c r="C110" s="1" t="s">
        <v>37</v>
      </c>
      <c r="D110" s="1" t="s">
        <v>1116</v>
      </c>
      <c r="E110">
        <v>1</v>
      </c>
      <c r="F110" s="1" t="s">
        <v>499</v>
      </c>
      <c r="G110" s="2" t="s">
        <v>298</v>
      </c>
      <c r="H110" s="2"/>
      <c r="I110" s="2" t="s">
        <v>345</v>
      </c>
      <c r="J110" s="3" t="s">
        <v>325</v>
      </c>
      <c r="K110" s="1" t="s">
        <v>324</v>
      </c>
      <c r="L110" s="1" t="s">
        <v>620</v>
      </c>
      <c r="M110" s="1" t="s">
        <v>665</v>
      </c>
      <c r="N110" s="3" t="s">
        <v>667</v>
      </c>
      <c r="O110" s="1">
        <v>260</v>
      </c>
      <c r="P110" s="1"/>
      <c r="Q110" s="9">
        <v>43621</v>
      </c>
      <c r="R110" s="9">
        <v>43626</v>
      </c>
      <c r="S110" s="1" t="e">
        <f>VLOOKUP(BOM[[#This Row],[SPN]], BL_Pivot!$D$4:$D$41, 1, FALSE)</f>
        <v>#N/A</v>
      </c>
      <c r="T110" s="1" t="str">
        <f>VLOOKUP(BOM[[#This Row],[SPN]], TL_Pivot!$D$4:$D$79, 1, FALSE)</f>
        <v>296-48697-1-ND</v>
      </c>
      <c r="U110" s="1">
        <f>IF(BOM[[#This Row],[SPN]]="-", 0, 1)</f>
        <v>1</v>
      </c>
      <c r="V110" s="1"/>
    </row>
    <row r="111" spans="1:22" x14ac:dyDescent="0.25">
      <c r="A111">
        <v>17</v>
      </c>
      <c r="B111" s="13" t="s">
        <v>46</v>
      </c>
      <c r="C111" s="1" t="s">
        <v>47</v>
      </c>
      <c r="D111" s="1" t="s">
        <v>1118</v>
      </c>
      <c r="E111">
        <v>1</v>
      </c>
      <c r="F111" s="1" t="s">
        <v>48</v>
      </c>
      <c r="G111" s="1" t="s">
        <v>500</v>
      </c>
      <c r="H111" s="1"/>
      <c r="I111" s="2" t="s">
        <v>345</v>
      </c>
      <c r="J111" s="3" t="s">
        <v>299</v>
      </c>
      <c r="K111" s="1" t="s">
        <v>300</v>
      </c>
      <c r="L111" s="1" t="s">
        <v>668</v>
      </c>
      <c r="M111" s="1" t="s">
        <v>669</v>
      </c>
      <c r="N111" s="3" t="s">
        <v>670</v>
      </c>
      <c r="O111" s="10"/>
      <c r="P111" s="10"/>
      <c r="Q111" s="9">
        <v>43621</v>
      </c>
      <c r="R111" s="9">
        <v>43626</v>
      </c>
      <c r="S111" s="1" t="e">
        <f>VLOOKUP(BOM[[#This Row],[SPN]], BL_Pivot!$D$4:$D$41, 1, FALSE)</f>
        <v>#N/A</v>
      </c>
      <c r="T111" s="1" t="str">
        <f>VLOOKUP(BOM[[#This Row],[SPN]], TL_Pivot!$D$4:$D$79, 1, FALSE)</f>
        <v>LTC2292CUP#PBF-ND</v>
      </c>
      <c r="U111" s="1">
        <f>IF(BOM[[#This Row],[SPN]]="-", 0, 1)</f>
        <v>1</v>
      </c>
      <c r="V111" s="1"/>
    </row>
    <row r="112" spans="1:22" x14ac:dyDescent="0.25">
      <c r="A112">
        <v>27</v>
      </c>
      <c r="B112" s="13" t="s">
        <v>70</v>
      </c>
      <c r="C112" s="1" t="s">
        <v>71</v>
      </c>
      <c r="D112" s="6" t="s">
        <v>1131</v>
      </c>
      <c r="E112">
        <v>1</v>
      </c>
      <c r="F112" s="1" t="s">
        <v>72</v>
      </c>
      <c r="G112" s="1" t="s">
        <v>303</v>
      </c>
      <c r="H112" s="1"/>
      <c r="I112" s="2" t="s">
        <v>345</v>
      </c>
      <c r="J112" s="3" t="s">
        <v>301</v>
      </c>
      <c r="K112" s="1" t="s">
        <v>302</v>
      </c>
      <c r="L112" s="1" t="s">
        <v>671</v>
      </c>
      <c r="M112" s="1" t="s">
        <v>72</v>
      </c>
      <c r="N112" s="3" t="s">
        <v>672</v>
      </c>
      <c r="O112" s="1">
        <v>260</v>
      </c>
      <c r="P112" s="1">
        <v>10</v>
      </c>
      <c r="Q112" s="9">
        <v>43621</v>
      </c>
      <c r="R112" s="9">
        <v>43626</v>
      </c>
      <c r="S112" s="1" t="e">
        <f>VLOOKUP(BOM[[#This Row],[SPN]], BL_Pivot!$D$4:$D$41, 1, FALSE)</f>
        <v>#N/A</v>
      </c>
      <c r="T112" s="1" t="str">
        <f>VLOOKUP(BOM[[#This Row],[SPN]], TL_Pivot!$D$4:$D$79, 1, FALSE)</f>
        <v>535-13521-1-ND</v>
      </c>
      <c r="U112" s="1">
        <f>IF(BOM[[#This Row],[SPN]]="-", 0, 1)</f>
        <v>1</v>
      </c>
      <c r="V112" s="1"/>
    </row>
    <row r="113" spans="1:22" x14ac:dyDescent="0.25">
      <c r="A113">
        <v>105</v>
      </c>
      <c r="B113" s="13" t="s">
        <v>242</v>
      </c>
      <c r="C113" s="1" t="s">
        <v>243</v>
      </c>
      <c r="D113" s="1" t="s">
        <v>386</v>
      </c>
      <c r="E113">
        <v>1</v>
      </c>
      <c r="F113" s="1" t="s">
        <v>244</v>
      </c>
      <c r="G113" s="2" t="s">
        <v>347</v>
      </c>
      <c r="H113" s="2"/>
      <c r="I113" s="2" t="s">
        <v>345</v>
      </c>
      <c r="J113" s="1" t="s">
        <v>386</v>
      </c>
      <c r="K113" s="1" t="s">
        <v>386</v>
      </c>
      <c r="L113" s="1"/>
      <c r="M113" s="1" t="s">
        <v>7</v>
      </c>
      <c r="N113" s="1"/>
      <c r="O113" s="1"/>
      <c r="P113" s="1"/>
      <c r="Q113" s="1"/>
      <c r="R113" s="1"/>
      <c r="S113" s="1" t="str">
        <f>VLOOKUP(BOM[[#This Row],[SPN]], BL_Pivot!$D$4:$D$41, 1, FALSE)</f>
        <v>-</v>
      </c>
      <c r="T113" s="1" t="str">
        <f>VLOOKUP(BOM[[#This Row],[SPN]], TL_Pivot!$D$4:$D$79, 1, FALSE)</f>
        <v>-</v>
      </c>
      <c r="U113" s="1"/>
      <c r="V113" s="1"/>
    </row>
    <row r="114" spans="1:22" x14ac:dyDescent="0.25">
      <c r="A114">
        <v>106</v>
      </c>
      <c r="B114" s="13"/>
      <c r="C114" s="1" t="s">
        <v>354</v>
      </c>
      <c r="D114" s="1" t="s">
        <v>386</v>
      </c>
      <c r="E114">
        <v>3</v>
      </c>
      <c r="F114" s="1" t="s">
        <v>355</v>
      </c>
      <c r="G114" s="1" t="s">
        <v>502</v>
      </c>
      <c r="H114" s="1"/>
      <c r="I114" s="2" t="s">
        <v>345</v>
      </c>
      <c r="J114" s="8" t="s">
        <v>501</v>
      </c>
      <c r="K114" s="1" t="s">
        <v>503</v>
      </c>
      <c r="L114" s="1"/>
      <c r="M114" s="1"/>
      <c r="N114" s="1"/>
      <c r="O114" s="1"/>
      <c r="P114" s="1"/>
      <c r="Q114" s="1"/>
      <c r="R114" s="1"/>
      <c r="S114" s="1" t="e">
        <f>VLOOKUP(BOM[[#This Row],[SPN]], BL_Pivot!$D$4:$D$41, 1, FALSE)</f>
        <v>#N/A</v>
      </c>
      <c r="T114" s="1" t="e">
        <f>VLOOKUP(BOM[[#This Row],[SPN]], TL_Pivot!$D$4:$D$79, 1, FALSE)</f>
        <v>#N/A</v>
      </c>
      <c r="U114" s="1"/>
      <c r="V114" s="1"/>
    </row>
    <row r="115" spans="1:22" x14ac:dyDescent="0.25">
      <c r="A115">
        <v>107</v>
      </c>
      <c r="B115" s="13"/>
      <c r="C115" s="1" t="s">
        <v>505</v>
      </c>
      <c r="D115" s="1" t="s">
        <v>386</v>
      </c>
      <c r="E115">
        <v>1</v>
      </c>
      <c r="F115" s="1" t="s">
        <v>506</v>
      </c>
      <c r="G115" s="1"/>
      <c r="H115" s="1"/>
      <c r="I115" s="2"/>
      <c r="J115" s="3" t="s">
        <v>508</v>
      </c>
      <c r="K115" s="1"/>
      <c r="L115" s="1" t="s">
        <v>701</v>
      </c>
      <c r="M115" s="1"/>
      <c r="N115" s="1"/>
      <c r="O115" s="1"/>
      <c r="P115" s="1"/>
      <c r="Q115" s="9"/>
      <c r="R115" s="1"/>
      <c r="S115" s="1" t="e">
        <f>VLOOKUP(BOM[[#This Row],[SPN]], BL_Pivot!$D$4:$D$41, 1, FALSE)</f>
        <v>#N/A</v>
      </c>
      <c r="T115" s="1" t="e">
        <f>VLOOKUP(BOM[[#This Row],[SPN]], TL_Pivot!$D$4:$D$79, 1, FALSE)</f>
        <v>#N/A</v>
      </c>
      <c r="U115" s="1"/>
      <c r="V115" s="1"/>
    </row>
    <row r="116" spans="1:22" x14ac:dyDescent="0.25">
      <c r="A116">
        <v>108</v>
      </c>
      <c r="B116" s="13"/>
      <c r="C116" s="1" t="s">
        <v>229</v>
      </c>
      <c r="D116" s="1" t="s">
        <v>386</v>
      </c>
      <c r="E116">
        <v>1</v>
      </c>
      <c r="F116" s="1" t="s">
        <v>507</v>
      </c>
      <c r="G116" s="1"/>
      <c r="H116" s="1"/>
      <c r="I116" s="2"/>
      <c r="J116" s="3" t="s">
        <v>511</v>
      </c>
      <c r="K116" s="1"/>
      <c r="L116" s="1" t="s">
        <v>701</v>
      </c>
      <c r="M116" s="1"/>
      <c r="N116" s="1"/>
      <c r="O116" s="1"/>
      <c r="P116" s="1"/>
      <c r="Q116" s="1"/>
      <c r="R116" s="1"/>
      <c r="S116" s="1" t="e">
        <f>VLOOKUP(BOM[[#This Row],[SPN]], BL_Pivot!$D$4:$D$41, 1, FALSE)</f>
        <v>#N/A</v>
      </c>
      <c r="T116" s="1" t="e">
        <f>VLOOKUP(BOM[[#This Row],[SPN]], TL_Pivot!$D$4:$D$79, 1, FALSE)</f>
        <v>#N/A</v>
      </c>
      <c r="U116" s="1"/>
      <c r="V116" s="1"/>
    </row>
    <row r="117" spans="1:22" x14ac:dyDescent="0.25">
      <c r="A117">
        <v>109</v>
      </c>
      <c r="B117" s="13"/>
      <c r="C117" s="1" t="s">
        <v>512</v>
      </c>
      <c r="D117" s="1" t="s">
        <v>386</v>
      </c>
      <c r="E117">
        <v>1</v>
      </c>
      <c r="F117" s="1" t="s">
        <v>509</v>
      </c>
      <c r="G117" s="1"/>
      <c r="H117" s="1"/>
      <c r="I117" s="2"/>
      <c r="J117" s="3" t="s">
        <v>510</v>
      </c>
      <c r="K117" s="1"/>
      <c r="L117" s="1" t="s">
        <v>701</v>
      </c>
      <c r="M117" s="1"/>
      <c r="N117" s="1"/>
      <c r="O117" s="1"/>
      <c r="P117" s="1"/>
      <c r="S117" s="1" t="e">
        <f>VLOOKUP(BOM[[#This Row],[SPN]], BL_Pivot!$D$4:$D$41, 1, FALSE)</f>
        <v>#N/A</v>
      </c>
      <c r="T117" s="1" t="e">
        <f>VLOOKUP(BOM[[#This Row],[SPN]], TL_Pivot!$D$4:$D$79, 1, FALSE)</f>
        <v>#N/A</v>
      </c>
      <c r="U117" s="1"/>
      <c r="V117" s="1"/>
    </row>
  </sheetData>
  <phoneticPr fontId="2" type="noConversion"/>
  <conditionalFormatting sqref="H107:H115 I1:I115 G118:G1048576 H117">
    <cfRule type="containsText" dxfId="30" priority="3" operator="containsText" text="Yes">
      <formula>NOT(ISERROR(SEARCH("Yes",G1)))</formula>
    </cfRule>
    <cfRule type="containsText" dxfId="29" priority="4" operator="containsText" text="No">
      <formula>NOT(ISERROR(SEARCH("No",G1)))</formula>
    </cfRule>
  </conditionalFormatting>
  <conditionalFormatting sqref="H116:I116">
    <cfRule type="containsText" dxfId="28" priority="1" operator="containsText" text="Yes">
      <formula>NOT(ISERROR(SEARCH("Yes",H116)))</formula>
    </cfRule>
    <cfRule type="containsText" dxfId="27" priority="2" operator="containsText" text="No">
      <formula>NOT(ISERROR(SEARCH("No",H116)))</formula>
    </cfRule>
  </conditionalFormatting>
  <hyperlinks>
    <hyperlink ref="J29" r:id="rId1" xr:uid="{304EE14D-4025-4EEE-B7F1-DB8D96433FCF}"/>
    <hyperlink ref="J28" r:id="rId2" xr:uid="{B580557E-020F-4BC2-84BD-FCF66CB5F4E4}"/>
    <hyperlink ref="J27" r:id="rId3" xr:uid="{8DE91448-A64A-4225-9A8C-D7A0A82C9FD0}"/>
    <hyperlink ref="J84" r:id="rId4" xr:uid="{4A933B9B-4A40-4E45-A0B9-B3E00206345F}"/>
    <hyperlink ref="J85" r:id="rId5" xr:uid="{F890FA66-2ACC-4CFC-86B6-875987B1CF24}"/>
    <hyperlink ref="J83" r:id="rId6" xr:uid="{AD84B2B5-238B-484F-94AB-A52D92F0ECB4}"/>
    <hyperlink ref="J110" r:id="rId7" xr:uid="{4B60EBC1-741F-4278-A268-D074E3AE2143}"/>
    <hyperlink ref="N2" r:id="rId8" xr:uid="{09A0A931-C830-440F-99E1-DDB8C5DFA275}"/>
    <hyperlink ref="N3" r:id="rId9" xr:uid="{515A51F1-9E1D-417D-8E57-D44AA79819FD}"/>
    <hyperlink ref="N4" r:id="rId10" xr:uid="{20EDADC9-9207-41F8-B28F-9EF7B498D3AF}"/>
    <hyperlink ref="N5" r:id="rId11" xr:uid="{85CFD018-ADCD-43DB-BE4E-C44294804849}"/>
    <hyperlink ref="N6" r:id="rId12" xr:uid="{2B0D10EC-1AD3-4B73-A5B2-B360D457477B}"/>
    <hyperlink ref="N8" r:id="rId13" xr:uid="{60ED4E5A-9C37-41BD-9A88-E807A1FB108B}"/>
    <hyperlink ref="N9" r:id="rId14" xr:uid="{6C0AF5FE-8F91-41D9-8D75-A640B6EB5505}"/>
    <hyperlink ref="N10" r:id="rId15" xr:uid="{3D711508-904A-4F47-AE0F-710591F5D5E2}"/>
    <hyperlink ref="N11" r:id="rId16" xr:uid="{0D85DC39-64C9-423D-8054-4A783B655E5C}"/>
    <hyperlink ref="N12" r:id="rId17" xr:uid="{84E43AA3-20F6-49F1-9AE8-7C1A85179913}"/>
    <hyperlink ref="N13" r:id="rId18" xr:uid="{CF31C58C-681A-43EA-B229-0AF1C0E27A9B}"/>
    <hyperlink ref="N14" r:id="rId19" xr:uid="{8757B771-F064-4824-9F6E-8B4BFFB03291}"/>
    <hyperlink ref="N15" r:id="rId20" xr:uid="{53A03484-3A67-48D0-9935-72A2BC0053FD}"/>
    <hyperlink ref="N17" r:id="rId21" xr:uid="{8E3F210B-6317-4C5C-9B5D-7D226F203957}"/>
    <hyperlink ref="N18" r:id="rId22" xr:uid="{F784C1E4-8FCC-4EF2-9A93-7033E14EE027}"/>
    <hyperlink ref="N19" r:id="rId23" xr:uid="{6CA8828A-3699-44A0-B140-368DED9751A3}"/>
    <hyperlink ref="N20" r:id="rId24" xr:uid="{538B000B-9FA8-4803-B56A-4F26F6B851AC}"/>
    <hyperlink ref="N22" r:id="rId25" xr:uid="{DE90B5FC-6DA5-40EF-80D2-4AAE0AEABECA}"/>
    <hyperlink ref="N23" r:id="rId26" xr:uid="{8BEE033C-5104-4BE7-86C7-BF827D9061AE}"/>
    <hyperlink ref="N24" r:id="rId27" xr:uid="{40A25595-B272-4E6F-B852-257495C6A961}"/>
    <hyperlink ref="N25" r:id="rId28" xr:uid="{7FF4E745-44CA-4D23-9E3F-9F88587B435D}"/>
    <hyperlink ref="N26" r:id="rId29" xr:uid="{49EB5027-4A76-4E87-BE9F-0CE6F12A3F8C}"/>
    <hyperlink ref="N27" r:id="rId30" xr:uid="{800125BC-7ECE-44FE-8840-E6D00D23A5DE}"/>
    <hyperlink ref="J2" r:id="rId31" xr:uid="{F882F2C2-BA73-4A65-980B-8182EE934F1C}"/>
    <hyperlink ref="J3" r:id="rId32" xr:uid="{F03AD536-5605-442C-AFC8-64FB9797FC8D}"/>
    <hyperlink ref="J4" r:id="rId33" xr:uid="{A4631185-6DC0-4321-A0A1-5C3C4851D27B}"/>
    <hyperlink ref="J5" r:id="rId34" xr:uid="{3C081876-2085-4A77-8DF6-A68C414A395E}"/>
    <hyperlink ref="J6" r:id="rId35" xr:uid="{B0BF9DFD-4F58-4739-A79C-B3E7605E8C9D}"/>
    <hyperlink ref="J8" r:id="rId36" xr:uid="{1966CC29-845C-450C-BBAC-012A45FC1667}"/>
    <hyperlink ref="J9" r:id="rId37" xr:uid="{18F6FA31-641D-4043-BB47-27C53BFB9F2C}"/>
    <hyperlink ref="J10" r:id="rId38" xr:uid="{184251B6-41ED-4B38-8378-DAB57A1CA5A9}"/>
    <hyperlink ref="J11" r:id="rId39" xr:uid="{7690539F-7158-473F-8140-B47DC51ADCB9}"/>
    <hyperlink ref="J12" r:id="rId40" xr:uid="{B0B750A5-7DB7-49DB-B9C1-CE193D78F5D8}"/>
    <hyperlink ref="J13" r:id="rId41" xr:uid="{A64DDFBC-D059-4B56-A0F5-2495D91605EB}"/>
    <hyperlink ref="J14" r:id="rId42" xr:uid="{F3BF1EC0-9AE0-4955-9774-C825B655571D}"/>
    <hyperlink ref="J15" r:id="rId43" xr:uid="{01E9C15B-72E8-4564-B2E3-D6CC0349F7AF}"/>
    <hyperlink ref="J17" r:id="rId44" xr:uid="{17A35092-4AE2-4479-A280-EF6D10A1B03A}"/>
    <hyperlink ref="J19" r:id="rId45" xr:uid="{77503FEF-B2DC-47C5-9060-2DD85DBC0C0A}"/>
    <hyperlink ref="J20" r:id="rId46" xr:uid="{68008053-F159-4FF3-AC0E-A86600A9BB87}"/>
    <hyperlink ref="J18" r:id="rId47" xr:uid="{4B03FB9E-F417-4254-ADAD-EFFB767E2EFB}"/>
    <hyperlink ref="J22" r:id="rId48" xr:uid="{7341F7F8-6AD6-46FA-B8B2-78F24E71FEBE}"/>
    <hyperlink ref="J23" r:id="rId49" xr:uid="{F45375DE-F59A-41DB-8A63-B5FA9CA7F626}"/>
    <hyperlink ref="J24" r:id="rId50" xr:uid="{68B80281-479F-4CD1-9370-2B49B1A4DDC9}"/>
    <hyperlink ref="J25" r:id="rId51" xr:uid="{240D7142-4A16-4654-81CA-FAABAE3A74A2}"/>
    <hyperlink ref="J26" r:id="rId52" xr:uid="{B688BA45-E92E-4153-9DD5-88FDFDA6629D}"/>
    <hyperlink ref="J30" r:id="rId53" xr:uid="{8CF3D944-4AF3-49F2-83E8-168533C2CF66}"/>
    <hyperlink ref="J32" r:id="rId54" xr:uid="{8E35E213-A7EF-4A17-8DB7-11E751CBCC57}"/>
    <hyperlink ref="J33" r:id="rId55" xr:uid="{1BEF1F68-7010-4D86-B037-CB8A4B7D83E3}"/>
    <hyperlink ref="J34" r:id="rId56" xr:uid="{3669652A-89C3-4ADF-842A-03C59BCB895A}"/>
    <hyperlink ref="J36" r:id="rId57" xr:uid="{20BD3C7F-F719-4D67-B7E5-0E3ECA50A74F}"/>
    <hyperlink ref="J37" r:id="rId58" xr:uid="{0975CFEA-B9AB-46A4-B206-C3AACC0A4A44}"/>
    <hyperlink ref="J41" r:id="rId59" xr:uid="{EAC2BD20-292E-4CC8-845C-6E2913625FF7}"/>
    <hyperlink ref="J42" r:id="rId60" xr:uid="{2143E11E-2413-4FB0-B05F-4989631E42D5}"/>
    <hyperlink ref="J35" r:id="rId61" xr:uid="{72341E82-A7A1-4A3D-9492-1101E2F4E09C}"/>
    <hyperlink ref="J45" r:id="rId62" xr:uid="{323DAAAD-E115-4661-866C-6892F1B4BA74}"/>
    <hyperlink ref="J47" r:id="rId63" xr:uid="{4611F615-9312-473E-A7B9-6B0A34C4689D}"/>
    <hyperlink ref="J48" r:id="rId64" xr:uid="{8BDE0760-129D-4DFF-9426-45BCF48D845F}"/>
    <hyperlink ref="J50" r:id="rId65" xr:uid="{B2D40651-C79A-4533-8078-D764663676BA}"/>
    <hyperlink ref="J51" r:id="rId66" display="https://www.digikey.com/products/en/resistors/chip-resistor-surface-mount/52?k=resistor&amp;k=&amp;pkeyword=resistor&amp;sv=0&amp;pv2085=u68+kOhms&amp;sf=0&amp;FV=ffec1104%2Cfffc000d%2Cc0001%2Cc0163%2Cc0172%2Cc0179%2C1c0002%2C400004%2C142c07b9%2C1f140000%2Cffe00034&amp;quantity=&amp;ColumnSort=1000011&amp;page=1&amp;stock=1&amp;pageSize=25" xr:uid="{3C4A6CD5-0965-4F07-B534-3498FFE6549C}"/>
    <hyperlink ref="J52" r:id="rId67" xr:uid="{EEDD7E21-3248-4848-A3B5-FD8E3DB431F0}"/>
    <hyperlink ref="J53" r:id="rId68" xr:uid="{B3E94ACC-C541-43E8-9DBB-E40E6A98B86C}"/>
    <hyperlink ref="J54" r:id="rId69" xr:uid="{2E6145CF-9DD7-4EE7-A844-07D4D056B306}"/>
    <hyperlink ref="J55" r:id="rId70" xr:uid="{1C8913DE-2575-45EF-8F3D-0E0797A24D8A}"/>
    <hyperlink ref="J56" r:id="rId71" xr:uid="{76F6EEC0-F05B-4E8E-B3B1-E65ABD04C2C8}"/>
    <hyperlink ref="J57" r:id="rId72" display="https://www.digikey.com/products/en/resistors/chip-resistor-surface-mount/52?k=resistor&amp;k=&amp;pkeyword=resistor&amp;sv=0&amp;pv2085=u59+kOhms&amp;sf=0&amp;FV=ffec1104%2Cfffc000d%2Cc0001%2Cc0163%2Cc0172%2Cc0179%2C1c0002%2C400004%2C142c07b9%2C1f140000%2Cffe00034&amp;quantity=&amp;ColumnSort=1000011&amp;page=1&amp;stock=1&amp;pageSize=25" xr:uid="{C5EADA9A-DFE8-493B-8D46-11D55A71E814}"/>
    <hyperlink ref="J58" r:id="rId73" xr:uid="{B4D501FE-828B-4B24-A2F3-31A6C2CFCBB8}"/>
    <hyperlink ref="J59" r:id="rId74" xr:uid="{2258FAD2-144B-486A-8215-42AAD6EFC004}"/>
    <hyperlink ref="J60" r:id="rId75" xr:uid="{B4635ACF-71FA-4C70-8058-D0D56BA320A8}"/>
    <hyperlink ref="J61" r:id="rId76" xr:uid="{FE7DF74C-3C75-4607-8009-7B2D28B6EE1D}"/>
    <hyperlink ref="J62" r:id="rId77" xr:uid="{98DFE0F8-F046-4A3F-A477-78750E33CB76}"/>
    <hyperlink ref="J63" r:id="rId78" xr:uid="{3043FC96-C231-4C7B-A767-6DAFD5BAC32D}"/>
    <hyperlink ref="J64" r:id="rId79" xr:uid="{4D3BE6C0-8AA3-4F96-81CB-D4D0553FB837}"/>
    <hyperlink ref="J65" r:id="rId80" display="https://www.digikey.com/products/en/resistors/chip-resistor-surface-mount/52?k=resistor&amp;k=&amp;pkeyword=resistor&amp;sv=0&amp;pv2085=u56+Ohms&amp;sf=0&amp;FV=ffec1104%2Cfffc000d%2C80001%2Cc0001%2Cc0163%2Cc0172%2Cc0179%2C1c0002%2C400004%2C142c07b9%2C1f140000%2Cffe00034&amp;quantity=&amp;ColumnSort=1000011&amp;page=1&amp;stock=1&amp;pageSize=25" xr:uid="{384EABB0-9303-4CDD-9609-C27EEE9A313C}"/>
    <hyperlink ref="J66" r:id="rId81" xr:uid="{869B5F6D-AFBC-434B-9735-FD025B51F7B0}"/>
    <hyperlink ref="J67" r:id="rId82" xr:uid="{EF6C5496-563B-4359-BFBB-54B686C37057}"/>
    <hyperlink ref="J68" r:id="rId83" xr:uid="{87585DC5-ABE8-4FC7-AD2A-04BD01A08344}"/>
    <hyperlink ref="J69" r:id="rId84" xr:uid="{E3B73EE4-A570-4BFA-919C-580A87C174A7}"/>
    <hyperlink ref="J70" r:id="rId85" xr:uid="{00EF25DE-736A-49F4-B1CE-C4311C423CC2}"/>
    <hyperlink ref="J72" r:id="rId86" xr:uid="{63A2F718-07AB-4B27-8F6A-C328246E9DF8}"/>
    <hyperlink ref="J73" r:id="rId87" xr:uid="{5B3C4DBC-6C3D-4A3E-A30A-417C4F377E11}"/>
    <hyperlink ref="J74" r:id="rId88" xr:uid="{202DDE54-E0D5-4E4E-AB48-BE408466A656}"/>
    <hyperlink ref="J75" r:id="rId89" xr:uid="{56D372C3-5630-4F2A-AEFF-0F42BB18118F}"/>
    <hyperlink ref="J76" r:id="rId90" xr:uid="{1EC9002E-79C3-43E2-BC0C-514E9C6997CF}"/>
    <hyperlink ref="J77" r:id="rId91" xr:uid="{A76498E8-3E9D-430E-800C-0042C84F56A5}"/>
    <hyperlink ref="J78" r:id="rId92" xr:uid="{15329763-41C7-4680-93B4-88D14342305D}"/>
    <hyperlink ref="J79" r:id="rId93" display="https://www.digikey.com/products/en/resistors/chip-resistor-surface-mount/52?k=resistor&amp;k=&amp;pkeyword=resistor&amp;sv=0&amp;pv2085=u470+kOhms&amp;sf=0&amp;FV=ffec1104%2Cfffc000d%2Cc0001%2Cc0163%2Cc0172%2Cc0179%2C1c0002%2C400004%2C142c07b9%2C1f140000%2Cffe00034&amp;quantity=&amp;ColumnSort=1000011&amp;page=1&amp;stock=1&amp;pageSize=25" xr:uid="{80A478D0-56BC-4E44-AF38-CDC83B3CDB45}"/>
    <hyperlink ref="J80" r:id="rId94" xr:uid="{0EC6158F-2D95-4A88-AD01-ABB2A6D6806A}"/>
    <hyperlink ref="J81" r:id="rId95" xr:uid="{4A6C3183-B5BC-43A8-B9D7-CB8039B11F63}"/>
    <hyperlink ref="J82" r:id="rId96" xr:uid="{CA6C0C22-876F-47C0-98DA-1DBDE523AB6D}"/>
    <hyperlink ref="J71" r:id="rId97" xr:uid="{369F4DDB-7F9D-41C0-A3E3-A5F67BDC82F4}"/>
    <hyperlink ref="J87" r:id="rId98" xr:uid="{1F6023AD-46F8-4C21-921C-F885A072AFBF}"/>
    <hyperlink ref="J88" r:id="rId99" xr:uid="{89BA6BB9-A0F8-4570-9F15-0ECA5B74E19B}"/>
    <hyperlink ref="J89" r:id="rId100" xr:uid="{9A4993B9-45C3-42E6-985E-4816853B4D37}"/>
    <hyperlink ref="J91" r:id="rId101" xr:uid="{2AFDF377-078B-4AAC-B034-39BA1D940C48}"/>
    <hyperlink ref="J92" r:id="rId102" xr:uid="{99F6795E-E2DE-4FEA-8949-0320C7E6B26C}"/>
    <hyperlink ref="J93" r:id="rId103" xr:uid="{1CF21CBB-AA34-4734-976C-388ABE6D2C82}"/>
    <hyperlink ref="J94" r:id="rId104" xr:uid="{132497F0-E027-4190-9943-C7ED8891AC46}"/>
    <hyperlink ref="J95" r:id="rId105" xr:uid="{694C5814-7DC4-4AD3-A2DB-C708278026E3}"/>
    <hyperlink ref="J96" r:id="rId106" xr:uid="{C89B1229-1F30-494D-BD2B-BE5E7A0C6244}"/>
    <hyperlink ref="J98" r:id="rId107" xr:uid="{AF768AB6-7599-471A-9CDB-AF0F7BCB4E2C}"/>
    <hyperlink ref="J103" r:id="rId108" xr:uid="{9BB1193A-9AE4-4C1C-AB45-E3889C8F661F}"/>
    <hyperlink ref="J104" r:id="rId109" xr:uid="{561EA105-04ED-47D4-B971-BAFDD7424C60}"/>
    <hyperlink ref="J107" r:id="rId110" xr:uid="{E67294D5-DA45-45B7-9D7C-65024A2849AA}"/>
    <hyperlink ref="J108" r:id="rId111" xr:uid="{7BA91F75-FC27-4856-8B28-C9E1AAD1D1E1}"/>
    <hyperlink ref="J109" r:id="rId112" xr:uid="{DE4E7882-073C-4774-A90C-C83FA1D67ECA}"/>
    <hyperlink ref="J111" r:id="rId113" xr:uid="{7A0E7EB0-899D-4D4D-BCA7-25F90FDF722F}"/>
    <hyperlink ref="J112" r:id="rId114" xr:uid="{E3B8BE83-DAF8-40C7-B6E9-025562A5E0A4}"/>
    <hyperlink ref="J114" r:id="rId115" xr:uid="{FAF4F2E2-3C17-4B20-A9BB-41CD2571EE04}"/>
    <hyperlink ref="J99" r:id="rId116" xr:uid="{F7053C60-962C-4BDF-BA58-CE65C95A6A89}"/>
    <hyperlink ref="J100" r:id="rId117" xr:uid="{83EE31CE-8651-4265-A901-7047FF4D4A5C}"/>
    <hyperlink ref="J101" r:id="rId118" xr:uid="{320EF945-FE3A-4557-872D-5C3CD830587A}"/>
    <hyperlink ref="J102" r:id="rId119" xr:uid="{04127DE1-EFC1-478E-9191-2E37E307D794}"/>
    <hyperlink ref="J115" r:id="rId120" xr:uid="{B1D776BF-560C-4177-92B3-12C61BBE8CC8}"/>
    <hyperlink ref="J116" r:id="rId121" xr:uid="{3E905AE3-321E-44F5-9426-15284B6028BB}"/>
    <hyperlink ref="J117" r:id="rId122" xr:uid="{09FC1E79-1686-4FB8-8AD5-CCEAF7C75824}"/>
    <hyperlink ref="J90" r:id="rId123" xr:uid="{BD619E49-095E-4564-BF9F-7BEB72AE410E}"/>
    <hyperlink ref="J97" r:id="rId124" xr:uid="{EB66FC8D-03D7-49ED-9373-9FDBD9BA74E7}"/>
    <hyperlink ref="N28" r:id="rId125" xr:uid="{7F302259-D327-479F-84FD-62F7670A9FBE}"/>
    <hyperlink ref="N29" r:id="rId126" xr:uid="{13FFB4DD-6461-45C5-9521-8C2CE03DBD62}"/>
    <hyperlink ref="N30" r:id="rId127" xr:uid="{C0C1100F-D17C-4622-AAA6-7A86A3987EEB}"/>
    <hyperlink ref="N32" r:id="rId128" xr:uid="{9A74B7E5-3AA7-46EF-980B-83258731F5E2}"/>
    <hyperlink ref="N33" r:id="rId129" xr:uid="{C75C4EE2-C3ED-4A86-810B-5BF4152DA3B0}"/>
    <hyperlink ref="N35" r:id="rId130" xr:uid="{A2CC8DF8-AAB3-43B1-9CDC-F8CC3C0FC2DE}"/>
    <hyperlink ref="N36" r:id="rId131" xr:uid="{95C353A7-F563-4AD8-B2AC-7D2B1F936B81}"/>
    <hyperlink ref="N37" r:id="rId132" xr:uid="{926E6DE9-E18D-4A5E-B852-634F9B1B44B5}"/>
    <hyperlink ref="N41" r:id="rId133" xr:uid="{015AAB31-1BCD-4D0D-ACD6-57A67D7F862D}"/>
    <hyperlink ref="N42" r:id="rId134" xr:uid="{C80CCB08-567A-4FFD-8B95-4D89AB91E986}"/>
    <hyperlink ref="N45" r:id="rId135" xr:uid="{B9C1EE2F-DB44-4CCC-8DA6-6876D1DF43D3}"/>
    <hyperlink ref="N47" r:id="rId136" xr:uid="{EC0C5E1F-79A0-47B3-9A45-705AAE2782BC}"/>
    <hyperlink ref="N48" r:id="rId137" xr:uid="{7AA39B91-1E71-4604-9B22-B51D0BD305E8}"/>
    <hyperlink ref="N50" r:id="rId138" xr:uid="{77C02475-453C-45EE-87F5-6CCB18AA7167}"/>
    <hyperlink ref="N51" r:id="rId139" xr:uid="{A631C3DB-45F3-49CD-A204-3644EE4D256E}"/>
    <hyperlink ref="N82" r:id="rId140" xr:uid="{42AFDD07-66C5-4A88-AEE5-6E93BF4DE844}"/>
    <hyperlink ref="N83" r:id="rId141" xr:uid="{E0758171-36B6-4E8E-AFF6-12D49461790C}"/>
    <hyperlink ref="N84" r:id="rId142" xr:uid="{7895CD59-AF08-49C3-AE5B-02D8938656BF}"/>
    <hyperlink ref="N85" r:id="rId143" xr:uid="{46388E89-400F-48FC-BED0-49607D23B473}"/>
    <hyperlink ref="N86" r:id="rId144" xr:uid="{9A0F5B24-0325-4EFD-9948-FA7CF2DE1259}"/>
    <hyperlink ref="N87" r:id="rId145" xr:uid="{5B105329-C8A9-43A5-A202-61414AC8D5B5}"/>
    <hyperlink ref="N88" r:id="rId146" xr:uid="{0EF9482E-312B-41D4-945D-B89BC85D3833}"/>
    <hyperlink ref="N89" r:id="rId147" xr:uid="{3288ED0D-E79D-44AA-B010-0FA4430E2B98}"/>
    <hyperlink ref="N90" r:id="rId148" xr:uid="{A5BE1DD4-3AF9-41D6-A494-4AE6AEB48BE3}"/>
    <hyperlink ref="N91" r:id="rId149" xr:uid="{E7E92DE6-5C78-4AC4-9752-7D09EBAF7ECE}"/>
    <hyperlink ref="N92" r:id="rId150" xr:uid="{E15840B2-9653-48CB-8F19-A1D7F6B6B850}"/>
    <hyperlink ref="N93" r:id="rId151" xr:uid="{6F6E56E5-9D5E-4102-8278-EA28BA300D36}"/>
    <hyperlink ref="N94" r:id="rId152" xr:uid="{5A44D47E-7A13-44C3-AA05-6AB51A35EC19}"/>
    <hyperlink ref="N95" r:id="rId153" xr:uid="{1B3552D4-543B-4C8C-B7AD-ED9C3ED6CA9B}"/>
    <hyperlink ref="N96" r:id="rId154" xr:uid="{15F99236-85D3-4D66-8DF6-C85E950D8226}"/>
    <hyperlink ref="N97" r:id="rId155" xr:uid="{DE38893B-5577-430C-957B-3A97FFD8B158}"/>
    <hyperlink ref="N98" r:id="rId156" xr:uid="{E0184151-21C6-4D3D-B0E5-22B50C1385FF}"/>
    <hyperlink ref="N103" r:id="rId157" xr:uid="{58525A5E-A93B-494C-B96A-76CD3A545B54}"/>
    <hyperlink ref="N104" r:id="rId158" xr:uid="{22EA6957-8A2D-443B-BA28-47B2E1BB17CB}"/>
    <hyperlink ref="N105" r:id="rId159" xr:uid="{8A5760A7-B302-45AD-B594-5403C5094BF2}"/>
    <hyperlink ref="J105" r:id="rId160" xr:uid="{EC939016-A2E9-4904-8E68-80A4B3FE8F00}"/>
    <hyperlink ref="N106" r:id="rId161" xr:uid="{F4820B12-B94C-48F5-AC33-80F8E8ACAD82}"/>
    <hyperlink ref="N107" r:id="rId162" xr:uid="{878B3140-FF8F-4FA4-B6D5-5E02D48B3111}"/>
    <hyperlink ref="N108" r:id="rId163" xr:uid="{30362C77-3A4F-4331-9962-1D4B8CE4F116}"/>
    <hyperlink ref="N109" r:id="rId164" xr:uid="{5F451EE9-122D-4E04-BD0E-E579696B3643}"/>
    <hyperlink ref="N110" r:id="rId165" xr:uid="{4D346F6D-DB32-4569-9C64-668CC681D029}"/>
    <hyperlink ref="N111" r:id="rId166" xr:uid="{E76624E8-6FA5-45CF-BEA9-A21B4449C601}"/>
    <hyperlink ref="N112" r:id="rId167" xr:uid="{A8E4147F-B682-4F55-92E1-EFFDDB9EF065}"/>
    <hyperlink ref="N99" r:id="rId168" xr:uid="{F1465BAC-A056-4FE8-A106-196795319C13}"/>
    <hyperlink ref="N100" r:id="rId169" xr:uid="{EE360288-D895-4A0C-B9B6-5F8C1A8F881A}"/>
    <hyperlink ref="N101" r:id="rId170" xr:uid="{75571E12-1286-4518-AC2F-6A50C4AA1498}"/>
    <hyperlink ref="N102" r:id="rId171" xr:uid="{6DBF6346-2C65-403D-BB1E-EC8FA94BDC2F}"/>
    <hyperlink ref="J39" r:id="rId172" location="%20" xr:uid="{BB184D67-624C-4493-AAD9-6532A679483C}"/>
    <hyperlink ref="J38" r:id="rId173" location="%20" xr:uid="{CDC291B7-DD79-459E-BF8D-9A522807B155}"/>
    <hyperlink ref="J40" r:id="rId174" xr:uid="{10AC1F7B-7829-47F8-AC15-319E4B8D24B3}"/>
    <hyperlink ref="N34" r:id="rId175" xr:uid="{3777BBC7-8CDF-43D7-99C5-C408D777F1B7}"/>
  </hyperlinks>
  <pageMargins left="0.7" right="0.7" top="0.75" bottom="0.75" header="0.3" footer="0.3"/>
  <pageSetup paperSize="134" orientation="landscape" r:id="rId176"/>
  <legacyDrawing r:id="rId177"/>
  <tableParts count="1">
    <tablePart r:id="rId17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68FC-7E02-4AAF-9D63-DF9FF8498344}">
  <dimension ref="A1:K117"/>
  <sheetViews>
    <sheetView workbookViewId="0">
      <selection activeCell="I3" sqref="I3:K3"/>
    </sheetView>
  </sheetViews>
  <sheetFormatPr defaultRowHeight="15" x14ac:dyDescent="0.25"/>
  <cols>
    <col min="1" max="1" width="24.28515625" bestFit="1" customWidth="1"/>
    <col min="2" max="2" width="12.5703125" bestFit="1" customWidth="1"/>
    <col min="8" max="8" width="0" hidden="1" customWidth="1"/>
  </cols>
  <sheetData>
    <row r="1" spans="1:11" x14ac:dyDescent="0.25">
      <c r="A1" s="25" t="s">
        <v>1090</v>
      </c>
      <c r="B1" s="25"/>
    </row>
    <row r="2" spans="1:11" x14ac:dyDescent="0.25">
      <c r="A2" t="s">
        <v>1091</v>
      </c>
    </row>
    <row r="3" spans="1:11" x14ac:dyDescent="0.25">
      <c r="A3" s="16" t="s">
        <v>1078</v>
      </c>
      <c r="B3" t="s">
        <v>1081</v>
      </c>
      <c r="H3" t="s">
        <v>1101</v>
      </c>
      <c r="I3" s="15" t="s">
        <v>1104</v>
      </c>
      <c r="J3" s="15"/>
      <c r="K3" s="15"/>
    </row>
    <row r="4" spans="1:11" x14ac:dyDescent="0.25">
      <c r="A4" s="17" t="s">
        <v>45</v>
      </c>
      <c r="B4" s="1">
        <v>1</v>
      </c>
      <c r="H4" s="17" t="s">
        <v>386</v>
      </c>
      <c r="I4" s="17" t="s">
        <v>386</v>
      </c>
    </row>
    <row r="5" spans="1:11" x14ac:dyDescent="0.25">
      <c r="A5" s="17" t="s">
        <v>109</v>
      </c>
      <c r="B5" s="1">
        <v>1</v>
      </c>
      <c r="H5" s="17" t="s">
        <v>386</v>
      </c>
      <c r="I5" s="17" t="s">
        <v>287</v>
      </c>
      <c r="J5">
        <v>1</v>
      </c>
      <c r="K5">
        <f>SUM(J5:J100)</f>
        <v>96</v>
      </c>
    </row>
    <row r="6" spans="1:11" x14ac:dyDescent="0.25">
      <c r="A6" s="17" t="s">
        <v>127</v>
      </c>
      <c r="B6" s="1">
        <v>1</v>
      </c>
      <c r="H6" s="17" t="s">
        <v>287</v>
      </c>
      <c r="I6" s="17" t="s">
        <v>284</v>
      </c>
      <c r="J6">
        <v>1</v>
      </c>
    </row>
    <row r="7" spans="1:11" x14ac:dyDescent="0.25">
      <c r="A7" s="17" t="s">
        <v>194</v>
      </c>
      <c r="B7" s="1">
        <v>1</v>
      </c>
      <c r="H7" s="17" t="s">
        <v>284</v>
      </c>
      <c r="I7" s="17" t="s">
        <v>399</v>
      </c>
      <c r="J7">
        <v>1</v>
      </c>
    </row>
    <row r="8" spans="1:11" x14ac:dyDescent="0.25">
      <c r="A8" s="17" t="s">
        <v>178</v>
      </c>
      <c r="B8" s="1">
        <v>1</v>
      </c>
      <c r="H8" s="17" t="s">
        <v>399</v>
      </c>
      <c r="I8" s="17" t="s">
        <v>397</v>
      </c>
      <c r="J8">
        <v>1</v>
      </c>
    </row>
    <row r="9" spans="1:11" x14ac:dyDescent="0.25">
      <c r="A9" s="17" t="s">
        <v>192</v>
      </c>
      <c r="B9" s="1">
        <v>1</v>
      </c>
      <c r="H9" s="17" t="s">
        <v>397</v>
      </c>
      <c r="I9" s="17" t="s">
        <v>312</v>
      </c>
      <c r="J9">
        <v>1</v>
      </c>
    </row>
    <row r="10" spans="1:11" x14ac:dyDescent="0.25">
      <c r="A10" s="17" t="s">
        <v>188</v>
      </c>
      <c r="B10" s="1">
        <v>1</v>
      </c>
      <c r="H10" s="17" t="s">
        <v>312</v>
      </c>
      <c r="I10" s="17" t="s">
        <v>487</v>
      </c>
      <c r="J10">
        <v>1</v>
      </c>
    </row>
    <row r="11" spans="1:11" x14ac:dyDescent="0.25">
      <c r="A11" s="17" t="s">
        <v>186</v>
      </c>
      <c r="B11" s="1">
        <v>1</v>
      </c>
      <c r="H11" s="17" t="s">
        <v>312</v>
      </c>
      <c r="I11" s="17" t="s">
        <v>261</v>
      </c>
      <c r="J11">
        <v>1</v>
      </c>
    </row>
    <row r="12" spans="1:11" x14ac:dyDescent="0.25">
      <c r="A12" s="17" t="s">
        <v>26</v>
      </c>
      <c r="B12" s="1">
        <v>1</v>
      </c>
      <c r="H12" s="17" t="s">
        <v>487</v>
      </c>
      <c r="I12" s="17" t="s">
        <v>257</v>
      </c>
      <c r="J12">
        <v>1</v>
      </c>
    </row>
    <row r="13" spans="1:11" x14ac:dyDescent="0.25">
      <c r="A13" s="17" t="s">
        <v>15</v>
      </c>
      <c r="B13" s="1">
        <v>1</v>
      </c>
      <c r="H13" s="17" t="s">
        <v>261</v>
      </c>
      <c r="I13" s="17" t="s">
        <v>255</v>
      </c>
      <c r="J13">
        <v>1</v>
      </c>
    </row>
    <row r="14" spans="1:11" x14ac:dyDescent="0.25">
      <c r="A14" s="17" t="s">
        <v>92</v>
      </c>
      <c r="B14" s="1">
        <v>1</v>
      </c>
      <c r="H14" s="17" t="s">
        <v>257</v>
      </c>
      <c r="I14" s="17" t="s">
        <v>270</v>
      </c>
      <c r="J14">
        <v>1</v>
      </c>
    </row>
    <row r="15" spans="1:11" x14ac:dyDescent="0.25">
      <c r="A15" s="17" t="s">
        <v>202</v>
      </c>
      <c r="B15" s="1">
        <v>1</v>
      </c>
      <c r="H15" s="17" t="s">
        <v>255</v>
      </c>
      <c r="I15" s="17" t="s">
        <v>324</v>
      </c>
      <c r="J15">
        <v>1</v>
      </c>
    </row>
    <row r="16" spans="1:11" x14ac:dyDescent="0.25">
      <c r="A16" s="17" t="s">
        <v>13</v>
      </c>
      <c r="B16" s="1">
        <v>1</v>
      </c>
      <c r="H16" s="17" t="s">
        <v>270</v>
      </c>
      <c r="I16" s="17" t="s">
        <v>327</v>
      </c>
      <c r="J16">
        <v>1</v>
      </c>
    </row>
    <row r="17" spans="1:10" x14ac:dyDescent="0.25">
      <c r="A17" s="17" t="s">
        <v>76</v>
      </c>
      <c r="B17" s="1">
        <v>1</v>
      </c>
      <c r="H17" s="17" t="s">
        <v>324</v>
      </c>
      <c r="I17" s="17" t="s">
        <v>476</v>
      </c>
      <c r="J17">
        <v>1</v>
      </c>
    </row>
    <row r="18" spans="1:10" x14ac:dyDescent="0.25">
      <c r="A18" s="17" t="s">
        <v>64</v>
      </c>
      <c r="B18" s="1">
        <v>1</v>
      </c>
      <c r="H18" s="17" t="s">
        <v>327</v>
      </c>
      <c r="I18" s="17" t="s">
        <v>418</v>
      </c>
      <c r="J18">
        <v>1</v>
      </c>
    </row>
    <row r="19" spans="1:10" x14ac:dyDescent="0.25">
      <c r="A19" s="17" t="s">
        <v>506</v>
      </c>
      <c r="B19" s="1"/>
      <c r="H19" s="17" t="s">
        <v>476</v>
      </c>
      <c r="I19" s="17" t="s">
        <v>438</v>
      </c>
      <c r="J19">
        <v>1</v>
      </c>
    </row>
    <row r="20" spans="1:10" x14ac:dyDescent="0.25">
      <c r="A20" s="17" t="s">
        <v>200</v>
      </c>
      <c r="B20" s="1">
        <v>1</v>
      </c>
      <c r="H20" s="17" t="s">
        <v>476</v>
      </c>
      <c r="I20" s="17" t="s">
        <v>430</v>
      </c>
      <c r="J20">
        <v>1</v>
      </c>
    </row>
    <row r="21" spans="1:10" x14ac:dyDescent="0.25">
      <c r="A21" s="17" t="s">
        <v>244</v>
      </c>
      <c r="B21" s="1">
        <v>1</v>
      </c>
      <c r="H21" s="17" t="s">
        <v>418</v>
      </c>
      <c r="I21" s="17" t="s">
        <v>401</v>
      </c>
      <c r="J21">
        <v>1</v>
      </c>
    </row>
    <row r="22" spans="1:10" x14ac:dyDescent="0.25">
      <c r="A22" s="17" t="s">
        <v>204</v>
      </c>
      <c r="B22" s="1">
        <v>1</v>
      </c>
      <c r="H22" s="17" t="s">
        <v>418</v>
      </c>
      <c r="I22" s="17" t="s">
        <v>379</v>
      </c>
      <c r="J22">
        <v>1</v>
      </c>
    </row>
    <row r="23" spans="1:10" x14ac:dyDescent="0.25">
      <c r="A23" s="17" t="s">
        <v>121</v>
      </c>
      <c r="B23" s="1">
        <v>1</v>
      </c>
      <c r="H23" s="17" t="s">
        <v>438</v>
      </c>
      <c r="I23" s="17" t="s">
        <v>461</v>
      </c>
      <c r="J23">
        <v>1</v>
      </c>
    </row>
    <row r="24" spans="1:10" x14ac:dyDescent="0.25">
      <c r="A24" s="17" t="s">
        <v>111</v>
      </c>
      <c r="B24" s="1">
        <v>1</v>
      </c>
      <c r="H24" s="17" t="s">
        <v>430</v>
      </c>
      <c r="I24" s="17" t="s">
        <v>359</v>
      </c>
      <c r="J24">
        <v>1</v>
      </c>
    </row>
    <row r="25" spans="1:10" x14ac:dyDescent="0.25">
      <c r="A25" s="17" t="s">
        <v>156</v>
      </c>
      <c r="B25" s="1">
        <v>1</v>
      </c>
      <c r="H25" s="17" t="s">
        <v>401</v>
      </c>
      <c r="I25" s="17" t="s">
        <v>373</v>
      </c>
      <c r="J25">
        <v>1</v>
      </c>
    </row>
    <row r="26" spans="1:10" x14ac:dyDescent="0.25">
      <c r="A26" s="17" t="s">
        <v>107</v>
      </c>
      <c r="B26" s="1">
        <v>1</v>
      </c>
      <c r="H26" s="17" t="s">
        <v>379</v>
      </c>
      <c r="I26" s="17" t="s">
        <v>366</v>
      </c>
      <c r="J26">
        <v>1</v>
      </c>
    </row>
    <row r="27" spans="1:10" x14ac:dyDescent="0.25">
      <c r="A27" s="17" t="s">
        <v>168</v>
      </c>
      <c r="B27" s="1">
        <v>1</v>
      </c>
      <c r="H27" s="17" t="s">
        <v>461</v>
      </c>
      <c r="I27" s="17" t="s">
        <v>385</v>
      </c>
      <c r="J27">
        <v>1</v>
      </c>
    </row>
    <row r="28" spans="1:10" x14ac:dyDescent="0.25">
      <c r="A28" s="17" t="s">
        <v>133</v>
      </c>
      <c r="B28" s="1">
        <v>1</v>
      </c>
      <c r="H28" s="17" t="s">
        <v>461</v>
      </c>
      <c r="I28" s="17" t="s">
        <v>383</v>
      </c>
      <c r="J28">
        <v>1</v>
      </c>
    </row>
    <row r="29" spans="1:10" x14ac:dyDescent="0.25">
      <c r="A29" s="17" t="s">
        <v>210</v>
      </c>
      <c r="B29" s="1">
        <v>1</v>
      </c>
      <c r="H29" s="17" t="s">
        <v>359</v>
      </c>
      <c r="I29" s="17" t="s">
        <v>444</v>
      </c>
      <c r="J29">
        <v>1</v>
      </c>
    </row>
    <row r="30" spans="1:10" x14ac:dyDescent="0.25">
      <c r="A30" s="17" t="s">
        <v>119</v>
      </c>
      <c r="B30" s="1">
        <v>1</v>
      </c>
      <c r="H30" s="17" t="s">
        <v>373</v>
      </c>
      <c r="I30" s="17" t="s">
        <v>371</v>
      </c>
      <c r="J30">
        <v>1</v>
      </c>
    </row>
    <row r="31" spans="1:10" x14ac:dyDescent="0.25">
      <c r="A31" s="17" t="s">
        <v>131</v>
      </c>
      <c r="B31" s="1">
        <v>2</v>
      </c>
      <c r="H31" s="17" t="s">
        <v>366</v>
      </c>
      <c r="I31" s="17" t="s">
        <v>375</v>
      </c>
      <c r="J31">
        <v>1</v>
      </c>
    </row>
    <row r="32" spans="1:10" x14ac:dyDescent="0.25">
      <c r="A32" s="17" t="s">
        <v>208</v>
      </c>
      <c r="B32" s="1">
        <v>1</v>
      </c>
      <c r="H32" s="17" t="s">
        <v>385</v>
      </c>
      <c r="I32" s="17" t="s">
        <v>369</v>
      </c>
      <c r="J32">
        <v>1</v>
      </c>
    </row>
    <row r="33" spans="1:10" x14ac:dyDescent="0.25">
      <c r="A33" s="17" t="s">
        <v>206</v>
      </c>
      <c r="B33" s="1">
        <v>1</v>
      </c>
      <c r="H33" s="17" t="s">
        <v>383</v>
      </c>
      <c r="I33" s="17" t="s">
        <v>377</v>
      </c>
      <c r="J33">
        <v>1</v>
      </c>
    </row>
    <row r="34" spans="1:10" x14ac:dyDescent="0.25">
      <c r="A34" s="17" t="s">
        <v>190</v>
      </c>
      <c r="B34" s="1">
        <v>1</v>
      </c>
      <c r="H34" s="17" t="s">
        <v>444</v>
      </c>
      <c r="I34" s="17" t="s">
        <v>388</v>
      </c>
      <c r="J34">
        <v>1</v>
      </c>
    </row>
    <row r="35" spans="1:10" x14ac:dyDescent="0.25">
      <c r="A35" s="17" t="s">
        <v>162</v>
      </c>
      <c r="B35" s="1">
        <v>1</v>
      </c>
      <c r="H35" s="17" t="s">
        <v>371</v>
      </c>
      <c r="I35" s="17" t="s">
        <v>390</v>
      </c>
      <c r="J35">
        <v>1</v>
      </c>
    </row>
    <row r="36" spans="1:10" x14ac:dyDescent="0.25">
      <c r="A36" s="17" t="s">
        <v>198</v>
      </c>
      <c r="B36" s="1">
        <v>1</v>
      </c>
      <c r="H36" s="17" t="s">
        <v>371</v>
      </c>
      <c r="I36" s="17" t="s">
        <v>365</v>
      </c>
      <c r="J36">
        <v>1</v>
      </c>
    </row>
    <row r="37" spans="1:10" x14ac:dyDescent="0.25">
      <c r="A37" s="17" t="s">
        <v>160</v>
      </c>
      <c r="B37" s="1">
        <v>1</v>
      </c>
      <c r="H37" s="17" t="s">
        <v>375</v>
      </c>
      <c r="I37" s="17" t="s">
        <v>422</v>
      </c>
      <c r="J37">
        <v>1</v>
      </c>
    </row>
    <row r="38" spans="1:10" x14ac:dyDescent="0.25">
      <c r="A38" s="17" t="s">
        <v>227</v>
      </c>
      <c r="B38" s="1">
        <v>1</v>
      </c>
      <c r="H38" s="17" t="s">
        <v>375</v>
      </c>
      <c r="I38" s="17" t="s">
        <v>357</v>
      </c>
      <c r="J38">
        <v>1</v>
      </c>
    </row>
    <row r="39" spans="1:10" x14ac:dyDescent="0.25">
      <c r="A39" s="17" t="s">
        <v>176</v>
      </c>
      <c r="B39" s="1">
        <v>1</v>
      </c>
      <c r="H39" s="17" t="s">
        <v>369</v>
      </c>
      <c r="I39" s="17" t="s">
        <v>363</v>
      </c>
      <c r="J39">
        <v>1</v>
      </c>
    </row>
    <row r="40" spans="1:10" x14ac:dyDescent="0.25">
      <c r="A40" s="17" t="s">
        <v>123</v>
      </c>
      <c r="B40" s="1">
        <v>1</v>
      </c>
      <c r="H40" s="17" t="s">
        <v>369</v>
      </c>
      <c r="I40" s="17" t="s">
        <v>361</v>
      </c>
      <c r="J40">
        <v>1</v>
      </c>
    </row>
    <row r="41" spans="1:10" x14ac:dyDescent="0.25">
      <c r="A41" s="17" t="s">
        <v>152</v>
      </c>
      <c r="B41" s="1">
        <v>1</v>
      </c>
      <c r="H41" s="17" t="s">
        <v>377</v>
      </c>
      <c r="I41" s="17" t="s">
        <v>381</v>
      </c>
      <c r="J41">
        <v>1</v>
      </c>
    </row>
    <row r="42" spans="1:10" x14ac:dyDescent="0.25">
      <c r="A42" s="17" t="s">
        <v>117</v>
      </c>
      <c r="B42" s="1">
        <v>1</v>
      </c>
      <c r="H42" s="17" t="s">
        <v>388</v>
      </c>
      <c r="I42" s="17" t="s">
        <v>392</v>
      </c>
      <c r="J42">
        <v>1</v>
      </c>
    </row>
    <row r="43" spans="1:10" x14ac:dyDescent="0.25">
      <c r="A43" s="17" t="s">
        <v>56</v>
      </c>
      <c r="B43" s="1">
        <v>2</v>
      </c>
      <c r="H43" s="17" t="s">
        <v>388</v>
      </c>
      <c r="I43" s="17" t="s">
        <v>394</v>
      </c>
      <c r="J43">
        <v>1</v>
      </c>
    </row>
    <row r="44" spans="1:10" x14ac:dyDescent="0.25">
      <c r="A44" s="17" t="s">
        <v>166</v>
      </c>
      <c r="B44" s="1">
        <v>1</v>
      </c>
      <c r="H44" s="17" t="s">
        <v>390</v>
      </c>
      <c r="I44" s="17" t="s">
        <v>434</v>
      </c>
      <c r="J44">
        <v>1</v>
      </c>
    </row>
    <row r="45" spans="1:10" x14ac:dyDescent="0.25">
      <c r="A45" s="17" t="s">
        <v>154</v>
      </c>
      <c r="B45" s="1">
        <v>1</v>
      </c>
      <c r="H45" s="17" t="s">
        <v>390</v>
      </c>
      <c r="I45" s="17" t="s">
        <v>466</v>
      </c>
      <c r="J45">
        <v>1</v>
      </c>
    </row>
    <row r="46" spans="1:10" x14ac:dyDescent="0.25">
      <c r="A46" s="17" t="s">
        <v>53</v>
      </c>
      <c r="B46" s="1">
        <v>1</v>
      </c>
      <c r="H46" s="17" t="s">
        <v>365</v>
      </c>
      <c r="I46" s="17" t="s">
        <v>463</v>
      </c>
      <c r="J46">
        <v>1</v>
      </c>
    </row>
    <row r="47" spans="1:10" x14ac:dyDescent="0.25">
      <c r="A47" s="17" t="s">
        <v>182</v>
      </c>
      <c r="B47" s="1">
        <v>1</v>
      </c>
      <c r="H47" s="17" t="s">
        <v>365</v>
      </c>
      <c r="I47" s="17" t="s">
        <v>436</v>
      </c>
      <c r="J47">
        <v>1</v>
      </c>
    </row>
    <row r="48" spans="1:10" x14ac:dyDescent="0.25">
      <c r="A48" s="17" t="s">
        <v>89</v>
      </c>
      <c r="B48" s="1">
        <v>1</v>
      </c>
      <c r="H48" s="17" t="s">
        <v>422</v>
      </c>
      <c r="I48" s="17" t="s">
        <v>428</v>
      </c>
      <c r="J48">
        <v>1</v>
      </c>
    </row>
    <row r="49" spans="1:10" x14ac:dyDescent="0.25">
      <c r="A49" s="17" t="s">
        <v>84</v>
      </c>
      <c r="B49" s="1">
        <v>1</v>
      </c>
      <c r="H49" s="17" t="s">
        <v>357</v>
      </c>
      <c r="I49" s="17" t="s">
        <v>457</v>
      </c>
      <c r="J49">
        <v>1</v>
      </c>
    </row>
    <row r="50" spans="1:10" x14ac:dyDescent="0.25">
      <c r="A50" s="17" t="s">
        <v>196</v>
      </c>
      <c r="B50" s="1">
        <v>1</v>
      </c>
      <c r="H50" s="17" t="s">
        <v>363</v>
      </c>
      <c r="I50" s="17" t="s">
        <v>424</v>
      </c>
      <c r="J50">
        <v>1</v>
      </c>
    </row>
    <row r="51" spans="1:10" x14ac:dyDescent="0.25">
      <c r="A51" s="17" t="s">
        <v>113</v>
      </c>
      <c r="B51" s="1">
        <v>1</v>
      </c>
      <c r="H51" s="17" t="s">
        <v>361</v>
      </c>
      <c r="I51" s="17" t="s">
        <v>432</v>
      </c>
      <c r="J51">
        <v>1</v>
      </c>
    </row>
    <row r="52" spans="1:10" x14ac:dyDescent="0.25">
      <c r="A52" s="17" t="s">
        <v>105</v>
      </c>
      <c r="B52" s="1">
        <v>1</v>
      </c>
      <c r="H52" s="17" t="s">
        <v>381</v>
      </c>
      <c r="I52" s="17" t="s">
        <v>408</v>
      </c>
      <c r="J52">
        <v>1</v>
      </c>
    </row>
    <row r="53" spans="1:10" x14ac:dyDescent="0.25">
      <c r="A53" s="17" t="s">
        <v>180</v>
      </c>
      <c r="B53" s="1">
        <v>1</v>
      </c>
      <c r="H53" s="17" t="s">
        <v>392</v>
      </c>
      <c r="I53" s="17" t="s">
        <v>420</v>
      </c>
      <c r="J53">
        <v>1</v>
      </c>
    </row>
    <row r="54" spans="1:10" x14ac:dyDescent="0.25">
      <c r="A54" s="17" t="s">
        <v>184</v>
      </c>
      <c r="B54" s="1">
        <v>1</v>
      </c>
      <c r="H54" s="17" t="s">
        <v>392</v>
      </c>
      <c r="I54" s="17" t="s">
        <v>450</v>
      </c>
      <c r="J54">
        <v>1</v>
      </c>
    </row>
    <row r="55" spans="1:10" x14ac:dyDescent="0.25">
      <c r="A55" s="17" t="s">
        <v>174</v>
      </c>
      <c r="B55" s="1">
        <v>1</v>
      </c>
      <c r="H55" s="17" t="s">
        <v>394</v>
      </c>
      <c r="I55" s="17" t="s">
        <v>468</v>
      </c>
      <c r="J55">
        <v>1</v>
      </c>
    </row>
    <row r="56" spans="1:10" x14ac:dyDescent="0.25">
      <c r="A56" s="17" t="s">
        <v>164</v>
      </c>
      <c r="B56" s="1">
        <v>1</v>
      </c>
      <c r="H56" s="17" t="s">
        <v>394</v>
      </c>
      <c r="I56" s="17" t="s">
        <v>415</v>
      </c>
      <c r="J56">
        <v>1</v>
      </c>
    </row>
    <row r="57" spans="1:10" x14ac:dyDescent="0.25">
      <c r="A57" s="17" t="s">
        <v>172</v>
      </c>
      <c r="B57" s="1">
        <v>1</v>
      </c>
      <c r="H57" s="17" t="s">
        <v>434</v>
      </c>
      <c r="I57" s="17" t="s">
        <v>472</v>
      </c>
      <c r="J57">
        <v>1</v>
      </c>
    </row>
    <row r="58" spans="1:10" x14ac:dyDescent="0.25">
      <c r="A58" s="17" t="s">
        <v>158</v>
      </c>
      <c r="B58" s="1">
        <v>1</v>
      </c>
      <c r="H58" s="17" t="s">
        <v>466</v>
      </c>
      <c r="I58" s="17" t="s">
        <v>474</v>
      </c>
      <c r="J58">
        <v>1</v>
      </c>
    </row>
    <row r="59" spans="1:10" x14ac:dyDescent="0.25">
      <c r="A59" s="17" t="s">
        <v>33</v>
      </c>
      <c r="B59" s="1">
        <v>1</v>
      </c>
      <c r="H59" s="17" t="s">
        <v>463</v>
      </c>
      <c r="I59" s="17" t="s">
        <v>454</v>
      </c>
      <c r="J59">
        <v>1</v>
      </c>
    </row>
    <row r="60" spans="1:10" x14ac:dyDescent="0.25">
      <c r="A60" s="17" t="s">
        <v>115</v>
      </c>
      <c r="B60" s="1">
        <v>1</v>
      </c>
      <c r="H60" s="17" t="s">
        <v>436</v>
      </c>
      <c r="I60" s="17" t="s">
        <v>410</v>
      </c>
      <c r="J60">
        <v>1</v>
      </c>
    </row>
    <row r="61" spans="1:10" x14ac:dyDescent="0.25">
      <c r="A61" s="17" t="s">
        <v>170</v>
      </c>
      <c r="B61" s="1">
        <v>1</v>
      </c>
      <c r="H61" s="17" t="s">
        <v>428</v>
      </c>
      <c r="I61" s="17" t="s">
        <v>452</v>
      </c>
      <c r="J61">
        <v>1</v>
      </c>
    </row>
    <row r="62" spans="1:10" x14ac:dyDescent="0.25">
      <c r="A62" s="17" t="s">
        <v>74</v>
      </c>
      <c r="B62" s="1">
        <v>1</v>
      </c>
      <c r="H62" s="17" t="s">
        <v>457</v>
      </c>
      <c r="I62" s="17" t="s">
        <v>412</v>
      </c>
      <c r="J62">
        <v>1</v>
      </c>
    </row>
    <row r="63" spans="1:10" x14ac:dyDescent="0.25">
      <c r="A63" s="17" t="s">
        <v>125</v>
      </c>
      <c r="B63" s="1">
        <v>1</v>
      </c>
      <c r="H63" s="17" t="s">
        <v>457</v>
      </c>
      <c r="I63" s="17" t="s">
        <v>442</v>
      </c>
      <c r="J63">
        <v>1</v>
      </c>
    </row>
    <row r="64" spans="1:10" x14ac:dyDescent="0.25">
      <c r="A64" s="17" t="s">
        <v>222</v>
      </c>
      <c r="B64" s="1">
        <v>1</v>
      </c>
      <c r="H64" s="17" t="s">
        <v>424</v>
      </c>
      <c r="I64" s="17" t="s">
        <v>404</v>
      </c>
      <c r="J64">
        <v>1</v>
      </c>
    </row>
    <row r="65" spans="1:10" x14ac:dyDescent="0.25">
      <c r="A65" s="17" t="s">
        <v>72</v>
      </c>
      <c r="B65" s="1">
        <v>1</v>
      </c>
      <c r="H65" s="17" t="s">
        <v>432</v>
      </c>
      <c r="I65" s="17" t="s">
        <v>403</v>
      </c>
      <c r="J65">
        <v>1</v>
      </c>
    </row>
    <row r="66" spans="1:10" x14ac:dyDescent="0.25">
      <c r="A66" s="17" t="s">
        <v>235</v>
      </c>
      <c r="B66" s="1">
        <v>1</v>
      </c>
      <c r="H66" s="17" t="s">
        <v>432</v>
      </c>
      <c r="I66" s="17" t="s">
        <v>310</v>
      </c>
      <c r="J66">
        <v>1</v>
      </c>
    </row>
    <row r="67" spans="1:10" x14ac:dyDescent="0.25">
      <c r="A67" s="17" t="s">
        <v>233</v>
      </c>
      <c r="B67" s="1">
        <v>1</v>
      </c>
      <c r="H67" s="17" t="s">
        <v>408</v>
      </c>
      <c r="I67" s="17" t="s">
        <v>308</v>
      </c>
      <c r="J67">
        <v>1</v>
      </c>
    </row>
    <row r="68" spans="1:10" x14ac:dyDescent="0.25">
      <c r="A68" s="17" t="s">
        <v>101</v>
      </c>
      <c r="B68" s="1">
        <v>1</v>
      </c>
      <c r="H68" s="17" t="s">
        <v>420</v>
      </c>
      <c r="I68" s="17" t="s">
        <v>328</v>
      </c>
      <c r="J68">
        <v>1</v>
      </c>
    </row>
    <row r="69" spans="1:10" x14ac:dyDescent="0.25">
      <c r="A69" s="17" t="s">
        <v>355</v>
      </c>
      <c r="B69" s="1">
        <v>1</v>
      </c>
      <c r="H69" s="17" t="s">
        <v>450</v>
      </c>
      <c r="I69" s="17" t="s">
        <v>302</v>
      </c>
      <c r="J69">
        <v>1</v>
      </c>
    </row>
    <row r="70" spans="1:10" x14ac:dyDescent="0.25">
      <c r="A70" s="17" t="s">
        <v>62</v>
      </c>
      <c r="B70" s="1">
        <v>1</v>
      </c>
      <c r="H70" s="17" t="s">
        <v>468</v>
      </c>
      <c r="I70" s="17" t="s">
        <v>271</v>
      </c>
      <c r="J70">
        <v>1</v>
      </c>
    </row>
    <row r="71" spans="1:10" x14ac:dyDescent="0.25">
      <c r="A71" s="17" t="s">
        <v>86</v>
      </c>
      <c r="B71" s="1">
        <v>1</v>
      </c>
      <c r="H71" s="17" t="s">
        <v>415</v>
      </c>
      <c r="I71" s="17" t="s">
        <v>514</v>
      </c>
      <c r="J71">
        <v>1</v>
      </c>
    </row>
    <row r="72" spans="1:10" x14ac:dyDescent="0.25">
      <c r="A72" s="17" t="s">
        <v>683</v>
      </c>
      <c r="B72" s="1"/>
      <c r="H72" s="17" t="s">
        <v>472</v>
      </c>
      <c r="I72" s="17" t="s">
        <v>482</v>
      </c>
      <c r="J72">
        <v>1</v>
      </c>
    </row>
    <row r="73" spans="1:10" x14ac:dyDescent="0.25">
      <c r="A73" s="17" t="s">
        <v>135</v>
      </c>
      <c r="B73" s="1">
        <v>1</v>
      </c>
      <c r="H73" s="17" t="s">
        <v>474</v>
      </c>
      <c r="I73" s="17" t="s">
        <v>275</v>
      </c>
      <c r="J73">
        <v>1</v>
      </c>
    </row>
    <row r="74" spans="1:10" x14ac:dyDescent="0.25">
      <c r="A74" s="17" t="s">
        <v>6</v>
      </c>
      <c r="B74" s="1">
        <v>2</v>
      </c>
      <c r="H74" s="17" t="s">
        <v>454</v>
      </c>
      <c r="I74" s="17" t="s">
        <v>480</v>
      </c>
      <c r="J74">
        <v>1</v>
      </c>
    </row>
    <row r="75" spans="1:10" x14ac:dyDescent="0.25">
      <c r="A75" s="17" t="s">
        <v>21</v>
      </c>
      <c r="B75" s="1">
        <v>1</v>
      </c>
      <c r="H75" s="17" t="s">
        <v>410</v>
      </c>
      <c r="I75" s="17" t="s">
        <v>321</v>
      </c>
      <c r="J75">
        <v>1</v>
      </c>
    </row>
    <row r="76" spans="1:10" x14ac:dyDescent="0.25">
      <c r="A76" s="17" t="s">
        <v>10</v>
      </c>
      <c r="B76" s="1">
        <v>4</v>
      </c>
      <c r="H76" s="17" t="s">
        <v>452</v>
      </c>
      <c r="I76" s="17" t="s">
        <v>342</v>
      </c>
      <c r="J76">
        <v>1</v>
      </c>
    </row>
    <row r="77" spans="1:10" x14ac:dyDescent="0.25">
      <c r="A77" s="17" t="s">
        <v>40</v>
      </c>
      <c r="B77" s="1">
        <v>1</v>
      </c>
      <c r="H77" s="17" t="s">
        <v>452</v>
      </c>
      <c r="I77" s="17" t="s">
        <v>289</v>
      </c>
      <c r="J77">
        <v>1</v>
      </c>
    </row>
    <row r="78" spans="1:10" x14ac:dyDescent="0.25">
      <c r="A78" s="17" t="s">
        <v>29</v>
      </c>
      <c r="B78" s="1">
        <v>1</v>
      </c>
      <c r="H78" s="17" t="s">
        <v>412</v>
      </c>
      <c r="I78" s="17" t="s">
        <v>504</v>
      </c>
      <c r="J78">
        <v>1</v>
      </c>
    </row>
    <row r="79" spans="1:10" x14ac:dyDescent="0.25">
      <c r="A79" s="17" t="s">
        <v>238</v>
      </c>
      <c r="B79" s="1">
        <v>1</v>
      </c>
      <c r="H79" s="17" t="s">
        <v>442</v>
      </c>
      <c r="I79" s="17" t="s">
        <v>305</v>
      </c>
      <c r="J79">
        <v>1</v>
      </c>
    </row>
    <row r="80" spans="1:10" x14ac:dyDescent="0.25">
      <c r="A80" s="17" t="s">
        <v>147</v>
      </c>
      <c r="B80" s="1">
        <v>1</v>
      </c>
      <c r="H80" s="17" t="s">
        <v>404</v>
      </c>
      <c r="I80" s="17" t="s">
        <v>278</v>
      </c>
      <c r="J80">
        <v>1</v>
      </c>
    </row>
    <row r="81" spans="1:10" x14ac:dyDescent="0.25">
      <c r="A81" s="17" t="s">
        <v>95</v>
      </c>
      <c r="B81" s="1">
        <v>1</v>
      </c>
      <c r="H81" s="17" t="s">
        <v>403</v>
      </c>
      <c r="I81" s="17" t="s">
        <v>263</v>
      </c>
      <c r="J81">
        <v>1</v>
      </c>
    </row>
    <row r="82" spans="1:10" x14ac:dyDescent="0.25">
      <c r="A82" s="17" t="s">
        <v>150</v>
      </c>
      <c r="B82" s="1">
        <v>1</v>
      </c>
      <c r="H82" s="17" t="s">
        <v>310</v>
      </c>
      <c r="I82" s="17" t="s">
        <v>266</v>
      </c>
      <c r="J82">
        <v>1</v>
      </c>
    </row>
    <row r="83" spans="1:10" x14ac:dyDescent="0.25">
      <c r="A83" s="17" t="s">
        <v>217</v>
      </c>
      <c r="B83" s="1">
        <v>1</v>
      </c>
      <c r="H83" s="17" t="s">
        <v>310</v>
      </c>
      <c r="I83" s="17" t="s">
        <v>317</v>
      </c>
      <c r="J83">
        <v>1</v>
      </c>
    </row>
    <row r="84" spans="1:10" x14ac:dyDescent="0.25">
      <c r="A84" s="17" t="s">
        <v>68</v>
      </c>
      <c r="B84" s="1">
        <v>1</v>
      </c>
      <c r="H84" s="17" t="s">
        <v>308</v>
      </c>
      <c r="I84" s="17" t="s">
        <v>300</v>
      </c>
      <c r="J84">
        <v>1</v>
      </c>
    </row>
    <row r="85" spans="1:10" x14ac:dyDescent="0.25">
      <c r="A85" s="17" t="s">
        <v>215</v>
      </c>
      <c r="B85" s="1">
        <v>1</v>
      </c>
      <c r="H85" s="17" t="s">
        <v>328</v>
      </c>
      <c r="I85" s="17" t="s">
        <v>478</v>
      </c>
      <c r="J85">
        <v>1</v>
      </c>
    </row>
    <row r="86" spans="1:10" x14ac:dyDescent="0.25">
      <c r="A86" s="17" t="s">
        <v>129</v>
      </c>
      <c r="B86" s="1">
        <v>1</v>
      </c>
      <c r="H86" s="17" t="s">
        <v>302</v>
      </c>
      <c r="I86" s="17" t="s">
        <v>295</v>
      </c>
      <c r="J86">
        <v>1</v>
      </c>
    </row>
    <row r="87" spans="1:10" x14ac:dyDescent="0.25">
      <c r="A87" s="17" t="s">
        <v>48</v>
      </c>
      <c r="B87" s="1">
        <v>1</v>
      </c>
      <c r="H87" s="17" t="s">
        <v>271</v>
      </c>
      <c r="I87" s="17" t="s">
        <v>297</v>
      </c>
      <c r="J87">
        <v>1</v>
      </c>
    </row>
    <row r="88" spans="1:10" x14ac:dyDescent="0.25">
      <c r="A88" s="17" t="s">
        <v>35</v>
      </c>
      <c r="B88" s="1">
        <v>1</v>
      </c>
      <c r="H88" s="17" t="s">
        <v>514</v>
      </c>
      <c r="I88" s="17" t="s">
        <v>335</v>
      </c>
      <c r="J88">
        <v>1</v>
      </c>
    </row>
    <row r="89" spans="1:10" x14ac:dyDescent="0.25">
      <c r="A89" s="17" t="s">
        <v>219</v>
      </c>
      <c r="B89" s="1">
        <v>1</v>
      </c>
      <c r="H89" s="17" t="s">
        <v>482</v>
      </c>
      <c r="I89" s="17" t="s">
        <v>281</v>
      </c>
      <c r="J89">
        <v>1</v>
      </c>
    </row>
    <row r="90" spans="1:10" x14ac:dyDescent="0.25">
      <c r="A90" s="17" t="s">
        <v>509</v>
      </c>
      <c r="B90" s="1"/>
      <c r="H90" s="17" t="s">
        <v>275</v>
      </c>
      <c r="I90" s="17" t="s">
        <v>307</v>
      </c>
      <c r="J90">
        <v>1</v>
      </c>
    </row>
    <row r="91" spans="1:10" x14ac:dyDescent="0.25">
      <c r="A91" s="17" t="s">
        <v>139</v>
      </c>
      <c r="B91" s="1">
        <v>1</v>
      </c>
      <c r="H91" s="17" t="s">
        <v>480</v>
      </c>
      <c r="I91" s="17" t="s">
        <v>267</v>
      </c>
      <c r="J91">
        <v>1</v>
      </c>
    </row>
    <row r="92" spans="1:10" x14ac:dyDescent="0.25">
      <c r="A92" s="17" t="s">
        <v>103</v>
      </c>
      <c r="B92" s="1">
        <v>1</v>
      </c>
      <c r="H92" s="17" t="s">
        <v>321</v>
      </c>
      <c r="I92" s="17" t="s">
        <v>315</v>
      </c>
      <c r="J92">
        <v>1</v>
      </c>
    </row>
    <row r="93" spans="1:10" x14ac:dyDescent="0.25">
      <c r="A93" s="17" t="s">
        <v>43</v>
      </c>
      <c r="B93" s="1">
        <v>1</v>
      </c>
      <c r="H93" s="17" t="s">
        <v>342</v>
      </c>
      <c r="I93" s="17" t="s">
        <v>323</v>
      </c>
      <c r="J93">
        <v>1</v>
      </c>
    </row>
    <row r="94" spans="1:10" x14ac:dyDescent="0.25">
      <c r="A94" s="17" t="s">
        <v>686</v>
      </c>
      <c r="B94" s="1"/>
      <c r="H94" s="17" t="s">
        <v>289</v>
      </c>
      <c r="I94" s="17" t="s">
        <v>426</v>
      </c>
      <c r="J94">
        <v>1</v>
      </c>
    </row>
    <row r="95" spans="1:10" x14ac:dyDescent="0.25">
      <c r="A95" s="17" t="s">
        <v>224</v>
      </c>
      <c r="B95" s="1">
        <v>1</v>
      </c>
      <c r="H95" s="17" t="s">
        <v>504</v>
      </c>
      <c r="I95" s="17" t="s">
        <v>470</v>
      </c>
      <c r="J95">
        <v>1</v>
      </c>
    </row>
    <row r="96" spans="1:10" x14ac:dyDescent="0.25">
      <c r="A96" s="17" t="s">
        <v>142</v>
      </c>
      <c r="B96" s="1">
        <v>1</v>
      </c>
      <c r="H96" s="17" t="s">
        <v>305</v>
      </c>
      <c r="I96" s="17" t="s">
        <v>440</v>
      </c>
      <c r="J96">
        <v>1</v>
      </c>
    </row>
    <row r="97" spans="1:10" x14ac:dyDescent="0.25">
      <c r="A97" s="17" t="s">
        <v>241</v>
      </c>
      <c r="B97" s="1">
        <v>1</v>
      </c>
      <c r="H97" s="17" t="s">
        <v>278</v>
      </c>
      <c r="I97" s="17" t="s">
        <v>448</v>
      </c>
      <c r="J97">
        <v>1</v>
      </c>
    </row>
    <row r="98" spans="1:10" x14ac:dyDescent="0.25">
      <c r="A98" s="17" t="s">
        <v>51</v>
      </c>
      <c r="B98" s="1">
        <v>1</v>
      </c>
      <c r="H98" s="17" t="s">
        <v>263</v>
      </c>
      <c r="I98" s="17" t="s">
        <v>446</v>
      </c>
      <c r="J98">
        <v>1</v>
      </c>
    </row>
    <row r="99" spans="1:10" x14ac:dyDescent="0.25">
      <c r="A99" s="17" t="s">
        <v>213</v>
      </c>
      <c r="B99" s="1">
        <v>1</v>
      </c>
      <c r="H99" s="17" t="s">
        <v>266</v>
      </c>
      <c r="I99" s="17" t="s">
        <v>459</v>
      </c>
      <c r="J99">
        <v>1</v>
      </c>
    </row>
    <row r="100" spans="1:10" x14ac:dyDescent="0.25">
      <c r="A100" s="17" t="s">
        <v>145</v>
      </c>
      <c r="B100" s="1">
        <v>1</v>
      </c>
      <c r="H100" s="17" t="s">
        <v>317</v>
      </c>
      <c r="I100" s="17" t="s">
        <v>413</v>
      </c>
      <c r="J100">
        <v>1</v>
      </c>
    </row>
    <row r="101" spans="1:10" x14ac:dyDescent="0.25">
      <c r="A101" s="17" t="s">
        <v>499</v>
      </c>
      <c r="B101" s="1">
        <v>1</v>
      </c>
      <c r="H101" s="17" t="s">
        <v>300</v>
      </c>
    </row>
    <row r="102" spans="1:10" x14ac:dyDescent="0.25">
      <c r="A102" s="17" t="s">
        <v>681</v>
      </c>
      <c r="B102" s="1"/>
      <c r="H102" s="17" t="s">
        <v>478</v>
      </c>
    </row>
    <row r="103" spans="1:10" x14ac:dyDescent="0.25">
      <c r="A103" s="17" t="s">
        <v>24</v>
      </c>
      <c r="B103" s="1">
        <v>1</v>
      </c>
      <c r="H103" s="17" t="s">
        <v>295</v>
      </c>
    </row>
    <row r="104" spans="1:10" x14ac:dyDescent="0.25">
      <c r="A104" s="17" t="s">
        <v>18</v>
      </c>
      <c r="B104" s="1">
        <v>1</v>
      </c>
      <c r="H104" s="17" t="s">
        <v>297</v>
      </c>
    </row>
    <row r="105" spans="1:10" x14ac:dyDescent="0.25">
      <c r="A105" s="17" t="s">
        <v>230</v>
      </c>
      <c r="B105" s="1">
        <v>5</v>
      </c>
      <c r="H105" s="17" t="s">
        <v>335</v>
      </c>
    </row>
    <row r="106" spans="1:10" x14ac:dyDescent="0.25">
      <c r="A106" s="17" t="s">
        <v>507</v>
      </c>
      <c r="B106" s="1"/>
      <c r="H106" s="17" t="s">
        <v>281</v>
      </c>
    </row>
    <row r="107" spans="1:10" x14ac:dyDescent="0.25">
      <c r="A107" s="17" t="s">
        <v>80</v>
      </c>
      <c r="B107" s="1">
        <v>1</v>
      </c>
      <c r="H107" s="17" t="s">
        <v>307</v>
      </c>
    </row>
    <row r="108" spans="1:10" x14ac:dyDescent="0.25">
      <c r="A108" s="17" t="s">
        <v>98</v>
      </c>
      <c r="B108" s="1">
        <v>1</v>
      </c>
      <c r="H108" s="17" t="s">
        <v>267</v>
      </c>
    </row>
    <row r="109" spans="1:10" x14ac:dyDescent="0.25">
      <c r="A109" s="17" t="s">
        <v>59</v>
      </c>
      <c r="B109" s="1">
        <v>1</v>
      </c>
      <c r="H109" s="17" t="s">
        <v>315</v>
      </c>
    </row>
    <row r="110" spans="1:10" x14ac:dyDescent="0.25">
      <c r="A110" s="17" t="s">
        <v>1079</v>
      </c>
      <c r="B110" s="1">
        <v>110</v>
      </c>
      <c r="H110" s="17" t="s">
        <v>323</v>
      </c>
    </row>
    <row r="111" spans="1:10" x14ac:dyDescent="0.25">
      <c r="H111" s="17" t="s">
        <v>426</v>
      </c>
    </row>
    <row r="112" spans="1:10" x14ac:dyDescent="0.25">
      <c r="H112" s="17" t="s">
        <v>470</v>
      </c>
    </row>
    <row r="113" spans="8:8" x14ac:dyDescent="0.25">
      <c r="H113" s="17" t="s">
        <v>440</v>
      </c>
    </row>
    <row r="114" spans="8:8" x14ac:dyDescent="0.25">
      <c r="H114" s="17" t="s">
        <v>448</v>
      </c>
    </row>
    <row r="115" spans="8:8" x14ac:dyDescent="0.25">
      <c r="H115" s="17" t="s">
        <v>446</v>
      </c>
    </row>
    <row r="116" spans="8:8" x14ac:dyDescent="0.25">
      <c r="H116" s="17" t="s">
        <v>459</v>
      </c>
    </row>
    <row r="117" spans="8:8" x14ac:dyDescent="0.25">
      <c r="H117" s="17" t="s">
        <v>413</v>
      </c>
    </row>
  </sheetData>
  <mergeCells count="1">
    <mergeCell ref="A1:B1"/>
  </mergeCells>
  <conditionalFormatting pivot="1" sqref="B4:B110">
    <cfRule type="cellIs" dxfId="6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42CD-3B62-4763-B694-D39FFDD7A82F}">
  <dimension ref="A1:H115"/>
  <sheetViews>
    <sheetView workbookViewId="0">
      <selection activeCell="K8" sqref="K8"/>
    </sheetView>
  </sheetViews>
  <sheetFormatPr defaultRowHeight="15" x14ac:dyDescent="0.25"/>
  <cols>
    <col min="1" max="1" width="17.28515625" style="23" customWidth="1"/>
    <col min="2" max="2" width="6.28515625" customWidth="1"/>
    <col min="3" max="3" width="17" customWidth="1"/>
    <col min="4" max="4" width="10.42578125" customWidth="1"/>
    <col min="5" max="7" width="9.140625" customWidth="1"/>
    <col min="8" max="8" width="7.5703125" customWidth="1"/>
    <col min="9" max="9" width="9.140625" customWidth="1"/>
  </cols>
  <sheetData>
    <row r="1" spans="1:8" x14ac:dyDescent="0.25">
      <c r="A1" s="23" t="s">
        <v>330</v>
      </c>
      <c r="B1" t="s">
        <v>702</v>
      </c>
      <c r="C1" t="s">
        <v>703</v>
      </c>
      <c r="D1" t="s">
        <v>2</v>
      </c>
      <c r="E1" t="s">
        <v>704</v>
      </c>
      <c r="F1" t="s">
        <v>705</v>
      </c>
      <c r="G1" t="s">
        <v>706</v>
      </c>
      <c r="H1" t="s">
        <v>707</v>
      </c>
    </row>
    <row r="2" spans="1:8" x14ac:dyDescent="0.25">
      <c r="A2" s="23" t="str">
        <f>VLOOKUP(Table8[[#This Row],[Val]], BOM[[Designation]:[SPN]], 6, FALSE)</f>
        <v>-</v>
      </c>
      <c r="B2" t="s">
        <v>1077</v>
      </c>
      <c r="C2" t="s">
        <v>6</v>
      </c>
      <c r="D2" t="s">
        <v>5</v>
      </c>
      <c r="E2">
        <v>170.22499999999999</v>
      </c>
      <c r="F2">
        <v>-112.7</v>
      </c>
      <c r="G2">
        <v>0</v>
      </c>
      <c r="H2" t="s">
        <v>957</v>
      </c>
    </row>
    <row r="3" spans="1:8" x14ac:dyDescent="0.25">
      <c r="A3" s="23" t="str">
        <f>VLOOKUP(Table8[[#This Row],[Val]], BOM[[Designation]:[SPN]], 6, FALSE)</f>
        <v>-</v>
      </c>
      <c r="B3" t="s">
        <v>966</v>
      </c>
      <c r="C3" t="s">
        <v>10</v>
      </c>
      <c r="D3" t="s">
        <v>9</v>
      </c>
      <c r="E3">
        <v>131.49</v>
      </c>
      <c r="F3">
        <v>-90.34</v>
      </c>
      <c r="G3">
        <v>270</v>
      </c>
      <c r="H3" t="s">
        <v>957</v>
      </c>
    </row>
    <row r="4" spans="1:8" x14ac:dyDescent="0.25">
      <c r="A4" s="23" t="str">
        <f>VLOOKUP(Table8[[#This Row],[Val]], BOM[[Designation]:[SPN]], 6, FALSE)</f>
        <v>-</v>
      </c>
      <c r="B4" t="s">
        <v>967</v>
      </c>
      <c r="C4" t="s">
        <v>10</v>
      </c>
      <c r="D4" t="s">
        <v>9</v>
      </c>
      <c r="E4">
        <v>132.69</v>
      </c>
      <c r="F4">
        <v>-90.34</v>
      </c>
      <c r="G4">
        <v>270</v>
      </c>
      <c r="H4" t="s">
        <v>957</v>
      </c>
    </row>
    <row r="5" spans="1:8" x14ac:dyDescent="0.25">
      <c r="A5" s="23" t="str">
        <f>VLOOKUP(Table8[[#This Row],[Val]], BOM[[Designation]:[SPN]], 6, FALSE)</f>
        <v>-</v>
      </c>
      <c r="B5" t="s">
        <v>968</v>
      </c>
      <c r="C5" t="s">
        <v>10</v>
      </c>
      <c r="D5" t="s">
        <v>9</v>
      </c>
      <c r="E5">
        <v>165.35</v>
      </c>
      <c r="F5">
        <v>-86.6</v>
      </c>
      <c r="G5">
        <v>180</v>
      </c>
      <c r="H5" t="s">
        <v>957</v>
      </c>
    </row>
    <row r="6" spans="1:8" x14ac:dyDescent="0.25">
      <c r="A6" s="23" t="str">
        <f>VLOOKUP(Table8[[#This Row],[Val]], BOM[[Designation]:[SPN]], 6, FALSE)</f>
        <v>-</v>
      </c>
      <c r="B6" t="s">
        <v>985</v>
      </c>
      <c r="C6" t="s">
        <v>10</v>
      </c>
      <c r="D6" t="s">
        <v>9</v>
      </c>
      <c r="E6">
        <v>150.80000000000001</v>
      </c>
      <c r="F6">
        <v>-87.075000000000003</v>
      </c>
      <c r="G6">
        <v>270</v>
      </c>
      <c r="H6" t="s">
        <v>957</v>
      </c>
    </row>
    <row r="7" spans="1:8" x14ac:dyDescent="0.25">
      <c r="A7" s="23" t="str">
        <f>VLOOKUP(Table8[[#This Row],[Val]], BOM[[Designation]:[SPN]], 6, FALSE)</f>
        <v>-</v>
      </c>
      <c r="B7" t="s">
        <v>988</v>
      </c>
      <c r="C7" t="s">
        <v>10</v>
      </c>
      <c r="D7" t="s">
        <v>12</v>
      </c>
      <c r="E7">
        <v>170.25</v>
      </c>
      <c r="F7">
        <v>-96.95</v>
      </c>
      <c r="G7">
        <v>270</v>
      </c>
      <c r="H7" t="s">
        <v>957</v>
      </c>
    </row>
    <row r="8" spans="1:8" x14ac:dyDescent="0.25">
      <c r="A8" s="23" t="str">
        <f>VLOOKUP(Table8[[#This Row],[Val]], BOM[[Designation]:[SPN]], 6, FALSE)</f>
        <v>-</v>
      </c>
      <c r="B8" t="s">
        <v>989</v>
      </c>
      <c r="C8" t="s">
        <v>10</v>
      </c>
      <c r="D8" t="s">
        <v>12</v>
      </c>
      <c r="E8">
        <v>147.35</v>
      </c>
      <c r="F8">
        <v>-98.3</v>
      </c>
      <c r="G8">
        <v>270</v>
      </c>
      <c r="H8" t="s">
        <v>957</v>
      </c>
    </row>
    <row r="9" spans="1:8" x14ac:dyDescent="0.25">
      <c r="A9" s="23" t="str">
        <f>VLOOKUP(Table8[[#This Row],[Val]], BOM[[Designation]:[SPN]], 6, FALSE)</f>
        <v>-</v>
      </c>
      <c r="B9" t="s">
        <v>990</v>
      </c>
      <c r="C9" t="s">
        <v>10</v>
      </c>
      <c r="D9" t="s">
        <v>9</v>
      </c>
      <c r="E9">
        <v>133.57499999999999</v>
      </c>
      <c r="F9">
        <v>-80.125</v>
      </c>
      <c r="G9">
        <v>90</v>
      </c>
      <c r="H9" t="s">
        <v>957</v>
      </c>
    </row>
    <row r="10" spans="1:8" x14ac:dyDescent="0.25">
      <c r="A10" s="23" t="str">
        <f>VLOOKUP(Table8[[#This Row],[Val]], BOM[[Designation]:[SPN]], 6, FALSE)</f>
        <v>-</v>
      </c>
      <c r="B10" t="s">
        <v>991</v>
      </c>
      <c r="C10" t="s">
        <v>10</v>
      </c>
      <c r="D10" t="s">
        <v>9</v>
      </c>
      <c r="E10">
        <v>135.875</v>
      </c>
      <c r="F10">
        <v>-80.05</v>
      </c>
      <c r="G10">
        <v>90</v>
      </c>
      <c r="H10" t="s">
        <v>957</v>
      </c>
    </row>
    <row r="11" spans="1:8" x14ac:dyDescent="0.25">
      <c r="A11" s="23" t="str">
        <f>VLOOKUP(Table8[[#This Row],[Val]], BOM[[Designation]:[SPN]], 6, FALSE)</f>
        <v>-</v>
      </c>
      <c r="B11" t="s">
        <v>1026</v>
      </c>
      <c r="C11" t="s">
        <v>10</v>
      </c>
      <c r="D11" t="s">
        <v>32</v>
      </c>
      <c r="E11">
        <v>139.31</v>
      </c>
      <c r="F11">
        <v>-83.25</v>
      </c>
      <c r="G11">
        <v>0</v>
      </c>
      <c r="H11" t="s">
        <v>957</v>
      </c>
    </row>
    <row r="12" spans="1:8" x14ac:dyDescent="0.25">
      <c r="A12" s="23" t="str">
        <f>VLOOKUP(Table8[[#This Row],[Val]], BOM[[Designation]:[SPN]], 6, FALSE)</f>
        <v>-</v>
      </c>
      <c r="B12" t="s">
        <v>1035</v>
      </c>
      <c r="C12" t="s">
        <v>10</v>
      </c>
      <c r="D12" t="s">
        <v>32</v>
      </c>
      <c r="E12">
        <v>193.82499999999999</v>
      </c>
      <c r="F12">
        <v>-105.55</v>
      </c>
      <c r="G12">
        <v>270</v>
      </c>
      <c r="H12" t="s">
        <v>957</v>
      </c>
    </row>
    <row r="13" spans="1:8" x14ac:dyDescent="0.25">
      <c r="A13" s="23" t="str">
        <f>VLOOKUP(Table8[[#This Row],[Val]], BOM[[Designation]:[SPN]], 6, FALSE)</f>
        <v>-</v>
      </c>
      <c r="B13" t="s">
        <v>1036</v>
      </c>
      <c r="C13" t="s">
        <v>10</v>
      </c>
      <c r="D13" t="s">
        <v>32</v>
      </c>
      <c r="E13">
        <v>153.74</v>
      </c>
      <c r="F13">
        <v>-102.92</v>
      </c>
      <c r="G13">
        <v>0</v>
      </c>
      <c r="H13" t="s">
        <v>957</v>
      </c>
    </row>
    <row r="14" spans="1:8" x14ac:dyDescent="0.25">
      <c r="A14" s="24" t="str">
        <f>VLOOKUP(Table8[[#This Row],[Val]], BOM[[Designation]:[SPN]], 6, FALSE)</f>
        <v>-</v>
      </c>
      <c r="B14" t="s">
        <v>1045</v>
      </c>
      <c r="C14" t="s">
        <v>10</v>
      </c>
      <c r="D14" t="s">
        <v>32</v>
      </c>
      <c r="E14">
        <v>175.2</v>
      </c>
      <c r="F14">
        <v>-91.5</v>
      </c>
      <c r="G14">
        <v>0</v>
      </c>
      <c r="H14" t="s">
        <v>957</v>
      </c>
    </row>
    <row r="15" spans="1:8" x14ac:dyDescent="0.25">
      <c r="A15" s="23" t="str">
        <f>VLOOKUP(Table8[[#This Row],[Val]], BOM[[Designation]:[SPN]], 6, FALSE)</f>
        <v>-</v>
      </c>
      <c r="B15" t="s">
        <v>38</v>
      </c>
      <c r="C15" t="s">
        <v>40</v>
      </c>
      <c r="D15" t="s">
        <v>39</v>
      </c>
      <c r="E15">
        <v>172.15</v>
      </c>
      <c r="F15">
        <v>-97.45</v>
      </c>
      <c r="G15">
        <v>180</v>
      </c>
      <c r="H15" t="s">
        <v>957</v>
      </c>
    </row>
    <row r="16" spans="1:8" x14ac:dyDescent="0.25">
      <c r="A16" s="23" t="str">
        <f>VLOOKUP(Table8[[#This Row],[Val]], BOM[[Designation]:[SPN]], 6, FALSE)</f>
        <v>1276-6374-1-ND</v>
      </c>
      <c r="B16" t="s">
        <v>1018</v>
      </c>
      <c r="C16" t="s">
        <v>135</v>
      </c>
      <c r="D16" t="s">
        <v>9</v>
      </c>
      <c r="E16">
        <v>131</v>
      </c>
      <c r="F16">
        <v>-86.15</v>
      </c>
      <c r="G16">
        <v>270</v>
      </c>
      <c r="H16" t="s">
        <v>957</v>
      </c>
    </row>
    <row r="17" spans="1:8" x14ac:dyDescent="0.25">
      <c r="A17" s="23" t="str">
        <f>VLOOKUP(Table8[[#This Row],[Val]], BOM[[Designation]:[SPN]], 6, FALSE)</f>
        <v>311-0.0JRCT-ND</v>
      </c>
      <c r="B17" t="s">
        <v>1025</v>
      </c>
      <c r="C17" s="14" t="s">
        <v>45</v>
      </c>
      <c r="D17" t="s">
        <v>32</v>
      </c>
      <c r="E17">
        <v>186.75</v>
      </c>
      <c r="F17">
        <v>-108.91</v>
      </c>
      <c r="G17">
        <v>270</v>
      </c>
      <c r="H17" t="s">
        <v>957</v>
      </c>
    </row>
    <row r="18" spans="1:8" x14ac:dyDescent="0.25">
      <c r="A18" s="23" t="str">
        <f>VLOOKUP(Table8[[#This Row],[Val]], BOM[[Designation]:[SPN]], 6, FALSE)</f>
        <v>311-0.0JRCT-ND</v>
      </c>
      <c r="B18" t="s">
        <v>1037</v>
      </c>
      <c r="C18" s="14" t="s">
        <v>45</v>
      </c>
      <c r="D18" t="s">
        <v>32</v>
      </c>
      <c r="E18">
        <v>153.72999999999999</v>
      </c>
      <c r="F18">
        <v>-103.91</v>
      </c>
      <c r="G18">
        <v>180</v>
      </c>
      <c r="H18" t="s">
        <v>957</v>
      </c>
    </row>
    <row r="19" spans="1:8" x14ac:dyDescent="0.25">
      <c r="A19" s="24" t="str">
        <f>VLOOKUP(Table8[[#This Row],[Val]], BOM[[Designation]:[SPN]], 6, FALSE)</f>
        <v>311-0.0JRCT-ND</v>
      </c>
      <c r="B19" t="s">
        <v>1041</v>
      </c>
      <c r="C19" s="14" t="s">
        <v>45</v>
      </c>
      <c r="D19" t="s">
        <v>32</v>
      </c>
      <c r="E19">
        <v>194</v>
      </c>
      <c r="F19">
        <v>-120.02500000000001</v>
      </c>
      <c r="G19">
        <v>180</v>
      </c>
      <c r="H19" t="s">
        <v>957</v>
      </c>
    </row>
    <row r="20" spans="1:8" x14ac:dyDescent="0.25">
      <c r="A20" s="24" t="str">
        <f>VLOOKUP(Table8[[#This Row],[Val]], BOM[[Designation]:[SPN]], 6, FALSE)</f>
        <v>311-0.0JRCT-ND</v>
      </c>
      <c r="B20" t="s">
        <v>1042</v>
      </c>
      <c r="C20" s="14" t="s">
        <v>45</v>
      </c>
      <c r="D20" t="s">
        <v>32</v>
      </c>
      <c r="E20">
        <v>194.07499999999999</v>
      </c>
      <c r="F20">
        <v>-118.7</v>
      </c>
      <c r="G20">
        <v>0</v>
      </c>
      <c r="H20" t="s">
        <v>957</v>
      </c>
    </row>
    <row r="21" spans="1:8" x14ac:dyDescent="0.25">
      <c r="A21" s="24" t="str">
        <f>VLOOKUP(Table8[[#This Row],[Val]], BOM[[Designation]:[SPN]], 6, FALSE)</f>
        <v>311-0.0JRCT-ND</v>
      </c>
      <c r="B21" t="s">
        <v>1043</v>
      </c>
      <c r="C21" s="14" t="s">
        <v>45</v>
      </c>
      <c r="D21" t="s">
        <v>32</v>
      </c>
      <c r="E21">
        <v>194.5</v>
      </c>
      <c r="F21">
        <v>-113.45</v>
      </c>
      <c r="G21">
        <v>180</v>
      </c>
      <c r="H21" t="s">
        <v>957</v>
      </c>
    </row>
    <row r="22" spans="1:8" x14ac:dyDescent="0.25">
      <c r="A22" s="24" t="str">
        <f>VLOOKUP(Table8[[#This Row],[Val]], BOM[[Designation]:[SPN]], 6, FALSE)</f>
        <v>311-0.0JRCT-ND</v>
      </c>
      <c r="B22" t="s">
        <v>1044</v>
      </c>
      <c r="C22" s="14" t="s">
        <v>45</v>
      </c>
      <c r="D22" t="s">
        <v>32</v>
      </c>
      <c r="E22">
        <v>194.65</v>
      </c>
      <c r="F22">
        <v>-112.1</v>
      </c>
      <c r="G22">
        <v>0</v>
      </c>
      <c r="H22" t="s">
        <v>957</v>
      </c>
    </row>
    <row r="23" spans="1:8" x14ac:dyDescent="0.25">
      <c r="A23" s="24" t="str">
        <f>VLOOKUP(Table8[[#This Row],[Val]], BOM[[Designation]:[SPN]], 6, FALSE)</f>
        <v>311-0.0JRCT-ND</v>
      </c>
      <c r="B23" t="s">
        <v>1046</v>
      </c>
      <c r="C23" s="14" t="s">
        <v>45</v>
      </c>
      <c r="D23" t="s">
        <v>32</v>
      </c>
      <c r="E23">
        <v>141.4</v>
      </c>
      <c r="F23">
        <v>-82.55</v>
      </c>
      <c r="G23">
        <v>90</v>
      </c>
      <c r="H23" t="s">
        <v>957</v>
      </c>
    </row>
    <row r="24" spans="1:8" x14ac:dyDescent="0.25">
      <c r="A24" s="24" t="str">
        <f>VLOOKUP(Table8[[#This Row],[Val]], BOM[[Designation]:[SPN]], 6, FALSE)</f>
        <v>311-0.0JRCT-ND</v>
      </c>
      <c r="B24" t="s">
        <v>1050</v>
      </c>
      <c r="C24" s="14" t="s">
        <v>45</v>
      </c>
      <c r="D24" t="s">
        <v>32</v>
      </c>
      <c r="E24">
        <v>150.6</v>
      </c>
      <c r="F24">
        <v>-102.5</v>
      </c>
      <c r="G24">
        <v>180</v>
      </c>
      <c r="H24" t="s">
        <v>957</v>
      </c>
    </row>
    <row r="25" spans="1:8" x14ac:dyDescent="0.25">
      <c r="A25" s="24" t="str">
        <f>VLOOKUP(Table8[[#This Row],[Val]], BOM[[Designation]:[SPN]], 6, FALSE)</f>
        <v>311-0.0JRCT-ND</v>
      </c>
      <c r="B25" t="s">
        <v>1051</v>
      </c>
      <c r="C25" s="14" t="s">
        <v>45</v>
      </c>
      <c r="D25" t="s">
        <v>32</v>
      </c>
      <c r="E25">
        <v>150.75</v>
      </c>
      <c r="F25">
        <v>-99.55</v>
      </c>
      <c r="G25">
        <v>180</v>
      </c>
      <c r="H25" t="s">
        <v>957</v>
      </c>
    </row>
    <row r="26" spans="1:8" x14ac:dyDescent="0.25">
      <c r="A26" s="23" t="str">
        <f>VLOOKUP(Table8[[#This Row],[Val]], BOM[[Designation]:[SPN]], 6, FALSE)</f>
        <v>311-1.00KLRCT-ND</v>
      </c>
      <c r="B26" t="s">
        <v>1029</v>
      </c>
      <c r="C26" t="s">
        <v>168</v>
      </c>
      <c r="D26" t="s">
        <v>32</v>
      </c>
      <c r="E26">
        <v>171.7</v>
      </c>
      <c r="F26">
        <v>-85.656797999999995</v>
      </c>
      <c r="G26">
        <v>0</v>
      </c>
      <c r="H26" t="s">
        <v>957</v>
      </c>
    </row>
    <row r="27" spans="1:8" x14ac:dyDescent="0.25">
      <c r="A27" s="24" t="str">
        <f>VLOOKUP(Table8[[#This Row],[Val]], BOM[[Designation]:[SPN]], 6, FALSE)</f>
        <v>311-1.00KLRCT-ND</v>
      </c>
      <c r="B27" t="s">
        <v>1048</v>
      </c>
      <c r="C27" t="s">
        <v>168</v>
      </c>
      <c r="D27" t="s">
        <v>32</v>
      </c>
      <c r="E27">
        <v>150.35</v>
      </c>
      <c r="F27">
        <v>-103.85</v>
      </c>
      <c r="G27">
        <v>0</v>
      </c>
      <c r="H27" t="s">
        <v>957</v>
      </c>
    </row>
    <row r="28" spans="1:8" x14ac:dyDescent="0.25">
      <c r="A28" s="23" t="str">
        <f>VLOOKUP(Table8[[#This Row],[Val]], BOM[[Designation]:[SPN]], 6, FALSE)</f>
        <v>311-1.50KLRCT-ND</v>
      </c>
      <c r="B28" t="s">
        <v>177</v>
      </c>
      <c r="C28" t="s">
        <v>178</v>
      </c>
      <c r="D28" t="s">
        <v>32</v>
      </c>
      <c r="E28">
        <v>148.82534999999999</v>
      </c>
      <c r="F28">
        <v>-92.863810000000001</v>
      </c>
      <c r="G28">
        <v>90</v>
      </c>
      <c r="H28" t="s">
        <v>957</v>
      </c>
    </row>
    <row r="29" spans="1:8" x14ac:dyDescent="0.25">
      <c r="A29" s="23" t="str">
        <f>VLOOKUP(Table8[[#This Row],[Val]], BOM[[Designation]:[SPN]], 6, FALSE)</f>
        <v>311-10.0KLRCT-ND</v>
      </c>
      <c r="B29" t="s">
        <v>1038</v>
      </c>
      <c r="C29" t="s">
        <v>202</v>
      </c>
      <c r="D29" t="s">
        <v>32</v>
      </c>
      <c r="E29">
        <v>135</v>
      </c>
      <c r="F29">
        <v>-107.05</v>
      </c>
      <c r="G29">
        <v>0</v>
      </c>
      <c r="H29" t="s">
        <v>957</v>
      </c>
    </row>
    <row r="30" spans="1:8" x14ac:dyDescent="0.25">
      <c r="A30" s="24" t="str">
        <f>VLOOKUP(Table8[[#This Row],[Val]], BOM[[Designation]:[SPN]], 6, FALSE)</f>
        <v>311-10.0KLRCT-ND</v>
      </c>
      <c r="B30" t="s">
        <v>1040</v>
      </c>
      <c r="C30" t="s">
        <v>202</v>
      </c>
      <c r="D30" t="s">
        <v>32</v>
      </c>
      <c r="E30">
        <v>126.05</v>
      </c>
      <c r="F30">
        <v>-110.5</v>
      </c>
      <c r="G30">
        <v>270</v>
      </c>
      <c r="H30" t="s">
        <v>957</v>
      </c>
    </row>
    <row r="31" spans="1:8" x14ac:dyDescent="0.25">
      <c r="A31" s="23" t="str">
        <f>VLOOKUP(Table8[[#This Row],[Val]], BOM[[Designation]:[SPN]], 6, FALSE)</f>
        <v>311-100LRCT-ND</v>
      </c>
      <c r="B31" t="s">
        <v>1032</v>
      </c>
      <c r="C31" s="14" t="s">
        <v>186</v>
      </c>
      <c r="D31" t="s">
        <v>32</v>
      </c>
      <c r="E31">
        <v>155.06</v>
      </c>
      <c r="F31">
        <v>-85.21</v>
      </c>
      <c r="G31">
        <v>0</v>
      </c>
      <c r="H31" t="s">
        <v>957</v>
      </c>
    </row>
    <row r="32" spans="1:8" x14ac:dyDescent="0.25">
      <c r="A32" s="23" t="str">
        <f>VLOOKUP(Table8[[#This Row],[Val]], BOM[[Designation]:[SPN]], 6, FALSE)</f>
        <v>311-1039-1-ND</v>
      </c>
      <c r="B32" t="s">
        <v>116</v>
      </c>
      <c r="C32" t="s">
        <v>117</v>
      </c>
      <c r="D32" t="s">
        <v>12</v>
      </c>
      <c r="E32">
        <v>157.27000000000001</v>
      </c>
      <c r="F32">
        <v>-85.19</v>
      </c>
      <c r="G32">
        <v>0</v>
      </c>
      <c r="H32" t="s">
        <v>957</v>
      </c>
    </row>
    <row r="33" spans="1:8" x14ac:dyDescent="0.25">
      <c r="A33" s="23" t="str">
        <f>VLOOKUP(Table8[[#This Row],[Val]], BOM[[Designation]:[SPN]], 6, FALSE)</f>
        <v>311-1041-1-ND</v>
      </c>
      <c r="B33" t="s">
        <v>124</v>
      </c>
      <c r="C33" t="s">
        <v>125</v>
      </c>
      <c r="D33" t="s">
        <v>12</v>
      </c>
      <c r="E33">
        <v>170.85</v>
      </c>
      <c r="F33">
        <v>-84.256798000000003</v>
      </c>
      <c r="G33">
        <v>0</v>
      </c>
      <c r="H33" t="s">
        <v>957</v>
      </c>
    </row>
    <row r="34" spans="1:8" x14ac:dyDescent="0.25">
      <c r="A34" s="23" t="str">
        <f>VLOOKUP(Table8[[#This Row],[Val]], BOM[[Designation]:[SPN]], 6, FALSE)</f>
        <v>311-1338-1-ND</v>
      </c>
      <c r="B34" t="s">
        <v>960</v>
      </c>
      <c r="C34" t="s">
        <v>26</v>
      </c>
      <c r="D34" t="s">
        <v>12</v>
      </c>
      <c r="E34">
        <v>190.15</v>
      </c>
      <c r="F34">
        <v>-88.55</v>
      </c>
      <c r="G34">
        <v>270</v>
      </c>
      <c r="H34" t="s">
        <v>957</v>
      </c>
    </row>
    <row r="35" spans="1:8" x14ac:dyDescent="0.25">
      <c r="A35" s="23" t="str">
        <f>VLOOKUP(Table8[[#This Row],[Val]], BOM[[Designation]:[SPN]], 6, FALSE)</f>
        <v>311-1338-1-ND</v>
      </c>
      <c r="B35" t="s">
        <v>963</v>
      </c>
      <c r="C35" t="s">
        <v>26</v>
      </c>
      <c r="D35" t="s">
        <v>12</v>
      </c>
      <c r="E35">
        <v>201.93</v>
      </c>
      <c r="F35">
        <v>-86.385000000000005</v>
      </c>
      <c r="G35">
        <v>180</v>
      </c>
      <c r="H35" t="s">
        <v>957</v>
      </c>
    </row>
    <row r="36" spans="1:8" x14ac:dyDescent="0.25">
      <c r="A36" s="23" t="str">
        <f>VLOOKUP(Table8[[#This Row],[Val]], BOM[[Designation]:[SPN]], 6, FALSE)</f>
        <v>311-1338-1-ND</v>
      </c>
      <c r="B36" t="s">
        <v>964</v>
      </c>
      <c r="C36" t="s">
        <v>26</v>
      </c>
      <c r="D36" t="s">
        <v>12</v>
      </c>
      <c r="E36">
        <v>201.47499999999999</v>
      </c>
      <c r="F36">
        <v>-93.2</v>
      </c>
      <c r="G36">
        <v>0</v>
      </c>
      <c r="H36" t="s">
        <v>957</v>
      </c>
    </row>
    <row r="37" spans="1:8" x14ac:dyDescent="0.25">
      <c r="A37" s="23" t="str">
        <f>VLOOKUP(Table8[[#This Row],[Val]], BOM[[Designation]:[SPN]], 6, FALSE)</f>
        <v>311-1338-1-ND</v>
      </c>
      <c r="B37" t="s">
        <v>973</v>
      </c>
      <c r="C37" t="s">
        <v>26</v>
      </c>
      <c r="D37" t="s">
        <v>12</v>
      </c>
      <c r="E37">
        <v>196.65</v>
      </c>
      <c r="F37">
        <v>-105.47499999999999</v>
      </c>
      <c r="G37">
        <v>0</v>
      </c>
      <c r="H37" t="s">
        <v>957</v>
      </c>
    </row>
    <row r="38" spans="1:8" x14ac:dyDescent="0.25">
      <c r="A38" s="23" t="str">
        <f>VLOOKUP(Table8[[#This Row],[Val]], BOM[[Designation]:[SPN]], 6, FALSE)</f>
        <v>311-1338-1-ND</v>
      </c>
      <c r="B38" t="s">
        <v>974</v>
      </c>
      <c r="C38" t="s">
        <v>26</v>
      </c>
      <c r="D38" t="s">
        <v>12</v>
      </c>
      <c r="E38">
        <v>196.35</v>
      </c>
      <c r="F38">
        <v>-99.025000000000006</v>
      </c>
      <c r="G38">
        <v>0</v>
      </c>
      <c r="H38" t="s">
        <v>957</v>
      </c>
    </row>
    <row r="39" spans="1:8" x14ac:dyDescent="0.25">
      <c r="A39" s="23" t="str">
        <f>VLOOKUP(Table8[[#This Row],[Val]], BOM[[Designation]:[SPN]], 6, FALSE)</f>
        <v>311-1338-1-ND</v>
      </c>
      <c r="B39" t="s">
        <v>975</v>
      </c>
      <c r="C39" t="s">
        <v>26</v>
      </c>
      <c r="D39" t="s">
        <v>12</v>
      </c>
      <c r="E39">
        <v>201.75</v>
      </c>
      <c r="F39">
        <v>-98.85</v>
      </c>
      <c r="G39">
        <v>270</v>
      </c>
      <c r="H39" t="s">
        <v>957</v>
      </c>
    </row>
    <row r="40" spans="1:8" x14ac:dyDescent="0.25">
      <c r="A40" s="23" t="str">
        <f>VLOOKUP(Table8[[#This Row],[Val]], BOM[[Designation]:[SPN]], 6, FALSE)</f>
        <v>311-1338-1-ND</v>
      </c>
      <c r="B40" t="s">
        <v>976</v>
      </c>
      <c r="C40" t="s">
        <v>26</v>
      </c>
      <c r="D40" t="s">
        <v>12</v>
      </c>
      <c r="E40">
        <v>131.35</v>
      </c>
      <c r="F40">
        <v>-119.2</v>
      </c>
      <c r="G40">
        <v>270</v>
      </c>
      <c r="H40" t="s">
        <v>957</v>
      </c>
    </row>
    <row r="41" spans="1:8" x14ac:dyDescent="0.25">
      <c r="A41" s="23" t="str">
        <f>VLOOKUP(Table8[[#This Row],[Val]], BOM[[Designation]:[SPN]], 6, FALSE)</f>
        <v>311-1338-1-ND</v>
      </c>
      <c r="B41" t="s">
        <v>977</v>
      </c>
      <c r="C41" t="s">
        <v>26</v>
      </c>
      <c r="D41" t="s">
        <v>12</v>
      </c>
      <c r="E41">
        <v>133.25</v>
      </c>
      <c r="F41">
        <v>-109</v>
      </c>
      <c r="G41">
        <v>90</v>
      </c>
      <c r="H41" t="s">
        <v>957</v>
      </c>
    </row>
    <row r="42" spans="1:8" x14ac:dyDescent="0.25">
      <c r="A42" s="23" t="str">
        <f>VLOOKUP(Table8[[#This Row],[Val]], BOM[[Designation]:[SPN]], 6, FALSE)</f>
        <v>311-1338-1-ND</v>
      </c>
      <c r="B42" t="s">
        <v>978</v>
      </c>
      <c r="C42" t="s">
        <v>26</v>
      </c>
      <c r="D42" t="s">
        <v>12</v>
      </c>
      <c r="E42">
        <v>143.06</v>
      </c>
      <c r="F42">
        <v>-119.33499999999999</v>
      </c>
      <c r="G42">
        <v>270</v>
      </c>
      <c r="H42" t="s">
        <v>957</v>
      </c>
    </row>
    <row r="43" spans="1:8" x14ac:dyDescent="0.25">
      <c r="A43" s="23" t="str">
        <f>VLOOKUP(Table8[[#This Row],[Val]], BOM[[Designation]:[SPN]], 6, FALSE)</f>
        <v>311-1338-1-ND</v>
      </c>
      <c r="B43" t="s">
        <v>981</v>
      </c>
      <c r="C43" t="s">
        <v>26</v>
      </c>
      <c r="D43" t="s">
        <v>12</v>
      </c>
      <c r="E43">
        <v>141.05000000000001</v>
      </c>
      <c r="F43">
        <v>-122.05</v>
      </c>
      <c r="G43">
        <v>0</v>
      </c>
      <c r="H43" t="s">
        <v>957</v>
      </c>
    </row>
    <row r="44" spans="1:8" x14ac:dyDescent="0.25">
      <c r="A44" s="23" t="str">
        <f>VLOOKUP(Table8[[#This Row],[Val]], BOM[[Designation]:[SPN]], 6, FALSE)</f>
        <v>311-1338-1-ND</v>
      </c>
      <c r="B44" t="s">
        <v>982</v>
      </c>
      <c r="C44" t="s">
        <v>26</v>
      </c>
      <c r="D44" t="s">
        <v>12</v>
      </c>
      <c r="E44">
        <v>139.5</v>
      </c>
      <c r="F44">
        <v>-112.65</v>
      </c>
      <c r="G44">
        <v>180</v>
      </c>
      <c r="H44" t="s">
        <v>957</v>
      </c>
    </row>
    <row r="45" spans="1:8" x14ac:dyDescent="0.25">
      <c r="A45" s="23" t="str">
        <f>VLOOKUP(Table8[[#This Row],[Val]], BOM[[Designation]:[SPN]], 6, FALSE)</f>
        <v>311-1338-1-ND</v>
      </c>
      <c r="B45" t="s">
        <v>983</v>
      </c>
      <c r="C45" t="s">
        <v>26</v>
      </c>
      <c r="D45" t="s">
        <v>12</v>
      </c>
      <c r="E45">
        <v>142.785</v>
      </c>
      <c r="F45">
        <v>-116.785</v>
      </c>
      <c r="G45">
        <v>270</v>
      </c>
      <c r="H45" t="s">
        <v>957</v>
      </c>
    </row>
    <row r="46" spans="1:8" x14ac:dyDescent="0.25">
      <c r="A46" s="23" t="str">
        <f>VLOOKUP(Table8[[#This Row],[Val]], BOM[[Designation]:[SPN]], 6, FALSE)</f>
        <v>311-1338-1-ND</v>
      </c>
      <c r="B46" t="s">
        <v>984</v>
      </c>
      <c r="C46" t="s">
        <v>26</v>
      </c>
      <c r="D46" t="s">
        <v>12</v>
      </c>
      <c r="E46">
        <v>137.75</v>
      </c>
      <c r="F46">
        <v>-110.7</v>
      </c>
      <c r="G46">
        <v>0</v>
      </c>
      <c r="H46" t="s">
        <v>957</v>
      </c>
    </row>
    <row r="47" spans="1:8" x14ac:dyDescent="0.25">
      <c r="A47" s="23" t="str">
        <f>VLOOKUP(Table8[[#This Row],[Val]], BOM[[Designation]:[SPN]], 6, FALSE)</f>
        <v>311-1338-1-ND</v>
      </c>
      <c r="B47" t="s">
        <v>1011</v>
      </c>
      <c r="C47" t="s">
        <v>26</v>
      </c>
      <c r="D47" t="s">
        <v>12</v>
      </c>
      <c r="E47">
        <v>135.19999999999999</v>
      </c>
      <c r="F47">
        <v>-121.8</v>
      </c>
      <c r="G47">
        <v>0</v>
      </c>
      <c r="H47" t="s">
        <v>957</v>
      </c>
    </row>
    <row r="48" spans="1:8" x14ac:dyDescent="0.25">
      <c r="A48" s="23" t="str">
        <f>VLOOKUP(Table8[[#This Row],[Val]], BOM[[Designation]:[SPN]], 6, FALSE)</f>
        <v>311-1340-1-ND</v>
      </c>
      <c r="B48" t="s">
        <v>961</v>
      </c>
      <c r="C48" t="s">
        <v>115</v>
      </c>
      <c r="D48" t="s">
        <v>12</v>
      </c>
      <c r="E48">
        <v>192.45</v>
      </c>
      <c r="F48">
        <v>-81.27</v>
      </c>
      <c r="G48">
        <v>180</v>
      </c>
      <c r="H48" t="s">
        <v>957</v>
      </c>
    </row>
    <row r="49" spans="1:8" x14ac:dyDescent="0.25">
      <c r="A49" s="23" t="str">
        <f>VLOOKUP(Table8[[#This Row],[Val]], BOM[[Designation]:[SPN]], 6, FALSE)</f>
        <v>311-1349-1-ND</v>
      </c>
      <c r="B49" t="s">
        <v>956</v>
      </c>
      <c r="C49" t="s">
        <v>13</v>
      </c>
      <c r="D49" t="s">
        <v>12</v>
      </c>
      <c r="E49">
        <v>165.65</v>
      </c>
      <c r="F49">
        <v>-91.15</v>
      </c>
      <c r="G49">
        <v>180</v>
      </c>
      <c r="H49" t="s">
        <v>957</v>
      </c>
    </row>
    <row r="50" spans="1:8" x14ac:dyDescent="0.25">
      <c r="A50" s="23" t="str">
        <f>VLOOKUP(Table8[[#This Row],[Val]], BOM[[Designation]:[SPN]], 6, FALSE)</f>
        <v>311-1349-1-ND</v>
      </c>
      <c r="B50" t="s">
        <v>970</v>
      </c>
      <c r="C50" t="s">
        <v>13</v>
      </c>
      <c r="D50" t="s">
        <v>12</v>
      </c>
      <c r="E50">
        <v>180.22302199999999</v>
      </c>
      <c r="F50">
        <v>-89.811049999999994</v>
      </c>
      <c r="G50">
        <v>90</v>
      </c>
      <c r="H50" t="s">
        <v>957</v>
      </c>
    </row>
    <row r="51" spans="1:8" x14ac:dyDescent="0.25">
      <c r="A51" s="23" t="str">
        <f>VLOOKUP(Table8[[#This Row],[Val]], BOM[[Designation]:[SPN]], 6, FALSE)</f>
        <v>311-1349-1-ND</v>
      </c>
      <c r="B51" t="s">
        <v>971</v>
      </c>
      <c r="C51" t="s">
        <v>13</v>
      </c>
      <c r="D51" t="s">
        <v>12</v>
      </c>
      <c r="E51">
        <v>147.07534999999999</v>
      </c>
      <c r="F51">
        <v>-93.363810000000001</v>
      </c>
      <c r="G51">
        <v>0</v>
      </c>
      <c r="H51" t="s">
        <v>957</v>
      </c>
    </row>
    <row r="52" spans="1:8" x14ac:dyDescent="0.25">
      <c r="A52" s="23" t="str">
        <f>VLOOKUP(Table8[[#This Row],[Val]], BOM[[Designation]:[SPN]], 6, FALSE)</f>
        <v>311-1349-1-ND</v>
      </c>
      <c r="B52" t="s">
        <v>972</v>
      </c>
      <c r="C52" t="s">
        <v>13</v>
      </c>
      <c r="D52" t="s">
        <v>12</v>
      </c>
      <c r="E52">
        <v>185.241322</v>
      </c>
      <c r="F52">
        <v>-81.530699999999996</v>
      </c>
      <c r="G52">
        <v>90</v>
      </c>
      <c r="H52" t="s">
        <v>957</v>
      </c>
    </row>
    <row r="53" spans="1:8" x14ac:dyDescent="0.25">
      <c r="A53" s="23" t="str">
        <f>VLOOKUP(Table8[[#This Row],[Val]], BOM[[Designation]:[SPN]], 6, FALSE)</f>
        <v>311-1444-1-ND</v>
      </c>
      <c r="B53" t="s">
        <v>958</v>
      </c>
      <c r="C53" t="s">
        <v>133</v>
      </c>
      <c r="D53" t="s">
        <v>55</v>
      </c>
      <c r="E53">
        <v>182.2</v>
      </c>
      <c r="F53">
        <v>-110.92</v>
      </c>
      <c r="G53">
        <v>270</v>
      </c>
      <c r="H53" t="s">
        <v>957</v>
      </c>
    </row>
    <row r="54" spans="1:8" x14ac:dyDescent="0.25">
      <c r="A54" s="23" t="str">
        <f>VLOOKUP(Table8[[#This Row],[Val]], BOM[[Designation]:[SPN]], 6, FALSE)</f>
        <v>311-1444-1-ND</v>
      </c>
      <c r="B54" t="s">
        <v>959</v>
      </c>
      <c r="C54" t="s">
        <v>133</v>
      </c>
      <c r="D54" t="s">
        <v>55</v>
      </c>
      <c r="E54">
        <v>183.43</v>
      </c>
      <c r="F54">
        <v>-110.92</v>
      </c>
      <c r="G54">
        <v>270</v>
      </c>
      <c r="H54" t="s">
        <v>957</v>
      </c>
    </row>
    <row r="55" spans="1:8" x14ac:dyDescent="0.25">
      <c r="A55" s="23" t="str">
        <f>VLOOKUP(Table8[[#This Row],[Val]], BOM[[Designation]:[SPN]], 6, FALSE)</f>
        <v>311-1444-1-ND</v>
      </c>
      <c r="B55" t="s">
        <v>1013</v>
      </c>
      <c r="C55" t="s">
        <v>133</v>
      </c>
      <c r="D55" t="s">
        <v>55</v>
      </c>
      <c r="E55">
        <v>177.8</v>
      </c>
      <c r="F55">
        <v>-111.38</v>
      </c>
      <c r="G55">
        <v>270</v>
      </c>
      <c r="H55" t="s">
        <v>957</v>
      </c>
    </row>
    <row r="56" spans="1:8" x14ac:dyDescent="0.25">
      <c r="A56" s="23" t="str">
        <f>VLOOKUP(Table8[[#This Row],[Val]], BOM[[Designation]:[SPN]], 6, FALSE)</f>
        <v>311-1444-1-ND</v>
      </c>
      <c r="B56" t="s">
        <v>1014</v>
      </c>
      <c r="C56" t="s">
        <v>133</v>
      </c>
      <c r="D56" t="s">
        <v>55</v>
      </c>
      <c r="E56">
        <v>179.2</v>
      </c>
      <c r="F56">
        <v>-111.36</v>
      </c>
      <c r="G56">
        <v>270</v>
      </c>
      <c r="H56" t="s">
        <v>957</v>
      </c>
    </row>
    <row r="57" spans="1:8" x14ac:dyDescent="0.25">
      <c r="A57" s="23" t="str">
        <f>VLOOKUP(Table8[[#This Row],[Val]], BOM[[Designation]:[SPN]], 6, FALSE)</f>
        <v>311-1444-1-ND</v>
      </c>
      <c r="B57" t="s">
        <v>1015</v>
      </c>
      <c r="C57" t="s">
        <v>133</v>
      </c>
      <c r="D57" t="s">
        <v>55</v>
      </c>
      <c r="E57">
        <v>174.06553600000001</v>
      </c>
      <c r="F57">
        <v>-108.075694</v>
      </c>
      <c r="G57">
        <v>270</v>
      </c>
      <c r="H57" t="s">
        <v>957</v>
      </c>
    </row>
    <row r="58" spans="1:8" x14ac:dyDescent="0.25">
      <c r="A58" s="23" t="str">
        <f>VLOOKUP(Table8[[#This Row],[Val]], BOM[[Designation]:[SPN]], 6, FALSE)</f>
        <v>311-1451-1-ND</v>
      </c>
      <c r="B58" t="s">
        <v>962</v>
      </c>
      <c r="C58" t="s">
        <v>1089</v>
      </c>
      <c r="D58" t="s">
        <v>55</v>
      </c>
      <c r="E58">
        <v>184.65</v>
      </c>
      <c r="F58">
        <v>-107.2</v>
      </c>
      <c r="G58">
        <v>180</v>
      </c>
      <c r="H58" t="s">
        <v>957</v>
      </c>
    </row>
    <row r="59" spans="1:8" x14ac:dyDescent="0.25">
      <c r="A59" s="23" t="str">
        <f>VLOOKUP(Table8[[#This Row],[Val]], BOM[[Designation]:[SPN]], 6, FALSE)</f>
        <v>311-1451-1-ND</v>
      </c>
      <c r="B59" t="s">
        <v>1012</v>
      </c>
      <c r="C59" t="s">
        <v>1089</v>
      </c>
      <c r="D59" t="s">
        <v>55</v>
      </c>
      <c r="E59">
        <v>176</v>
      </c>
      <c r="F59">
        <v>-105.9</v>
      </c>
      <c r="G59">
        <v>0</v>
      </c>
      <c r="H59" t="s">
        <v>957</v>
      </c>
    </row>
    <row r="60" spans="1:8" x14ac:dyDescent="0.25">
      <c r="A60" s="23" t="str">
        <f>VLOOKUP(Table8[[#This Row],[Val]], BOM[[Designation]:[SPN]], 6, FALSE)</f>
        <v>311-1455-1-ND</v>
      </c>
      <c r="B60" t="s">
        <v>979</v>
      </c>
      <c r="C60" t="s">
        <v>1087</v>
      </c>
      <c r="D60" t="s">
        <v>55</v>
      </c>
      <c r="E60">
        <v>128.94999999999999</v>
      </c>
      <c r="F60">
        <v>-114.45</v>
      </c>
      <c r="G60">
        <v>270</v>
      </c>
      <c r="H60" t="s">
        <v>957</v>
      </c>
    </row>
    <row r="61" spans="1:8" x14ac:dyDescent="0.25">
      <c r="A61" s="23" t="str">
        <f>VLOOKUP(Table8[[#This Row],[Val]], BOM[[Designation]:[SPN]], 6, FALSE)</f>
        <v>311-1455-1-ND</v>
      </c>
      <c r="B61" t="s">
        <v>980</v>
      </c>
      <c r="C61" t="s">
        <v>1087</v>
      </c>
      <c r="D61" t="s">
        <v>55</v>
      </c>
      <c r="E61">
        <v>133</v>
      </c>
      <c r="F61">
        <v>-116.1</v>
      </c>
      <c r="G61">
        <v>90</v>
      </c>
      <c r="H61" t="s">
        <v>957</v>
      </c>
    </row>
    <row r="62" spans="1:8" x14ac:dyDescent="0.25">
      <c r="A62" s="23" t="str">
        <f>VLOOKUP(Table8[[#This Row],[Val]], BOM[[Designation]:[SPN]], 6, FALSE)</f>
        <v>311-1689-1-ND</v>
      </c>
      <c r="B62" t="s">
        <v>986</v>
      </c>
      <c r="C62" t="s">
        <v>53</v>
      </c>
      <c r="D62" t="s">
        <v>12</v>
      </c>
      <c r="E62">
        <v>162.25</v>
      </c>
      <c r="F62">
        <v>-118.75</v>
      </c>
      <c r="G62">
        <v>270</v>
      </c>
      <c r="H62" t="s">
        <v>957</v>
      </c>
    </row>
    <row r="63" spans="1:8" x14ac:dyDescent="0.25">
      <c r="A63" s="23" t="str">
        <f>VLOOKUP(Table8[[#This Row],[Val]], BOM[[Designation]:[SPN]], 6, FALSE)</f>
        <v>311-1689-1-ND</v>
      </c>
      <c r="B63" t="s">
        <v>987</v>
      </c>
      <c r="C63" t="s">
        <v>53</v>
      </c>
      <c r="D63" t="s">
        <v>12</v>
      </c>
      <c r="E63">
        <v>150.02500000000001</v>
      </c>
      <c r="F63">
        <v>-118.625</v>
      </c>
      <c r="G63">
        <v>270</v>
      </c>
      <c r="H63" t="s">
        <v>957</v>
      </c>
    </row>
    <row r="64" spans="1:8" x14ac:dyDescent="0.25">
      <c r="A64" s="23" t="str">
        <f>VLOOKUP(Table8[[#This Row],[Val]], BOM[[Designation]:[SPN]], 6, FALSE)</f>
        <v>311-1689-1-ND</v>
      </c>
      <c r="B64" t="s">
        <v>994</v>
      </c>
      <c r="C64" t="s">
        <v>53</v>
      </c>
      <c r="D64" t="s">
        <v>12</v>
      </c>
      <c r="E64">
        <v>161.368548</v>
      </c>
      <c r="F64">
        <v>-101.102216</v>
      </c>
      <c r="G64">
        <v>90</v>
      </c>
      <c r="H64" t="s">
        <v>957</v>
      </c>
    </row>
    <row r="65" spans="1:8" x14ac:dyDescent="0.25">
      <c r="A65" s="23" t="str">
        <f>VLOOKUP(Table8[[#This Row],[Val]], BOM[[Designation]:[SPN]], 6, FALSE)</f>
        <v>311-1689-1-ND</v>
      </c>
      <c r="B65" t="s">
        <v>996</v>
      </c>
      <c r="C65" t="s">
        <v>53</v>
      </c>
      <c r="D65" t="s">
        <v>12</v>
      </c>
      <c r="E65">
        <v>159.91854799999999</v>
      </c>
      <c r="F65">
        <v>-108.642216</v>
      </c>
      <c r="G65">
        <v>0</v>
      </c>
      <c r="H65" t="s">
        <v>957</v>
      </c>
    </row>
    <row r="66" spans="1:8" x14ac:dyDescent="0.25">
      <c r="A66" s="23" t="str">
        <f>VLOOKUP(Table8[[#This Row],[Val]], BOM[[Designation]:[SPN]], 6, FALSE)</f>
        <v>311-1689-1-ND</v>
      </c>
      <c r="B66" t="s">
        <v>997</v>
      </c>
      <c r="C66" t="s">
        <v>53</v>
      </c>
      <c r="D66" t="s">
        <v>12</v>
      </c>
      <c r="E66">
        <v>157.67854800000001</v>
      </c>
      <c r="F66">
        <v>-103.052216</v>
      </c>
      <c r="G66">
        <v>180</v>
      </c>
      <c r="H66" t="s">
        <v>957</v>
      </c>
    </row>
    <row r="67" spans="1:8" x14ac:dyDescent="0.25">
      <c r="A67" s="23" t="str">
        <f>VLOOKUP(Table8[[#This Row],[Val]], BOM[[Designation]:[SPN]], 6, FALSE)</f>
        <v>311-1689-1-ND</v>
      </c>
      <c r="B67" t="s">
        <v>998</v>
      </c>
      <c r="C67" t="s">
        <v>53</v>
      </c>
      <c r="D67" t="s">
        <v>12</v>
      </c>
      <c r="E67">
        <v>157.308548</v>
      </c>
      <c r="F67">
        <v>-107.142216</v>
      </c>
      <c r="G67">
        <v>180</v>
      </c>
      <c r="H67" t="s">
        <v>957</v>
      </c>
    </row>
    <row r="68" spans="1:8" x14ac:dyDescent="0.25">
      <c r="A68" s="23" t="str">
        <f>VLOOKUP(Table8[[#This Row],[Val]], BOM[[Designation]:[SPN]], 6, FALSE)</f>
        <v>311-1689-1-ND</v>
      </c>
      <c r="B68" t="s">
        <v>999</v>
      </c>
      <c r="C68" t="s">
        <v>53</v>
      </c>
      <c r="D68" t="s">
        <v>12</v>
      </c>
      <c r="E68">
        <v>159.89854800000001</v>
      </c>
      <c r="F68">
        <v>-104.06221600000001</v>
      </c>
      <c r="G68">
        <v>0</v>
      </c>
      <c r="H68" t="s">
        <v>957</v>
      </c>
    </row>
    <row r="69" spans="1:8" x14ac:dyDescent="0.25">
      <c r="A69" s="23" t="str">
        <f>VLOOKUP(Table8[[#This Row],[Val]], BOM[[Designation]:[SPN]], 6, FALSE)</f>
        <v>311-1689-1-ND</v>
      </c>
      <c r="B69" t="s">
        <v>1000</v>
      </c>
      <c r="C69" t="s">
        <v>53</v>
      </c>
      <c r="D69" t="s">
        <v>12</v>
      </c>
      <c r="E69">
        <v>158.808548</v>
      </c>
      <c r="F69">
        <v>-102.072216</v>
      </c>
      <c r="G69">
        <v>180</v>
      </c>
      <c r="H69" t="s">
        <v>957</v>
      </c>
    </row>
    <row r="70" spans="1:8" x14ac:dyDescent="0.25">
      <c r="A70" s="23" t="str">
        <f>VLOOKUP(Table8[[#This Row],[Val]], BOM[[Designation]:[SPN]], 6, FALSE)</f>
        <v>311-1689-1-ND</v>
      </c>
      <c r="B70" t="s">
        <v>1002</v>
      </c>
      <c r="C70" t="s">
        <v>53</v>
      </c>
      <c r="D70" t="s">
        <v>12</v>
      </c>
      <c r="E70">
        <v>168.19854799999999</v>
      </c>
      <c r="F70">
        <v>-97.932215999999997</v>
      </c>
      <c r="G70">
        <v>270</v>
      </c>
      <c r="H70" t="s">
        <v>957</v>
      </c>
    </row>
    <row r="71" spans="1:8" x14ac:dyDescent="0.25">
      <c r="A71" s="23" t="str">
        <f>VLOOKUP(Table8[[#This Row],[Val]], BOM[[Designation]:[SPN]], 6, FALSE)</f>
        <v>311-1689-1-ND</v>
      </c>
      <c r="B71" t="s">
        <v>1003</v>
      </c>
      <c r="C71" t="s">
        <v>53</v>
      </c>
      <c r="D71" t="s">
        <v>12</v>
      </c>
      <c r="E71">
        <v>155.42854800000001</v>
      </c>
      <c r="F71">
        <v>-101.082216</v>
      </c>
      <c r="G71">
        <v>180</v>
      </c>
      <c r="H71" t="s">
        <v>957</v>
      </c>
    </row>
    <row r="72" spans="1:8" x14ac:dyDescent="0.25">
      <c r="A72" s="23" t="str">
        <f>VLOOKUP(Table8[[#This Row],[Val]], BOM[[Designation]:[SPN]], 6, FALSE)</f>
        <v>311-1689-1-ND</v>
      </c>
      <c r="B72" t="s">
        <v>1004</v>
      </c>
      <c r="C72" t="s">
        <v>53</v>
      </c>
      <c r="D72" t="s">
        <v>12</v>
      </c>
      <c r="E72">
        <v>164.67854800000001</v>
      </c>
      <c r="F72">
        <v>-107.492216</v>
      </c>
      <c r="G72">
        <v>180</v>
      </c>
      <c r="H72" t="s">
        <v>957</v>
      </c>
    </row>
    <row r="73" spans="1:8" x14ac:dyDescent="0.25">
      <c r="A73" s="23" t="str">
        <f>VLOOKUP(Table8[[#This Row],[Val]], BOM[[Designation]:[SPN]], 6, FALSE)</f>
        <v>311-1689-1-ND</v>
      </c>
      <c r="B73" t="s">
        <v>1005</v>
      </c>
      <c r="C73" t="s">
        <v>53</v>
      </c>
      <c r="D73" t="s">
        <v>12</v>
      </c>
      <c r="E73">
        <v>164.218548</v>
      </c>
      <c r="F73">
        <v>-102.662216</v>
      </c>
      <c r="G73">
        <v>270</v>
      </c>
      <c r="H73" t="s">
        <v>957</v>
      </c>
    </row>
    <row r="74" spans="1:8" x14ac:dyDescent="0.25">
      <c r="A74" s="23" t="str">
        <f>VLOOKUP(Table8[[#This Row],[Val]], BOM[[Designation]:[SPN]], 6, FALSE)</f>
        <v>311-1689-1-ND</v>
      </c>
      <c r="B74" t="s">
        <v>1006</v>
      </c>
      <c r="C74" t="s">
        <v>53</v>
      </c>
      <c r="D74" t="s">
        <v>12</v>
      </c>
      <c r="E74">
        <v>153.868548</v>
      </c>
      <c r="F74">
        <v>-111.262216</v>
      </c>
      <c r="G74">
        <v>90</v>
      </c>
      <c r="H74" t="s">
        <v>957</v>
      </c>
    </row>
    <row r="75" spans="1:8" x14ac:dyDescent="0.25">
      <c r="A75" s="23" t="str">
        <f>VLOOKUP(Table8[[#This Row],[Val]], BOM[[Designation]:[SPN]], 6, FALSE)</f>
        <v>311-1689-1-ND</v>
      </c>
      <c r="B75" t="s">
        <v>1007</v>
      </c>
      <c r="C75" t="s">
        <v>53</v>
      </c>
      <c r="D75" t="s">
        <v>12</v>
      </c>
      <c r="E75">
        <v>167.64854800000001</v>
      </c>
      <c r="F75">
        <v>-106.142216</v>
      </c>
      <c r="G75">
        <v>180</v>
      </c>
      <c r="H75" t="s">
        <v>957</v>
      </c>
    </row>
    <row r="76" spans="1:8" x14ac:dyDescent="0.25">
      <c r="A76" s="23" t="str">
        <f>VLOOKUP(Table8[[#This Row],[Val]], BOM[[Designation]:[SPN]], 6, FALSE)</f>
        <v>311-1689-1-ND</v>
      </c>
      <c r="B76" t="s">
        <v>1008</v>
      </c>
      <c r="C76" t="s">
        <v>53</v>
      </c>
      <c r="D76" t="s">
        <v>12</v>
      </c>
      <c r="E76">
        <v>161.82854800000001</v>
      </c>
      <c r="F76">
        <v>-108.642216</v>
      </c>
      <c r="G76">
        <v>180</v>
      </c>
      <c r="H76" t="s">
        <v>957</v>
      </c>
    </row>
    <row r="77" spans="1:8" x14ac:dyDescent="0.25">
      <c r="A77" s="23" t="str">
        <f>VLOOKUP(Table8[[#This Row],[Val]], BOM[[Designation]:[SPN]], 6, FALSE)</f>
        <v>311-1689-1-ND</v>
      </c>
      <c r="B77" t="s">
        <v>1009</v>
      </c>
      <c r="C77" t="s">
        <v>53</v>
      </c>
      <c r="D77" t="s">
        <v>12</v>
      </c>
      <c r="E77">
        <v>157.05000000000001</v>
      </c>
      <c r="F77">
        <v>-98.2</v>
      </c>
      <c r="G77">
        <v>270</v>
      </c>
      <c r="H77" t="s">
        <v>957</v>
      </c>
    </row>
    <row r="78" spans="1:8" x14ac:dyDescent="0.25">
      <c r="A78" s="23" t="str">
        <f>VLOOKUP(Table8[[#This Row],[Val]], BOM[[Designation]:[SPN]], 6, FALSE)</f>
        <v>311-1689-1-ND</v>
      </c>
      <c r="B78" t="s">
        <v>1010</v>
      </c>
      <c r="C78" t="s">
        <v>53</v>
      </c>
      <c r="D78" t="s">
        <v>12</v>
      </c>
      <c r="E78">
        <v>157.30000000000001</v>
      </c>
      <c r="F78">
        <v>-105.8</v>
      </c>
      <c r="G78">
        <v>180</v>
      </c>
      <c r="H78" t="s">
        <v>957</v>
      </c>
    </row>
    <row r="79" spans="1:8" x14ac:dyDescent="0.25">
      <c r="A79" s="23" t="str">
        <f>VLOOKUP(Table8[[#This Row],[Val]], BOM[[Designation]:[SPN]], 6, FALSE)</f>
        <v>311-1689-1-ND</v>
      </c>
      <c r="B79" t="s">
        <v>1016</v>
      </c>
      <c r="C79" t="s">
        <v>53</v>
      </c>
      <c r="D79" t="s">
        <v>12</v>
      </c>
      <c r="E79">
        <v>161.60854800000001</v>
      </c>
      <c r="F79">
        <v>-107.082216</v>
      </c>
      <c r="G79">
        <v>180</v>
      </c>
      <c r="H79" t="s">
        <v>957</v>
      </c>
    </row>
    <row r="80" spans="1:8" x14ac:dyDescent="0.25">
      <c r="A80" s="23" t="str">
        <f>VLOOKUP(Table8[[#This Row],[Val]], BOM[[Designation]:[SPN]], 6, FALSE)</f>
        <v>311-1689-1-ND</v>
      </c>
      <c r="B80" t="s">
        <v>1017</v>
      </c>
      <c r="C80" t="s">
        <v>53</v>
      </c>
      <c r="D80" t="s">
        <v>12</v>
      </c>
      <c r="E80">
        <v>165.59854799999999</v>
      </c>
      <c r="F80">
        <v>-110.222216</v>
      </c>
      <c r="G80">
        <v>180</v>
      </c>
      <c r="H80" t="s">
        <v>957</v>
      </c>
    </row>
    <row r="81" spans="1:8" x14ac:dyDescent="0.25">
      <c r="A81" s="23" t="str">
        <f>VLOOKUP(Table8[[#This Row],[Val]], BOM[[Designation]:[SPN]], 6, FALSE)</f>
        <v>311-1713-1-ND</v>
      </c>
      <c r="B81" t="s">
        <v>120</v>
      </c>
      <c r="C81" t="s">
        <v>121</v>
      </c>
      <c r="D81" t="s">
        <v>12</v>
      </c>
      <c r="E81">
        <v>139.57</v>
      </c>
      <c r="F81">
        <v>-85.466571999999999</v>
      </c>
      <c r="G81">
        <v>0</v>
      </c>
      <c r="H81" t="s">
        <v>957</v>
      </c>
    </row>
    <row r="82" spans="1:8" x14ac:dyDescent="0.25">
      <c r="A82" s="23" t="str">
        <f>VLOOKUP(Table8[[#This Row],[Val]], BOM[[Designation]:[SPN]], 6, FALSE)</f>
        <v>311-1863-1-ND</v>
      </c>
      <c r="B82" t="s">
        <v>992</v>
      </c>
      <c r="C82" t="s">
        <v>1088</v>
      </c>
      <c r="D82" t="s">
        <v>9</v>
      </c>
      <c r="E82">
        <v>154.5</v>
      </c>
      <c r="F82">
        <v>-94.85</v>
      </c>
      <c r="G82">
        <v>180</v>
      </c>
      <c r="H82" t="s">
        <v>957</v>
      </c>
    </row>
    <row r="83" spans="1:8" x14ac:dyDescent="0.25">
      <c r="A83" s="23" t="str">
        <f>VLOOKUP(Table8[[#This Row],[Val]], BOM[[Designation]:[SPN]], 6, FALSE)</f>
        <v>311-1863-1-ND</v>
      </c>
      <c r="B83" t="s">
        <v>993</v>
      </c>
      <c r="C83" t="s">
        <v>1088</v>
      </c>
      <c r="D83" t="s">
        <v>9</v>
      </c>
      <c r="E83">
        <v>159.21</v>
      </c>
      <c r="F83">
        <v>-115.27</v>
      </c>
      <c r="G83">
        <v>270</v>
      </c>
      <c r="H83" t="s">
        <v>957</v>
      </c>
    </row>
    <row r="84" spans="1:8" x14ac:dyDescent="0.25">
      <c r="A84" s="23" t="str">
        <f>VLOOKUP(Table8[[#This Row],[Val]], BOM[[Designation]:[SPN]], 6, FALSE)</f>
        <v>311-1863-1-ND</v>
      </c>
      <c r="B84" t="s">
        <v>995</v>
      </c>
      <c r="C84" t="s">
        <v>1088</v>
      </c>
      <c r="D84" t="s">
        <v>9</v>
      </c>
      <c r="E84">
        <v>157.75</v>
      </c>
      <c r="F84">
        <v>-93.85</v>
      </c>
      <c r="G84">
        <v>90</v>
      </c>
      <c r="H84" t="s">
        <v>957</v>
      </c>
    </row>
    <row r="85" spans="1:8" x14ac:dyDescent="0.25">
      <c r="A85" s="23" t="str">
        <f>VLOOKUP(Table8[[#This Row],[Val]], BOM[[Designation]:[SPN]], 6, FALSE)</f>
        <v>311-1863-1-ND</v>
      </c>
      <c r="B85" t="s">
        <v>1001</v>
      </c>
      <c r="C85" t="s">
        <v>1088</v>
      </c>
      <c r="D85" t="s">
        <v>9</v>
      </c>
      <c r="E85">
        <v>167.58</v>
      </c>
      <c r="F85">
        <v>-114.48</v>
      </c>
      <c r="G85">
        <v>0</v>
      </c>
      <c r="H85" t="s">
        <v>957</v>
      </c>
    </row>
    <row r="86" spans="1:8" x14ac:dyDescent="0.25">
      <c r="A86" s="23" t="str">
        <f>VLOOKUP(Table8[[#This Row],[Val]], BOM[[Designation]:[SPN]], 6, FALSE)</f>
        <v>311-1865-1-ND</v>
      </c>
      <c r="B86" t="s">
        <v>965</v>
      </c>
      <c r="C86" t="s">
        <v>64</v>
      </c>
      <c r="D86" t="s">
        <v>9</v>
      </c>
      <c r="E86">
        <v>130.38999999999999</v>
      </c>
      <c r="F86">
        <v>-90.34</v>
      </c>
      <c r="G86">
        <v>270</v>
      </c>
      <c r="H86" t="s">
        <v>957</v>
      </c>
    </row>
    <row r="87" spans="1:8" x14ac:dyDescent="0.25">
      <c r="A87" s="23" t="str">
        <f>VLOOKUP(Table8[[#This Row],[Val]], BOM[[Designation]:[SPN]], 6, FALSE)</f>
        <v>311-1865-1-ND</v>
      </c>
      <c r="B87" t="s">
        <v>969</v>
      </c>
      <c r="C87" t="s">
        <v>64</v>
      </c>
      <c r="D87" t="s">
        <v>9</v>
      </c>
      <c r="E87">
        <v>149.65</v>
      </c>
      <c r="F87">
        <v>-87.075000000000003</v>
      </c>
      <c r="G87">
        <v>270</v>
      </c>
      <c r="H87" t="s">
        <v>957</v>
      </c>
    </row>
    <row r="88" spans="1:8" x14ac:dyDescent="0.25">
      <c r="A88" s="23" t="str">
        <f>VLOOKUP(Table8[[#This Row],[Val]], BOM[[Designation]:[SPN]], 6, FALSE)</f>
        <v>311-2.20KLRCT-ND</v>
      </c>
      <c r="B88" t="s">
        <v>209</v>
      </c>
      <c r="C88" t="s">
        <v>210</v>
      </c>
      <c r="D88" t="s">
        <v>32</v>
      </c>
      <c r="E88">
        <v>136.61000000000001</v>
      </c>
      <c r="F88">
        <v>-107.69</v>
      </c>
      <c r="G88">
        <v>0</v>
      </c>
      <c r="H88" t="s">
        <v>957</v>
      </c>
    </row>
    <row r="89" spans="1:8" x14ac:dyDescent="0.25">
      <c r="A89" s="23" t="str">
        <f>VLOOKUP(Table8[[#This Row],[Val]], BOM[[Designation]:[SPN]], 6, FALSE)</f>
        <v>311-22.0LRCT-ND</v>
      </c>
      <c r="B89" t="s">
        <v>207</v>
      </c>
      <c r="C89" s="14" t="s">
        <v>208</v>
      </c>
      <c r="D89" t="s">
        <v>32</v>
      </c>
      <c r="E89">
        <v>188.55</v>
      </c>
      <c r="F89">
        <v>-105.5</v>
      </c>
      <c r="G89">
        <v>0</v>
      </c>
      <c r="H89" t="s">
        <v>957</v>
      </c>
    </row>
    <row r="90" spans="1:8" x14ac:dyDescent="0.25">
      <c r="A90" s="23" t="str">
        <f>VLOOKUP(Table8[[#This Row],[Val]], BOM[[Designation]:[SPN]], 6, FALSE)</f>
        <v>311-2KLRCT-ND</v>
      </c>
      <c r="B90" t="s">
        <v>1033</v>
      </c>
      <c r="C90" t="s">
        <v>190</v>
      </c>
      <c r="D90" t="s">
        <v>32</v>
      </c>
      <c r="E90">
        <v>179.743022</v>
      </c>
      <c r="F90">
        <v>-88.141050000000007</v>
      </c>
      <c r="G90">
        <v>180</v>
      </c>
      <c r="H90" t="s">
        <v>957</v>
      </c>
    </row>
    <row r="91" spans="1:8" x14ac:dyDescent="0.25">
      <c r="A91" s="23" t="str">
        <f>VLOOKUP(Table8[[#This Row],[Val]], BOM[[Designation]:[SPN]], 6, FALSE)</f>
        <v>311-2KLRCT-ND</v>
      </c>
      <c r="B91" t="s">
        <v>1034</v>
      </c>
      <c r="C91" t="s">
        <v>190</v>
      </c>
      <c r="D91" t="s">
        <v>32</v>
      </c>
      <c r="E91">
        <v>194.86</v>
      </c>
      <c r="F91">
        <v>-105</v>
      </c>
      <c r="G91">
        <v>90</v>
      </c>
      <c r="H91" t="s">
        <v>957</v>
      </c>
    </row>
    <row r="92" spans="1:8" x14ac:dyDescent="0.25">
      <c r="A92" s="23" t="str">
        <f>VLOOKUP(Table8[[#This Row],[Val]], BOM[[Designation]:[SPN]], 6, FALSE)</f>
        <v>311-33.0LRCT-ND</v>
      </c>
      <c r="B92" t="s">
        <v>1031</v>
      </c>
      <c r="C92" s="14" t="s">
        <v>160</v>
      </c>
      <c r="D92" t="s">
        <v>32</v>
      </c>
      <c r="E92">
        <v>137.26</v>
      </c>
      <c r="F92">
        <v>-85.406571999999997</v>
      </c>
      <c r="G92">
        <v>0</v>
      </c>
      <c r="H92" t="s">
        <v>957</v>
      </c>
    </row>
    <row r="93" spans="1:8" x14ac:dyDescent="0.25">
      <c r="A93" s="23" t="str">
        <f>VLOOKUP(Table8[[#This Row],[Val]], BOM[[Designation]:[SPN]], 6, FALSE)</f>
        <v>311-39.0KLRCT-ND</v>
      </c>
      <c r="B93" t="s">
        <v>175</v>
      </c>
      <c r="C93" t="s">
        <v>176</v>
      </c>
      <c r="D93" t="s">
        <v>32</v>
      </c>
      <c r="E93">
        <v>201.905</v>
      </c>
      <c r="F93">
        <v>-87.41</v>
      </c>
      <c r="G93">
        <v>0</v>
      </c>
      <c r="H93" t="s">
        <v>957</v>
      </c>
    </row>
    <row r="94" spans="1:8" x14ac:dyDescent="0.25">
      <c r="A94" s="23" t="str">
        <f>VLOOKUP(Table8[[#This Row],[Val]], BOM[[Designation]:[SPN]], 6, FALSE)</f>
        <v>311-4.7KLRCT-ND</v>
      </c>
      <c r="B94" t="s">
        <v>1021</v>
      </c>
      <c r="C94" t="s">
        <v>152</v>
      </c>
      <c r="D94" t="s">
        <v>32</v>
      </c>
      <c r="E94">
        <v>193.13</v>
      </c>
      <c r="F94">
        <v>-89.88</v>
      </c>
      <c r="G94">
        <v>270</v>
      </c>
      <c r="H94" t="s">
        <v>957</v>
      </c>
    </row>
    <row r="95" spans="1:8" x14ac:dyDescent="0.25">
      <c r="A95" s="23" t="str">
        <f>VLOOKUP(Table8[[#This Row],[Val]], BOM[[Designation]:[SPN]], 6, FALSE)</f>
        <v>311-4.7KLRCT-ND</v>
      </c>
      <c r="B95" t="s">
        <v>1022</v>
      </c>
      <c r="C95" t="s">
        <v>152</v>
      </c>
      <c r="D95" t="s">
        <v>32</v>
      </c>
      <c r="E95">
        <v>191.96</v>
      </c>
      <c r="F95">
        <v>-89.43</v>
      </c>
      <c r="G95">
        <v>0</v>
      </c>
      <c r="H95" t="s">
        <v>957</v>
      </c>
    </row>
    <row r="96" spans="1:8" x14ac:dyDescent="0.25">
      <c r="A96" s="23" t="str">
        <f>VLOOKUP(Table8[[#This Row],[Val]], BOM[[Designation]:[SPN]], 6, FALSE)</f>
        <v>311-4.7KLRCT-ND</v>
      </c>
      <c r="B96" t="s">
        <v>1023</v>
      </c>
      <c r="C96" t="s">
        <v>152</v>
      </c>
      <c r="D96" t="s">
        <v>32</v>
      </c>
      <c r="E96">
        <v>192.63</v>
      </c>
      <c r="F96">
        <v>-82.24</v>
      </c>
      <c r="G96">
        <v>180</v>
      </c>
      <c r="H96" t="s">
        <v>957</v>
      </c>
    </row>
    <row r="97" spans="1:8" x14ac:dyDescent="0.25">
      <c r="A97" s="24" t="str">
        <f>VLOOKUP(Table8[[#This Row],[Val]], BOM[[Designation]:[SPN]], 6, FALSE)</f>
        <v>311-4.7KLRCT-ND</v>
      </c>
      <c r="B97" t="s">
        <v>1039</v>
      </c>
      <c r="C97" t="s">
        <v>152</v>
      </c>
      <c r="D97" t="s">
        <v>32</v>
      </c>
      <c r="E97">
        <v>126.05</v>
      </c>
      <c r="F97">
        <v>-108.8</v>
      </c>
      <c r="G97">
        <v>270</v>
      </c>
      <c r="H97" t="s">
        <v>957</v>
      </c>
    </row>
    <row r="98" spans="1:8" x14ac:dyDescent="0.25">
      <c r="A98" s="24" t="str">
        <f>VLOOKUP(Table8[[#This Row],[Val]], BOM[[Designation]:[SPN]], 6, FALSE)</f>
        <v>311-4.7KLRCT-ND</v>
      </c>
      <c r="B98" t="s">
        <v>1049</v>
      </c>
      <c r="C98" t="s">
        <v>152</v>
      </c>
      <c r="D98" t="s">
        <v>32</v>
      </c>
      <c r="E98">
        <v>174.05</v>
      </c>
      <c r="F98">
        <v>-122.03</v>
      </c>
      <c r="G98">
        <v>0</v>
      </c>
      <c r="H98" t="s">
        <v>957</v>
      </c>
    </row>
    <row r="99" spans="1:8" x14ac:dyDescent="0.25">
      <c r="A99" s="24" t="str">
        <f>VLOOKUP(Table8[[#This Row],[Val]], BOM[[Designation]:[SPN]], 6, FALSE)</f>
        <v>311-4.7KLRCT-ND</v>
      </c>
      <c r="B99" t="s">
        <v>1052</v>
      </c>
      <c r="C99" t="s">
        <v>152</v>
      </c>
      <c r="D99" t="s">
        <v>32</v>
      </c>
      <c r="E99">
        <v>173.18</v>
      </c>
      <c r="F99">
        <v>-115.69</v>
      </c>
      <c r="G99">
        <v>90</v>
      </c>
      <c r="H99" t="s">
        <v>957</v>
      </c>
    </row>
    <row r="100" spans="1:8" x14ac:dyDescent="0.25">
      <c r="A100" s="23" t="str">
        <f>VLOOKUP(Table8[[#This Row],[Val]], BOM[[Designation]:[SPN]], 6, FALSE)</f>
        <v>311-4.99KLRCT-ND</v>
      </c>
      <c r="B100" t="s">
        <v>1027</v>
      </c>
      <c r="C100" t="s">
        <v>166</v>
      </c>
      <c r="D100" t="s">
        <v>32</v>
      </c>
      <c r="E100">
        <v>138.06</v>
      </c>
      <c r="F100">
        <v>-86.866572000000005</v>
      </c>
      <c r="G100">
        <v>0</v>
      </c>
      <c r="H100" t="s">
        <v>957</v>
      </c>
    </row>
    <row r="101" spans="1:8" x14ac:dyDescent="0.25">
      <c r="A101" s="23" t="str">
        <f>VLOOKUP(Table8[[#This Row],[Val]], BOM[[Designation]:[SPN]], 6, FALSE)</f>
        <v>311-4.99KLRCT-ND</v>
      </c>
      <c r="B101" t="s">
        <v>1028</v>
      </c>
      <c r="C101" t="s">
        <v>166</v>
      </c>
      <c r="D101" t="s">
        <v>32</v>
      </c>
      <c r="E101">
        <v>169.85</v>
      </c>
      <c r="F101">
        <v>-85.656797999999995</v>
      </c>
      <c r="G101">
        <v>0</v>
      </c>
      <c r="H101" t="s">
        <v>957</v>
      </c>
    </row>
    <row r="102" spans="1:8" x14ac:dyDescent="0.25">
      <c r="A102" s="23" t="str">
        <f>VLOOKUP(Table8[[#This Row],[Val]], BOM[[Designation]:[SPN]], 6, FALSE)</f>
        <v>311-4.99KLRCT-ND</v>
      </c>
      <c r="B102" t="s">
        <v>1030</v>
      </c>
      <c r="C102" t="s">
        <v>166</v>
      </c>
      <c r="D102" t="s">
        <v>32</v>
      </c>
      <c r="E102">
        <v>155.4</v>
      </c>
      <c r="F102">
        <v>-86.71</v>
      </c>
      <c r="G102">
        <v>0</v>
      </c>
      <c r="H102" t="s">
        <v>957</v>
      </c>
    </row>
    <row r="103" spans="1:8" x14ac:dyDescent="0.25">
      <c r="A103" s="23" t="str">
        <f>VLOOKUP(Table8[[#This Row],[Val]], BOM[[Designation]:[SPN]], 6, FALSE)</f>
        <v>311-470KLRCT-ND</v>
      </c>
      <c r="B103" t="s">
        <v>1020</v>
      </c>
      <c r="C103" t="s">
        <v>154</v>
      </c>
      <c r="D103" t="s">
        <v>32</v>
      </c>
      <c r="E103">
        <v>165.5</v>
      </c>
      <c r="F103">
        <v>-92.25</v>
      </c>
      <c r="G103">
        <v>180</v>
      </c>
      <c r="H103" t="s">
        <v>957</v>
      </c>
    </row>
    <row r="104" spans="1:8" x14ac:dyDescent="0.25">
      <c r="A104" s="23" t="str">
        <f>VLOOKUP(Table8[[#This Row],[Val]], BOM[[Designation]:[SPN]], 6, FALSE)</f>
        <v>311-470KLRCT-ND</v>
      </c>
      <c r="B104" t="s">
        <v>1024</v>
      </c>
      <c r="C104" t="s">
        <v>154</v>
      </c>
      <c r="D104" t="s">
        <v>32</v>
      </c>
      <c r="E104">
        <v>167.14</v>
      </c>
      <c r="F104">
        <v>-92.11</v>
      </c>
      <c r="G104">
        <v>90</v>
      </c>
      <c r="H104" t="s">
        <v>957</v>
      </c>
    </row>
    <row r="105" spans="1:8" x14ac:dyDescent="0.25">
      <c r="A105" s="23" t="str">
        <f>VLOOKUP(Table8[[#This Row],[Val]], BOM[[Designation]:[SPN]], 6, FALSE)</f>
        <v>311-5.49KLRCT-ND</v>
      </c>
      <c r="B105" t="s">
        <v>195</v>
      </c>
      <c r="C105" t="s">
        <v>196</v>
      </c>
      <c r="D105" t="s">
        <v>32</v>
      </c>
      <c r="E105">
        <v>201.56</v>
      </c>
      <c r="F105">
        <v>-90.05</v>
      </c>
      <c r="G105">
        <v>0</v>
      </c>
      <c r="H105" t="s">
        <v>957</v>
      </c>
    </row>
    <row r="106" spans="1:8" x14ac:dyDescent="0.25">
      <c r="A106" s="23" t="str">
        <f>VLOOKUP(Table8[[#This Row],[Val]], BOM[[Designation]:[SPN]], 6, FALSE)</f>
        <v>311-56.0LRCT-ND</v>
      </c>
      <c r="B106" t="s">
        <v>183</v>
      </c>
      <c r="C106" s="14" t="s">
        <v>184</v>
      </c>
      <c r="D106" t="s">
        <v>32</v>
      </c>
      <c r="E106">
        <v>168.95</v>
      </c>
      <c r="F106">
        <v>-84.256798000000003</v>
      </c>
      <c r="G106">
        <v>0</v>
      </c>
      <c r="H106" t="s">
        <v>957</v>
      </c>
    </row>
    <row r="107" spans="1:8" x14ac:dyDescent="0.25">
      <c r="A107" s="24" t="str">
        <f>VLOOKUP(Table8[[#This Row],[Val]], BOM[[Designation]:[SPN]], 6, FALSE)</f>
        <v>311-68.0KLRCT-ND</v>
      </c>
      <c r="B107" t="s">
        <v>1047</v>
      </c>
      <c r="C107" t="s">
        <v>33</v>
      </c>
      <c r="D107" t="s">
        <v>32</v>
      </c>
      <c r="E107">
        <v>146.9</v>
      </c>
      <c r="F107">
        <v>-101.6</v>
      </c>
      <c r="G107">
        <v>0</v>
      </c>
      <c r="H107" t="s">
        <v>957</v>
      </c>
    </row>
    <row r="108" spans="1:8" x14ac:dyDescent="0.25">
      <c r="A108" s="23" t="str">
        <f>VLOOKUP(Table8[[#This Row],[Val]], BOM[[Designation]:[SPN]], 6, FALSE)</f>
        <v>311-7.50KLRCT-ND</v>
      </c>
      <c r="B108" t="s">
        <v>169</v>
      </c>
      <c r="C108" t="s">
        <v>170</v>
      </c>
      <c r="D108" t="s">
        <v>32</v>
      </c>
      <c r="E108">
        <v>140.32</v>
      </c>
      <c r="F108">
        <v>-86.826571999999999</v>
      </c>
      <c r="G108">
        <v>0</v>
      </c>
      <c r="H108" t="s">
        <v>957</v>
      </c>
    </row>
    <row r="109" spans="1:8" x14ac:dyDescent="0.25">
      <c r="A109" s="23" t="str">
        <f>VLOOKUP(Table8[[#This Row],[Val]], BOM[[Designation]:[SPN]], 6, FALSE)</f>
        <v>490-5263-1-ND</v>
      </c>
      <c r="B109" t="s">
        <v>1019</v>
      </c>
      <c r="C109" t="s">
        <v>86</v>
      </c>
      <c r="D109" t="s">
        <v>55</v>
      </c>
      <c r="E109">
        <v>129</v>
      </c>
      <c r="F109">
        <v>-111.05</v>
      </c>
      <c r="G109">
        <v>270</v>
      </c>
      <c r="H109" t="s">
        <v>957</v>
      </c>
    </row>
    <row r="110" spans="1:8" x14ac:dyDescent="0.25">
      <c r="A110" s="23" t="str">
        <f>VLOOKUP(Table8[[#This Row],[Val]], BOM[[Designation]:[SPN]], 6, FALSE)</f>
        <v>YAG2951CT-ND</v>
      </c>
      <c r="B110" t="s">
        <v>187</v>
      </c>
      <c r="C110" t="s">
        <v>188</v>
      </c>
      <c r="D110" t="s">
        <v>32</v>
      </c>
      <c r="E110">
        <v>181.23302200000001</v>
      </c>
      <c r="F110">
        <v>-89.82105</v>
      </c>
      <c r="G110">
        <v>90</v>
      </c>
      <c r="H110" t="s">
        <v>957</v>
      </c>
    </row>
    <row r="111" spans="1:8" x14ac:dyDescent="0.25">
      <c r="A111" s="23" t="str">
        <f>VLOOKUP(Table8[[#This Row],[Val]], BOM[[Designation]:[SPN]], 6, FALSE)</f>
        <v>YAG3033CT-ND</v>
      </c>
      <c r="B111" t="s">
        <v>193</v>
      </c>
      <c r="C111" t="s">
        <v>194</v>
      </c>
      <c r="D111" t="s">
        <v>32</v>
      </c>
      <c r="E111">
        <v>186.271322</v>
      </c>
      <c r="F111">
        <v>-79.770700000000005</v>
      </c>
      <c r="G111">
        <v>90</v>
      </c>
      <c r="H111" t="s">
        <v>957</v>
      </c>
    </row>
    <row r="112" spans="1:8" x14ac:dyDescent="0.25">
      <c r="A112" s="23" t="str">
        <f>VLOOKUP(Table8[[#This Row],[Val]], BOM[[Designation]:[SPN]], 6, FALSE)</f>
        <v>YAG3048CT-ND</v>
      </c>
      <c r="B112" t="s">
        <v>191</v>
      </c>
      <c r="C112" t="s">
        <v>192</v>
      </c>
      <c r="D112" t="s">
        <v>32</v>
      </c>
      <c r="E112">
        <v>147.12535</v>
      </c>
      <c r="F112">
        <v>-94.463809999999995</v>
      </c>
      <c r="G112">
        <v>0</v>
      </c>
      <c r="H112" t="s">
        <v>957</v>
      </c>
    </row>
    <row r="113" spans="1:8" x14ac:dyDescent="0.25">
      <c r="A113" s="23" t="str">
        <f>VLOOKUP(Table8[[#This Row],[Val]], BOM[[Designation]:[SPN]], 6, FALSE)</f>
        <v>YAG3150CT-ND</v>
      </c>
      <c r="B113" t="s">
        <v>197</v>
      </c>
      <c r="C113" t="s">
        <v>198</v>
      </c>
      <c r="D113" t="s">
        <v>32</v>
      </c>
      <c r="E113">
        <v>186.23132200000001</v>
      </c>
      <c r="F113">
        <v>-81.480699999999999</v>
      </c>
      <c r="G113">
        <v>90</v>
      </c>
      <c r="H113" t="s">
        <v>957</v>
      </c>
    </row>
    <row r="114" spans="1:8" x14ac:dyDescent="0.25">
      <c r="A114" s="23" t="str">
        <f>VLOOKUP(Table8[[#This Row],[Val]], BOM[[Designation]:[SPN]], 6, FALSE)</f>
        <v>YAG3193CT-ND</v>
      </c>
      <c r="B114" t="s">
        <v>173</v>
      </c>
      <c r="C114" s="14" t="s">
        <v>174</v>
      </c>
      <c r="D114" t="s">
        <v>32</v>
      </c>
      <c r="E114">
        <v>157.86000000000001</v>
      </c>
      <c r="F114">
        <v>-86.72</v>
      </c>
      <c r="G114">
        <v>0</v>
      </c>
      <c r="H114" t="s">
        <v>957</v>
      </c>
    </row>
    <row r="115" spans="1:8" x14ac:dyDescent="0.25">
      <c r="A115" s="23" t="str">
        <f>VLOOKUP(Table8[[#This Row],[Val]], BOM[[Designation]:[SPN]], 6, FALSE)</f>
        <v>YAG3220CT-ND</v>
      </c>
      <c r="B115" t="s">
        <v>157</v>
      </c>
      <c r="C115" t="s">
        <v>158</v>
      </c>
      <c r="D115" t="s">
        <v>32</v>
      </c>
      <c r="E115">
        <v>201.93</v>
      </c>
      <c r="F115">
        <v>-88.31</v>
      </c>
      <c r="G115">
        <v>180</v>
      </c>
      <c r="H115" t="s">
        <v>957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4254-212A-4467-9D87-F5B7C962DA04}">
  <dimension ref="A1:H311"/>
  <sheetViews>
    <sheetView topLeftCell="A226" workbookViewId="0">
      <selection activeCell="A226" sqref="A226"/>
    </sheetView>
  </sheetViews>
  <sheetFormatPr defaultRowHeight="15" x14ac:dyDescent="0.25"/>
  <cols>
    <col min="1" max="1" width="24" customWidth="1"/>
    <col min="2" max="2" width="9.140625" customWidth="1"/>
    <col min="3" max="3" width="24.28515625" bestFit="1" customWidth="1"/>
    <col min="4" max="4" width="20.42578125" customWidth="1"/>
    <col min="5" max="6" width="9.140625" hidden="1" customWidth="1"/>
    <col min="7" max="7" width="5.7109375" hidden="1" customWidth="1"/>
    <col min="8" max="8" width="7.140625" bestFit="1" customWidth="1"/>
  </cols>
  <sheetData>
    <row r="1" spans="1:8" x14ac:dyDescent="0.25">
      <c r="A1" t="s">
        <v>330</v>
      </c>
      <c r="B1" t="s">
        <v>702</v>
      </c>
      <c r="C1" t="s">
        <v>703</v>
      </c>
      <c r="D1" t="s">
        <v>2</v>
      </c>
      <c r="E1" t="s">
        <v>704</v>
      </c>
      <c r="F1" t="s">
        <v>705</v>
      </c>
      <c r="G1" t="s">
        <v>706</v>
      </c>
      <c r="H1" t="s">
        <v>707</v>
      </c>
    </row>
    <row r="2" spans="1:8" hidden="1" x14ac:dyDescent="0.25">
      <c r="A2" t="str">
        <f>VLOOKUP(Table6[[#This Row],[Val]], BOM[[Designation]:[SPN]], 6, FALSE)</f>
        <v>-</v>
      </c>
      <c r="B2" t="s">
        <v>708</v>
      </c>
      <c r="C2" t="s">
        <v>10</v>
      </c>
      <c r="D2" t="s">
        <v>9</v>
      </c>
      <c r="E2">
        <v>153</v>
      </c>
      <c r="F2">
        <v>-92.05</v>
      </c>
      <c r="G2">
        <v>90</v>
      </c>
      <c r="H2" t="s">
        <v>709</v>
      </c>
    </row>
    <row r="3" spans="1:8" hidden="1" x14ac:dyDescent="0.25">
      <c r="A3" t="str">
        <f>VLOOKUP(Table6[[#This Row],[Val]], BOM[[Designation]:[SPN]], 6, FALSE)</f>
        <v>-</v>
      </c>
      <c r="B3" t="s">
        <v>790</v>
      </c>
      <c r="C3" t="s">
        <v>10</v>
      </c>
      <c r="D3" t="s">
        <v>9</v>
      </c>
      <c r="E3">
        <v>181.95</v>
      </c>
      <c r="F3">
        <v>-90.45</v>
      </c>
      <c r="G3">
        <v>90</v>
      </c>
      <c r="H3" t="s">
        <v>709</v>
      </c>
    </row>
    <row r="4" spans="1:8" hidden="1" x14ac:dyDescent="0.25">
      <c r="A4" t="str">
        <f>VLOOKUP(Table6[[#This Row],[Val]], BOM[[Designation]:[SPN]], 6, FALSE)</f>
        <v>-</v>
      </c>
      <c r="B4" t="s">
        <v>791</v>
      </c>
      <c r="C4" t="s">
        <v>10</v>
      </c>
      <c r="D4" t="s">
        <v>9</v>
      </c>
      <c r="E4">
        <v>144.85</v>
      </c>
      <c r="F4">
        <v>-94.15</v>
      </c>
      <c r="G4">
        <v>180</v>
      </c>
      <c r="H4" t="s">
        <v>709</v>
      </c>
    </row>
    <row r="5" spans="1:8" hidden="1" x14ac:dyDescent="0.25">
      <c r="A5" t="str">
        <f>VLOOKUP(Table6[[#This Row],[Val]], BOM[[Designation]:[SPN]], 6, FALSE)</f>
        <v>-</v>
      </c>
      <c r="B5" t="s">
        <v>792</v>
      </c>
      <c r="C5" t="s">
        <v>10</v>
      </c>
      <c r="D5" t="s">
        <v>9</v>
      </c>
      <c r="E5">
        <v>189.391322</v>
      </c>
      <c r="F5">
        <v>-80.800700000000006</v>
      </c>
      <c r="G5">
        <v>90</v>
      </c>
      <c r="H5" t="s">
        <v>709</v>
      </c>
    </row>
    <row r="6" spans="1:8" hidden="1" x14ac:dyDescent="0.25">
      <c r="A6" t="str">
        <f>VLOOKUP(Table6[[#This Row],[Val]], BOM[[Designation]:[SPN]], 6, FALSE)</f>
        <v>-</v>
      </c>
      <c r="B6" t="s">
        <v>794</v>
      </c>
      <c r="C6" t="s">
        <v>10</v>
      </c>
      <c r="D6" t="s">
        <v>9</v>
      </c>
      <c r="E6">
        <v>192.3</v>
      </c>
      <c r="F6">
        <v>-96</v>
      </c>
      <c r="G6">
        <v>270</v>
      </c>
      <c r="H6" t="s">
        <v>709</v>
      </c>
    </row>
    <row r="7" spans="1:8" hidden="1" x14ac:dyDescent="0.25">
      <c r="A7" t="str">
        <f>VLOOKUP(Table6[[#This Row],[Val]], BOM[[Designation]:[SPN]], 6, FALSE)</f>
        <v>-</v>
      </c>
      <c r="B7" t="s">
        <v>808</v>
      </c>
      <c r="C7" t="s">
        <v>10</v>
      </c>
      <c r="D7" t="s">
        <v>12</v>
      </c>
      <c r="E7">
        <v>209.64</v>
      </c>
      <c r="F7">
        <v>-113.73</v>
      </c>
      <c r="G7">
        <v>90</v>
      </c>
      <c r="H7" t="s">
        <v>709</v>
      </c>
    </row>
    <row r="8" spans="1:8" hidden="1" x14ac:dyDescent="0.25">
      <c r="A8" t="str">
        <f>VLOOKUP(Table6[[#This Row],[Val]], BOM[[Designation]:[SPN]], 6, FALSE)</f>
        <v>-</v>
      </c>
      <c r="B8" t="s">
        <v>809</v>
      </c>
      <c r="C8" t="s">
        <v>10</v>
      </c>
      <c r="D8" t="s">
        <v>12</v>
      </c>
      <c r="E8">
        <v>209.375</v>
      </c>
      <c r="F8">
        <v>-118.845</v>
      </c>
      <c r="G8">
        <v>90</v>
      </c>
      <c r="H8" t="s">
        <v>709</v>
      </c>
    </row>
    <row r="9" spans="1:8" hidden="1" x14ac:dyDescent="0.25">
      <c r="A9" t="str">
        <f>VLOOKUP(Table6[[#This Row],[Val]], BOM[[Designation]:[SPN]], 6, FALSE)</f>
        <v>-</v>
      </c>
      <c r="B9" t="s">
        <v>824</v>
      </c>
      <c r="C9" t="s">
        <v>10</v>
      </c>
      <c r="D9" t="s">
        <v>12</v>
      </c>
      <c r="E9">
        <v>194.17</v>
      </c>
      <c r="F9">
        <v>-120.88500000000001</v>
      </c>
      <c r="G9">
        <v>0</v>
      </c>
      <c r="H9" t="s">
        <v>709</v>
      </c>
    </row>
    <row r="10" spans="1:8" hidden="1" x14ac:dyDescent="0.25">
      <c r="A10" t="str">
        <f>VLOOKUP(Table6[[#This Row],[Val]], BOM[[Designation]:[SPN]], 6, FALSE)</f>
        <v>-</v>
      </c>
      <c r="B10" t="s">
        <v>825</v>
      </c>
      <c r="C10" t="s">
        <v>10</v>
      </c>
      <c r="D10" t="s">
        <v>12</v>
      </c>
      <c r="E10">
        <v>194.06</v>
      </c>
      <c r="F10">
        <v>-119.255</v>
      </c>
      <c r="G10">
        <v>0</v>
      </c>
      <c r="H10" t="s">
        <v>709</v>
      </c>
    </row>
    <row r="11" spans="1:8" hidden="1" x14ac:dyDescent="0.25">
      <c r="A11" t="str">
        <f>VLOOKUP(Table6[[#This Row],[Val]], BOM[[Designation]:[SPN]], 6, FALSE)</f>
        <v>-</v>
      </c>
      <c r="B11" t="s">
        <v>826</v>
      </c>
      <c r="C11" t="s">
        <v>10</v>
      </c>
      <c r="D11" t="s">
        <v>12</v>
      </c>
      <c r="E11">
        <v>194.095</v>
      </c>
      <c r="F11">
        <v>-113.535</v>
      </c>
      <c r="G11">
        <v>0</v>
      </c>
      <c r="H11" t="s">
        <v>709</v>
      </c>
    </row>
    <row r="12" spans="1:8" hidden="1" x14ac:dyDescent="0.25">
      <c r="A12" t="str">
        <f>VLOOKUP(Table6[[#This Row],[Val]], BOM[[Designation]:[SPN]], 6, FALSE)</f>
        <v>-</v>
      </c>
      <c r="B12" t="s">
        <v>827</v>
      </c>
      <c r="C12" t="s">
        <v>10</v>
      </c>
      <c r="D12" t="s">
        <v>12</v>
      </c>
      <c r="E12">
        <v>194.14500000000001</v>
      </c>
      <c r="F12">
        <v>-111.985</v>
      </c>
      <c r="G12">
        <v>0</v>
      </c>
      <c r="H12" t="s">
        <v>709</v>
      </c>
    </row>
    <row r="13" spans="1:8" hidden="1" x14ac:dyDescent="0.25">
      <c r="A13" t="str">
        <f>VLOOKUP(Table6[[#This Row],[Val]], BOM[[Designation]:[SPN]], 6, FALSE)</f>
        <v>-</v>
      </c>
      <c r="B13" t="s">
        <v>828</v>
      </c>
      <c r="C13" t="s">
        <v>10</v>
      </c>
      <c r="D13" t="s">
        <v>12</v>
      </c>
      <c r="E13">
        <v>191.85</v>
      </c>
      <c r="F13">
        <v>-120.905</v>
      </c>
      <c r="G13">
        <v>0</v>
      </c>
      <c r="H13" t="s">
        <v>709</v>
      </c>
    </row>
    <row r="14" spans="1:8" hidden="1" x14ac:dyDescent="0.25">
      <c r="A14" t="str">
        <f>VLOOKUP(Table6[[#This Row],[Val]], BOM[[Designation]:[SPN]], 6, FALSE)</f>
        <v>-</v>
      </c>
      <c r="B14" t="s">
        <v>829</v>
      </c>
      <c r="C14" t="s">
        <v>10</v>
      </c>
      <c r="D14" t="s">
        <v>12</v>
      </c>
      <c r="E14">
        <v>191.79</v>
      </c>
      <c r="F14">
        <v>-119.205</v>
      </c>
      <c r="G14">
        <v>0</v>
      </c>
      <c r="H14" t="s">
        <v>709</v>
      </c>
    </row>
    <row r="15" spans="1:8" hidden="1" x14ac:dyDescent="0.25">
      <c r="A15" t="str">
        <f>VLOOKUP(Table6[[#This Row],[Val]], BOM[[Designation]:[SPN]], 6, FALSE)</f>
        <v>-</v>
      </c>
      <c r="B15" t="s">
        <v>830</v>
      </c>
      <c r="C15" t="s">
        <v>10</v>
      </c>
      <c r="D15" t="s">
        <v>12</v>
      </c>
      <c r="E15">
        <v>191.745</v>
      </c>
      <c r="F15">
        <v>-113.575</v>
      </c>
      <c r="G15">
        <v>0</v>
      </c>
      <c r="H15" t="s">
        <v>709</v>
      </c>
    </row>
    <row r="16" spans="1:8" hidden="1" x14ac:dyDescent="0.25">
      <c r="A16" t="str">
        <f>VLOOKUP(Table6[[#This Row],[Val]], BOM[[Designation]:[SPN]], 6, FALSE)</f>
        <v>-</v>
      </c>
      <c r="B16" t="s">
        <v>831</v>
      </c>
      <c r="C16" t="s">
        <v>10</v>
      </c>
      <c r="D16" t="s">
        <v>12</v>
      </c>
      <c r="E16">
        <v>191.85499999999999</v>
      </c>
      <c r="F16">
        <v>-111.97499999999999</v>
      </c>
      <c r="G16">
        <v>0</v>
      </c>
      <c r="H16" t="s">
        <v>709</v>
      </c>
    </row>
    <row r="17" spans="1:8" hidden="1" x14ac:dyDescent="0.25">
      <c r="A17" t="str">
        <f>VLOOKUP(Table6[[#This Row],[Val]], BOM[[Designation]:[SPN]], 6, FALSE)</f>
        <v>-</v>
      </c>
      <c r="B17" t="s">
        <v>832</v>
      </c>
      <c r="C17" t="s">
        <v>10</v>
      </c>
      <c r="D17" t="s">
        <v>12</v>
      </c>
      <c r="E17">
        <v>182.82</v>
      </c>
      <c r="F17">
        <v>-118.32</v>
      </c>
      <c r="G17">
        <v>180</v>
      </c>
      <c r="H17" t="s">
        <v>709</v>
      </c>
    </row>
    <row r="18" spans="1:8" hidden="1" x14ac:dyDescent="0.25">
      <c r="A18" t="str">
        <f>VLOOKUP(Table6[[#This Row],[Val]], BOM[[Designation]:[SPN]], 6, FALSE)</f>
        <v>-</v>
      </c>
      <c r="B18" t="s">
        <v>833</v>
      </c>
      <c r="C18" t="s">
        <v>10</v>
      </c>
      <c r="D18" t="s">
        <v>12</v>
      </c>
      <c r="E18">
        <v>184.89</v>
      </c>
      <c r="F18">
        <v>-114.3</v>
      </c>
      <c r="G18">
        <v>180</v>
      </c>
      <c r="H18" t="s">
        <v>709</v>
      </c>
    </row>
    <row r="19" spans="1:8" hidden="1" x14ac:dyDescent="0.25">
      <c r="A19" t="str">
        <f>VLOOKUP(Table6[[#This Row],[Val]], BOM[[Designation]:[SPN]], 6, FALSE)</f>
        <v>-</v>
      </c>
      <c r="B19" t="s">
        <v>844</v>
      </c>
      <c r="C19" t="s">
        <v>10</v>
      </c>
      <c r="D19" t="s">
        <v>9</v>
      </c>
      <c r="E19">
        <v>206.77500000000001</v>
      </c>
      <c r="F19">
        <v>-108.85</v>
      </c>
      <c r="G19">
        <v>90</v>
      </c>
      <c r="H19" t="s">
        <v>709</v>
      </c>
    </row>
    <row r="20" spans="1:8" hidden="1" x14ac:dyDescent="0.25">
      <c r="A20" t="str">
        <f>VLOOKUP(Table6[[#This Row],[Val]], BOM[[Designation]:[SPN]], 6, FALSE)</f>
        <v>-</v>
      </c>
      <c r="B20" t="s">
        <v>845</v>
      </c>
      <c r="C20" t="s">
        <v>10</v>
      </c>
      <c r="D20" t="s">
        <v>9</v>
      </c>
      <c r="E20">
        <v>192.875</v>
      </c>
      <c r="F20">
        <v>-107.95</v>
      </c>
      <c r="G20">
        <v>180</v>
      </c>
      <c r="H20" t="s">
        <v>709</v>
      </c>
    </row>
    <row r="21" spans="1:8" hidden="1" x14ac:dyDescent="0.25">
      <c r="A21" t="str">
        <f>VLOOKUP(Table6[[#This Row],[Val]], BOM[[Designation]:[SPN]], 6, FALSE)</f>
        <v>-</v>
      </c>
      <c r="B21" t="s">
        <v>861</v>
      </c>
      <c r="C21" t="s">
        <v>10</v>
      </c>
      <c r="D21" t="s">
        <v>9</v>
      </c>
      <c r="E21">
        <v>203.55</v>
      </c>
      <c r="F21">
        <v>-93.85</v>
      </c>
      <c r="G21">
        <v>0</v>
      </c>
      <c r="H21" t="s">
        <v>709</v>
      </c>
    </row>
    <row r="22" spans="1:8" hidden="1" x14ac:dyDescent="0.25">
      <c r="A22" t="str">
        <f>VLOOKUP(Table6[[#This Row],[Val]], BOM[[Designation]:[SPN]], 6, FALSE)</f>
        <v>-</v>
      </c>
      <c r="B22" t="s">
        <v>862</v>
      </c>
      <c r="C22" t="s">
        <v>10</v>
      </c>
      <c r="D22" t="s">
        <v>9</v>
      </c>
      <c r="E22">
        <v>203.42500000000001</v>
      </c>
      <c r="F22">
        <v>-96.174999999999997</v>
      </c>
      <c r="G22">
        <v>90</v>
      </c>
      <c r="H22" t="s">
        <v>709</v>
      </c>
    </row>
    <row r="23" spans="1:8" hidden="1" x14ac:dyDescent="0.25">
      <c r="A23" t="str">
        <f>VLOOKUP(Table6[[#This Row],[Val]], BOM[[Designation]:[SPN]], 6, FALSE)</f>
        <v>-</v>
      </c>
      <c r="B23" t="s">
        <v>735</v>
      </c>
      <c r="C23" t="s">
        <v>10</v>
      </c>
      <c r="D23" t="s">
        <v>55</v>
      </c>
      <c r="E23">
        <v>217.4</v>
      </c>
      <c r="F23">
        <v>-104.97499999999999</v>
      </c>
      <c r="G23">
        <v>0</v>
      </c>
      <c r="H23" t="s">
        <v>709</v>
      </c>
    </row>
    <row r="24" spans="1:8" hidden="1" x14ac:dyDescent="0.25">
      <c r="A24" t="str">
        <f>VLOOKUP(Table6[[#This Row],[Val]], BOM[[Designation]:[SPN]], 6, FALSE)</f>
        <v>-</v>
      </c>
      <c r="B24" t="s">
        <v>737</v>
      </c>
      <c r="C24" t="s">
        <v>10</v>
      </c>
      <c r="D24" t="s">
        <v>55</v>
      </c>
      <c r="E24">
        <v>204.18</v>
      </c>
      <c r="F24">
        <v>-81.36</v>
      </c>
      <c r="G24">
        <v>0</v>
      </c>
      <c r="H24" t="s">
        <v>709</v>
      </c>
    </row>
    <row r="25" spans="1:8" hidden="1" x14ac:dyDescent="0.25">
      <c r="A25" t="str">
        <f>VLOOKUP(Table6[[#This Row],[Val]], BOM[[Designation]:[SPN]], 6, FALSE)</f>
        <v>-</v>
      </c>
      <c r="B25" t="s">
        <v>744</v>
      </c>
      <c r="C25" t="s">
        <v>10</v>
      </c>
      <c r="D25" t="s">
        <v>55</v>
      </c>
      <c r="E25">
        <v>211.65</v>
      </c>
      <c r="F25">
        <v>-104.45</v>
      </c>
      <c r="G25">
        <v>180</v>
      </c>
      <c r="H25" t="s">
        <v>709</v>
      </c>
    </row>
    <row r="26" spans="1:8" hidden="1" x14ac:dyDescent="0.25">
      <c r="A26" t="str">
        <f>VLOOKUP(Table6[[#This Row],[Val]], BOM[[Designation]:[SPN]], 6, FALSE)</f>
        <v>-</v>
      </c>
      <c r="B26" t="s">
        <v>746</v>
      </c>
      <c r="C26" t="s">
        <v>10</v>
      </c>
      <c r="D26" t="s">
        <v>55</v>
      </c>
      <c r="E26">
        <v>218.27</v>
      </c>
      <c r="F26">
        <v>-115.7</v>
      </c>
      <c r="G26">
        <v>0</v>
      </c>
      <c r="H26" t="s">
        <v>709</v>
      </c>
    </row>
    <row r="27" spans="1:8" hidden="1" x14ac:dyDescent="0.25">
      <c r="A27" t="str">
        <f>VLOOKUP(Table6[[#This Row],[Val]], BOM[[Designation]:[SPN]], 6, FALSE)</f>
        <v>-</v>
      </c>
      <c r="B27" t="s">
        <v>749</v>
      </c>
      <c r="C27" t="s">
        <v>10</v>
      </c>
      <c r="D27" t="s">
        <v>55</v>
      </c>
      <c r="E27">
        <v>212.47499999999999</v>
      </c>
      <c r="F27">
        <v>-114.675</v>
      </c>
      <c r="G27">
        <v>90</v>
      </c>
      <c r="H27" t="s">
        <v>709</v>
      </c>
    </row>
    <row r="28" spans="1:8" hidden="1" x14ac:dyDescent="0.25">
      <c r="A28" t="str">
        <f>VLOOKUP(Table6[[#This Row],[Val]], BOM[[Designation]:[SPN]], 6, FALSE)</f>
        <v>-</v>
      </c>
      <c r="B28" t="s">
        <v>750</v>
      </c>
      <c r="C28" t="s">
        <v>10</v>
      </c>
      <c r="D28" t="s">
        <v>55</v>
      </c>
      <c r="E28">
        <v>217.6</v>
      </c>
      <c r="F28">
        <v>-91.65</v>
      </c>
      <c r="G28">
        <v>0</v>
      </c>
      <c r="H28" t="s">
        <v>709</v>
      </c>
    </row>
    <row r="29" spans="1:8" hidden="1" x14ac:dyDescent="0.25">
      <c r="A29" t="str">
        <f>VLOOKUP(Table6[[#This Row],[Val]], BOM[[Designation]:[SPN]], 6, FALSE)</f>
        <v>-</v>
      </c>
      <c r="B29" t="s">
        <v>753</v>
      </c>
      <c r="C29" t="s">
        <v>10</v>
      </c>
      <c r="D29" t="s">
        <v>55</v>
      </c>
      <c r="E29">
        <v>212.65</v>
      </c>
      <c r="F29">
        <v>-90.85</v>
      </c>
      <c r="G29">
        <v>90</v>
      </c>
      <c r="H29" t="s">
        <v>709</v>
      </c>
    </row>
    <row r="30" spans="1:8" hidden="1" x14ac:dyDescent="0.25">
      <c r="A30" t="str">
        <f>VLOOKUP(Table6[[#This Row],[Val]], BOM[[Designation]:[SPN]], 6, FALSE)</f>
        <v>-</v>
      </c>
      <c r="B30" t="s">
        <v>755</v>
      </c>
      <c r="C30" t="s">
        <v>10</v>
      </c>
      <c r="D30" t="s">
        <v>55</v>
      </c>
      <c r="E30">
        <v>217.85</v>
      </c>
      <c r="F30">
        <v>-102.26</v>
      </c>
      <c r="G30">
        <v>0</v>
      </c>
      <c r="H30" t="s">
        <v>709</v>
      </c>
    </row>
    <row r="31" spans="1:8" hidden="1" x14ac:dyDescent="0.25">
      <c r="A31" t="str">
        <f>VLOOKUP(Table6[[#This Row],[Val]], BOM[[Designation]:[SPN]], 6, FALSE)</f>
        <v>-</v>
      </c>
      <c r="B31" t="s">
        <v>758</v>
      </c>
      <c r="C31" t="s">
        <v>10</v>
      </c>
      <c r="D31" t="s">
        <v>55</v>
      </c>
      <c r="E31">
        <v>212.92500000000001</v>
      </c>
      <c r="F31">
        <v>-101.4</v>
      </c>
      <c r="G31">
        <v>90</v>
      </c>
      <c r="H31" t="s">
        <v>709</v>
      </c>
    </row>
    <row r="32" spans="1:8" hidden="1" x14ac:dyDescent="0.25">
      <c r="A32" t="str">
        <f>VLOOKUP(Table6[[#This Row],[Val]], BOM[[Designation]:[SPN]], 6, FALSE)</f>
        <v>-</v>
      </c>
      <c r="B32" t="s">
        <v>1061</v>
      </c>
      <c r="C32" t="s">
        <v>6</v>
      </c>
      <c r="D32" t="s">
        <v>5</v>
      </c>
      <c r="E32">
        <v>180.56</v>
      </c>
      <c r="F32">
        <v>-117.13</v>
      </c>
      <c r="G32">
        <v>0</v>
      </c>
      <c r="H32" t="s">
        <v>709</v>
      </c>
    </row>
    <row r="33" spans="1:8" hidden="1" x14ac:dyDescent="0.25">
      <c r="A33" t="str">
        <f>VLOOKUP(Table6[[#This Row],[Val]], BOM[[Designation]:[SPN]], 6, FALSE)</f>
        <v>-</v>
      </c>
      <c r="B33" t="s">
        <v>1062</v>
      </c>
      <c r="C33" t="s">
        <v>6</v>
      </c>
      <c r="D33" t="s">
        <v>5</v>
      </c>
      <c r="E33">
        <v>179.85</v>
      </c>
      <c r="F33">
        <v>-119.6</v>
      </c>
      <c r="G33">
        <v>0</v>
      </c>
      <c r="H33" t="s">
        <v>709</v>
      </c>
    </row>
    <row r="34" spans="1:8" hidden="1" x14ac:dyDescent="0.25">
      <c r="A34" t="str">
        <f>VLOOKUP(Table6[[#This Row],[Val]], BOM[[Designation]:[SPN]], 6, FALSE)</f>
        <v>-</v>
      </c>
      <c r="B34" t="s">
        <v>1063</v>
      </c>
      <c r="C34" t="s">
        <v>6</v>
      </c>
      <c r="D34" t="s">
        <v>5</v>
      </c>
      <c r="E34">
        <v>172</v>
      </c>
      <c r="F34">
        <v>-113.39</v>
      </c>
      <c r="G34">
        <v>0</v>
      </c>
      <c r="H34" t="s">
        <v>709</v>
      </c>
    </row>
    <row r="35" spans="1:8" hidden="1" x14ac:dyDescent="0.25">
      <c r="A35" t="str">
        <f>VLOOKUP(Table6[[#This Row],[Val]], BOM[[Designation]:[SPN]], 6, FALSE)</f>
        <v>-</v>
      </c>
      <c r="B35" t="s">
        <v>1064</v>
      </c>
      <c r="C35" t="s">
        <v>6</v>
      </c>
      <c r="D35" t="s">
        <v>5</v>
      </c>
      <c r="E35">
        <v>145.30000000000001</v>
      </c>
      <c r="F35">
        <v>-114.1</v>
      </c>
      <c r="G35">
        <v>0</v>
      </c>
      <c r="H35" t="s">
        <v>709</v>
      </c>
    </row>
    <row r="36" spans="1:8" hidden="1" x14ac:dyDescent="0.25">
      <c r="A36" t="str">
        <f>VLOOKUP(Table6[[#This Row],[Val]], BOM[[Designation]:[SPN]], 6, FALSE)</f>
        <v>-</v>
      </c>
      <c r="B36" t="s">
        <v>1065</v>
      </c>
      <c r="C36" t="s">
        <v>6</v>
      </c>
      <c r="D36" t="s">
        <v>5</v>
      </c>
      <c r="E36">
        <v>145.30000000000001</v>
      </c>
      <c r="F36">
        <v>-112.25</v>
      </c>
      <c r="G36">
        <v>0</v>
      </c>
      <c r="H36" t="s">
        <v>709</v>
      </c>
    </row>
    <row r="37" spans="1:8" hidden="1" x14ac:dyDescent="0.25">
      <c r="A37" t="str">
        <f>VLOOKUP(Table6[[#This Row],[Val]], BOM[[Designation]:[SPN]], 6, FALSE)</f>
        <v>-</v>
      </c>
      <c r="B37" t="s">
        <v>1066</v>
      </c>
      <c r="C37" t="s">
        <v>6</v>
      </c>
      <c r="D37" t="s">
        <v>5</v>
      </c>
      <c r="E37">
        <v>146.9</v>
      </c>
      <c r="F37">
        <v>-112.2</v>
      </c>
      <c r="G37">
        <v>0</v>
      </c>
      <c r="H37" t="s">
        <v>709</v>
      </c>
    </row>
    <row r="38" spans="1:8" hidden="1" x14ac:dyDescent="0.25">
      <c r="A38" t="str">
        <f>VLOOKUP(Table6[[#This Row],[Val]], BOM[[Designation]:[SPN]], 6, FALSE)</f>
        <v>-</v>
      </c>
      <c r="B38" t="s">
        <v>1067</v>
      </c>
      <c r="C38" t="s">
        <v>6</v>
      </c>
      <c r="D38" t="s">
        <v>5</v>
      </c>
      <c r="E38">
        <v>147.05000000000001</v>
      </c>
      <c r="F38">
        <v>-114.1</v>
      </c>
      <c r="G38">
        <v>0</v>
      </c>
      <c r="H38" t="s">
        <v>709</v>
      </c>
    </row>
    <row r="39" spans="1:8" hidden="1" x14ac:dyDescent="0.25">
      <c r="A39" t="str">
        <f>VLOOKUP(Table6[[#This Row],[Val]], BOM[[Designation]:[SPN]], 6, FALSE)</f>
        <v>-</v>
      </c>
      <c r="B39" t="s">
        <v>1060</v>
      </c>
      <c r="C39" t="s">
        <v>6</v>
      </c>
      <c r="D39" t="s">
        <v>5</v>
      </c>
      <c r="E39">
        <v>150.81</v>
      </c>
      <c r="F39">
        <v>-104.91</v>
      </c>
      <c r="G39">
        <v>0</v>
      </c>
      <c r="H39" t="s">
        <v>709</v>
      </c>
    </row>
    <row r="40" spans="1:8" hidden="1" x14ac:dyDescent="0.25">
      <c r="A40" s="1" t="str">
        <f>VLOOKUP(Table6[[#This Row],[Val]], BOM[[Designation]:[SPN]], 6, FALSE)</f>
        <v>-</v>
      </c>
      <c r="B40" t="s">
        <v>948</v>
      </c>
      <c r="C40" t="s">
        <v>10</v>
      </c>
      <c r="D40" t="s">
        <v>32</v>
      </c>
      <c r="E40">
        <v>146</v>
      </c>
      <c r="F40">
        <v>-121</v>
      </c>
      <c r="G40">
        <v>90</v>
      </c>
      <c r="H40" t="s">
        <v>709</v>
      </c>
    </row>
    <row r="41" spans="1:8" hidden="1" x14ac:dyDescent="0.25">
      <c r="A41" t="str">
        <f>VLOOKUP(Table6[[#This Row],[Val]], BOM[[Designation]:[SPN]], 6, FALSE)</f>
        <v>-</v>
      </c>
      <c r="B41" t="s">
        <v>894</v>
      </c>
      <c r="C41" t="s">
        <v>10</v>
      </c>
      <c r="D41" t="s">
        <v>32</v>
      </c>
      <c r="E41">
        <v>201.44</v>
      </c>
      <c r="F41">
        <v>-91.16</v>
      </c>
      <c r="G41">
        <v>180</v>
      </c>
      <c r="H41" t="s">
        <v>709</v>
      </c>
    </row>
    <row r="42" spans="1:8" hidden="1" x14ac:dyDescent="0.25">
      <c r="A42" t="str">
        <f>VLOOKUP(Table6[[#This Row],[Val]], BOM[[Designation]:[SPN]], 6, FALSE)</f>
        <v>-</v>
      </c>
      <c r="B42" t="s">
        <v>909</v>
      </c>
      <c r="C42" t="s">
        <v>10</v>
      </c>
      <c r="D42" t="s">
        <v>32</v>
      </c>
      <c r="E42">
        <v>198.22</v>
      </c>
      <c r="F42">
        <v>-81.98</v>
      </c>
      <c r="G42">
        <v>0</v>
      </c>
      <c r="H42" t="s">
        <v>709</v>
      </c>
    </row>
    <row r="43" spans="1:8" hidden="1" x14ac:dyDescent="0.25">
      <c r="A43" t="str">
        <f>VLOOKUP(Table6[[#This Row],[Val]], BOM[[Designation]:[SPN]], 6, FALSE)</f>
        <v>-</v>
      </c>
      <c r="B43" t="s">
        <v>922</v>
      </c>
      <c r="C43" t="s">
        <v>10</v>
      </c>
      <c r="D43" t="s">
        <v>32</v>
      </c>
      <c r="E43">
        <v>191.95</v>
      </c>
      <c r="F43">
        <v>-122.08499999999999</v>
      </c>
      <c r="G43">
        <v>0</v>
      </c>
      <c r="H43" t="s">
        <v>709</v>
      </c>
    </row>
    <row r="44" spans="1:8" hidden="1" x14ac:dyDescent="0.25">
      <c r="A44" t="str">
        <f>VLOOKUP(Table6[[#This Row],[Val]], BOM[[Designation]:[SPN]], 6, FALSE)</f>
        <v>-</v>
      </c>
      <c r="B44" t="s">
        <v>923</v>
      </c>
      <c r="C44" t="s">
        <v>10</v>
      </c>
      <c r="D44" t="s">
        <v>32</v>
      </c>
      <c r="E44">
        <v>191.92</v>
      </c>
      <c r="F44">
        <v>-117.995</v>
      </c>
      <c r="G44">
        <v>180</v>
      </c>
      <c r="H44" t="s">
        <v>709</v>
      </c>
    </row>
    <row r="45" spans="1:8" hidden="1" x14ac:dyDescent="0.25">
      <c r="A45" t="str">
        <f>VLOOKUP(Table6[[#This Row],[Val]], BOM[[Designation]:[SPN]], 6, FALSE)</f>
        <v>-</v>
      </c>
      <c r="B45" t="s">
        <v>924</v>
      </c>
      <c r="C45" t="s">
        <v>10</v>
      </c>
      <c r="D45" t="s">
        <v>32</v>
      </c>
      <c r="E45">
        <v>191.6</v>
      </c>
      <c r="F45">
        <v>-114.7</v>
      </c>
      <c r="G45">
        <v>0</v>
      </c>
      <c r="H45" t="s">
        <v>709</v>
      </c>
    </row>
    <row r="46" spans="1:8" hidden="1" x14ac:dyDescent="0.25">
      <c r="A46" s="1" t="str">
        <f>VLOOKUP(Table6[[#This Row],[Val]], BOM[[Designation]:[SPN]], 6, FALSE)</f>
        <v>-</v>
      </c>
      <c r="B46" t="s">
        <v>925</v>
      </c>
      <c r="C46" t="s">
        <v>10</v>
      </c>
      <c r="D46" t="s">
        <v>32</v>
      </c>
      <c r="E46">
        <v>191.995</v>
      </c>
      <c r="F46">
        <v>-110.875</v>
      </c>
      <c r="G46">
        <v>180</v>
      </c>
      <c r="H46" t="s">
        <v>709</v>
      </c>
    </row>
    <row r="47" spans="1:8" hidden="1" x14ac:dyDescent="0.25">
      <c r="A47" s="1" t="str">
        <f>VLOOKUP(Table6[[#This Row],[Val]], BOM[[Designation]:[SPN]], 6, FALSE)</f>
        <v>-</v>
      </c>
      <c r="B47" t="s">
        <v>926</v>
      </c>
      <c r="C47" t="s">
        <v>10</v>
      </c>
      <c r="D47" t="s">
        <v>32</v>
      </c>
      <c r="E47">
        <v>189.79</v>
      </c>
      <c r="F47">
        <v>-120.825</v>
      </c>
      <c r="G47">
        <v>90</v>
      </c>
      <c r="H47" t="s">
        <v>709</v>
      </c>
    </row>
    <row r="48" spans="1:8" hidden="1" x14ac:dyDescent="0.25">
      <c r="A48" s="1" t="str">
        <f>VLOOKUP(Table6[[#This Row],[Val]], BOM[[Designation]:[SPN]], 6, FALSE)</f>
        <v>-</v>
      </c>
      <c r="B48" t="s">
        <v>927</v>
      </c>
      <c r="C48" t="s">
        <v>10</v>
      </c>
      <c r="D48" t="s">
        <v>32</v>
      </c>
      <c r="E48">
        <v>189.78</v>
      </c>
      <c r="F48">
        <v>-119.355</v>
      </c>
      <c r="G48">
        <v>90</v>
      </c>
      <c r="H48" t="s">
        <v>709</v>
      </c>
    </row>
    <row r="49" spans="1:8" hidden="1" x14ac:dyDescent="0.25">
      <c r="A49" s="1" t="str">
        <f>VLOOKUP(Table6[[#This Row],[Val]], BOM[[Designation]:[SPN]], 6, FALSE)</f>
        <v>-</v>
      </c>
      <c r="B49" t="s">
        <v>929</v>
      </c>
      <c r="C49" t="s">
        <v>10</v>
      </c>
      <c r="D49" t="s">
        <v>32</v>
      </c>
      <c r="E49">
        <v>189.61500000000001</v>
      </c>
      <c r="F49">
        <v>-113.72499999999999</v>
      </c>
      <c r="G49">
        <v>90</v>
      </c>
      <c r="H49" t="s">
        <v>709</v>
      </c>
    </row>
    <row r="50" spans="1:8" hidden="1" x14ac:dyDescent="0.25">
      <c r="A50" s="1" t="str">
        <f>VLOOKUP(Table6[[#This Row],[Val]], BOM[[Designation]:[SPN]], 6, FALSE)</f>
        <v>-</v>
      </c>
      <c r="B50" t="s">
        <v>930</v>
      </c>
      <c r="C50" t="s">
        <v>10</v>
      </c>
      <c r="D50" t="s">
        <v>32</v>
      </c>
      <c r="E50">
        <v>189.61500000000001</v>
      </c>
      <c r="F50">
        <v>-112.205</v>
      </c>
      <c r="G50">
        <v>90</v>
      </c>
      <c r="H50" t="s">
        <v>709</v>
      </c>
    </row>
    <row r="51" spans="1:8" hidden="1" x14ac:dyDescent="0.25">
      <c r="A51" s="1" t="str">
        <f>VLOOKUP(Table6[[#This Row],[Val]], BOM[[Designation]:[SPN]], 6, FALSE)</f>
        <v>-</v>
      </c>
      <c r="B51" t="s">
        <v>931</v>
      </c>
      <c r="C51" t="s">
        <v>10</v>
      </c>
      <c r="D51" t="s">
        <v>32</v>
      </c>
      <c r="E51">
        <v>190.07</v>
      </c>
      <c r="F51">
        <v>-122.095</v>
      </c>
      <c r="G51">
        <v>180</v>
      </c>
      <c r="H51" t="s">
        <v>709</v>
      </c>
    </row>
    <row r="52" spans="1:8" hidden="1" x14ac:dyDescent="0.25">
      <c r="A52" s="1" t="str">
        <f>VLOOKUP(Table6[[#This Row],[Val]], BOM[[Designation]:[SPN]], 6, FALSE)</f>
        <v>-</v>
      </c>
      <c r="B52" t="s">
        <v>932</v>
      </c>
      <c r="C52" t="s">
        <v>10</v>
      </c>
      <c r="D52" t="s">
        <v>32</v>
      </c>
      <c r="E52">
        <v>190.19</v>
      </c>
      <c r="F52">
        <v>-117.97499999999999</v>
      </c>
      <c r="G52">
        <v>180</v>
      </c>
      <c r="H52" t="s">
        <v>709</v>
      </c>
    </row>
    <row r="53" spans="1:8" hidden="1" x14ac:dyDescent="0.25">
      <c r="A53" s="1" t="str">
        <f>VLOOKUP(Table6[[#This Row],[Val]], BOM[[Designation]:[SPN]], 6, FALSE)</f>
        <v>-</v>
      </c>
      <c r="B53" t="s">
        <v>933</v>
      </c>
      <c r="C53" t="s">
        <v>10</v>
      </c>
      <c r="D53" t="s">
        <v>32</v>
      </c>
      <c r="E53">
        <v>189.7</v>
      </c>
      <c r="F53">
        <v>-115.2</v>
      </c>
      <c r="G53">
        <v>180</v>
      </c>
      <c r="H53" t="s">
        <v>709</v>
      </c>
    </row>
    <row r="54" spans="1:8" hidden="1" x14ac:dyDescent="0.25">
      <c r="A54" s="1" t="str">
        <f>VLOOKUP(Table6[[#This Row],[Val]], BOM[[Designation]:[SPN]], 6, FALSE)</f>
        <v>-</v>
      </c>
      <c r="B54" t="s">
        <v>938</v>
      </c>
      <c r="C54" t="s">
        <v>10</v>
      </c>
      <c r="D54" t="s">
        <v>32</v>
      </c>
      <c r="E54">
        <v>190.14500000000001</v>
      </c>
      <c r="F54">
        <v>-110.83499999999999</v>
      </c>
      <c r="G54">
        <v>180</v>
      </c>
      <c r="H54" t="s">
        <v>709</v>
      </c>
    </row>
    <row r="55" spans="1:8" hidden="1" x14ac:dyDescent="0.25">
      <c r="A55" s="1" t="str">
        <f>VLOOKUP(Table6[[#This Row],[Val]], BOM[[Designation]:[SPN]], 6, FALSE)</f>
        <v>-</v>
      </c>
      <c r="B55" t="s">
        <v>941</v>
      </c>
      <c r="C55" t="s">
        <v>10</v>
      </c>
      <c r="D55" t="s">
        <v>32</v>
      </c>
      <c r="E55">
        <v>171.45</v>
      </c>
      <c r="F55">
        <v>-105.81</v>
      </c>
      <c r="G55">
        <v>180</v>
      </c>
      <c r="H55" t="s">
        <v>709</v>
      </c>
    </row>
    <row r="56" spans="1:8" hidden="1" x14ac:dyDescent="0.25">
      <c r="A56" s="1" t="str">
        <f>VLOOKUP(Table6[[#This Row],[Val]], BOM[[Designation]:[SPN]], 6, FALSE)</f>
        <v>-</v>
      </c>
      <c r="B56" t="s">
        <v>242</v>
      </c>
      <c r="C56" t="s">
        <v>244</v>
      </c>
      <c r="D56" t="s">
        <v>243</v>
      </c>
      <c r="E56">
        <v>212.43</v>
      </c>
      <c r="F56">
        <v>-85.31</v>
      </c>
      <c r="G56">
        <v>0</v>
      </c>
      <c r="H56" t="s">
        <v>709</v>
      </c>
    </row>
    <row r="57" spans="1:8" x14ac:dyDescent="0.25">
      <c r="A57" s="1" t="str">
        <f>VLOOKUP(Table6[[#This Row],[Val]], BOM[[Designation]:[SPN]], 6, FALSE)</f>
        <v>1127-2957-ND</v>
      </c>
      <c r="B57" t="s">
        <v>236</v>
      </c>
      <c r="C57" t="s">
        <v>238</v>
      </c>
      <c r="D57" t="s">
        <v>237</v>
      </c>
      <c r="E57">
        <v>193.77</v>
      </c>
      <c r="F57">
        <v>-84.27</v>
      </c>
      <c r="G57">
        <v>270</v>
      </c>
      <c r="H57" t="s">
        <v>709</v>
      </c>
    </row>
    <row r="58" spans="1:8" x14ac:dyDescent="0.25">
      <c r="A58" s="1" t="str">
        <f>VLOOKUP(Table6[[#This Row],[Val]], BOM[[Designation]:[SPN]], 6, FALSE)</f>
        <v>122-1930-ND</v>
      </c>
      <c r="B58" t="s">
        <v>57</v>
      </c>
      <c r="C58" t="s">
        <v>59</v>
      </c>
      <c r="D58" t="s">
        <v>58</v>
      </c>
      <c r="E58">
        <v>160.873547</v>
      </c>
      <c r="F58">
        <v>-104.59721500000001</v>
      </c>
      <c r="G58">
        <v>180</v>
      </c>
      <c r="H58" t="s">
        <v>709</v>
      </c>
    </row>
    <row r="59" spans="1:8" x14ac:dyDescent="0.25">
      <c r="A59" t="str">
        <f>VLOOKUP(Table6[[#This Row],[Val]], BOM[[Designation]:[SPN]], 6, FALSE)</f>
        <v>1276-1092-1-ND</v>
      </c>
      <c r="B59" t="s">
        <v>90</v>
      </c>
      <c r="C59" t="s">
        <v>92</v>
      </c>
      <c r="D59" t="s">
        <v>91</v>
      </c>
      <c r="E59">
        <v>141.39338000000001</v>
      </c>
      <c r="F59">
        <v>-104.25623400000001</v>
      </c>
      <c r="G59">
        <v>270</v>
      </c>
      <c r="H59" t="s">
        <v>709</v>
      </c>
    </row>
    <row r="60" spans="1:8" x14ac:dyDescent="0.25">
      <c r="A60" t="str">
        <f>VLOOKUP(Table6[[#This Row],[Val]], BOM[[Designation]:[SPN]], 6, FALSE)</f>
        <v>1276-3064-1-ND</v>
      </c>
      <c r="B60" t="s">
        <v>849</v>
      </c>
      <c r="C60" t="s">
        <v>89</v>
      </c>
      <c r="D60" t="s">
        <v>88</v>
      </c>
      <c r="E60">
        <v>150.85</v>
      </c>
      <c r="F60">
        <v>-109.35</v>
      </c>
      <c r="G60">
        <v>270</v>
      </c>
      <c r="H60" t="s">
        <v>709</v>
      </c>
    </row>
    <row r="61" spans="1:8" x14ac:dyDescent="0.25">
      <c r="A61" t="str">
        <f>VLOOKUP(Table6[[#This Row],[Val]], BOM[[Designation]:[SPN]], 6, FALSE)</f>
        <v>1276-3064-1-ND</v>
      </c>
      <c r="B61" t="s">
        <v>851</v>
      </c>
      <c r="C61" t="s">
        <v>89</v>
      </c>
      <c r="D61" t="s">
        <v>88</v>
      </c>
      <c r="E61">
        <v>144.29338000000001</v>
      </c>
      <c r="F61">
        <v>-104.406234</v>
      </c>
      <c r="G61">
        <v>270</v>
      </c>
      <c r="H61" t="s">
        <v>709</v>
      </c>
    </row>
    <row r="62" spans="1:8" x14ac:dyDescent="0.25">
      <c r="A62" t="str">
        <f>VLOOKUP(Table6[[#This Row],[Val]], BOM[[Designation]:[SPN]], 6, FALSE)</f>
        <v>1276-3064-1-ND</v>
      </c>
      <c r="B62" t="s">
        <v>853</v>
      </c>
      <c r="C62" t="s">
        <v>89</v>
      </c>
      <c r="D62" t="s">
        <v>88</v>
      </c>
      <c r="E62">
        <v>150.86000000000001</v>
      </c>
      <c r="F62">
        <v>-92.48</v>
      </c>
      <c r="G62">
        <v>90</v>
      </c>
      <c r="H62" t="s">
        <v>709</v>
      </c>
    </row>
    <row r="63" spans="1:8" x14ac:dyDescent="0.25">
      <c r="A63" t="str">
        <f>VLOOKUP(Table6[[#This Row],[Val]], BOM[[Designation]:[SPN]], 6, FALSE)</f>
        <v>1276-6374-1-ND</v>
      </c>
      <c r="B63" t="s">
        <v>877</v>
      </c>
      <c r="C63" t="s">
        <v>135</v>
      </c>
      <c r="D63" t="s">
        <v>9</v>
      </c>
      <c r="E63">
        <v>204.03</v>
      </c>
      <c r="F63">
        <v>-79.73</v>
      </c>
      <c r="G63">
        <v>0</v>
      </c>
      <c r="H63" t="s">
        <v>709</v>
      </c>
    </row>
    <row r="64" spans="1:8" x14ac:dyDescent="0.25">
      <c r="A64" s="1" t="str">
        <f>VLOOKUP(Table6[[#This Row],[Val]], BOM[[Designation]:[SPN]], 6, FALSE)</f>
        <v>2073-USB3070-30-ACT-ND</v>
      </c>
      <c r="B64" t="s">
        <v>228</v>
      </c>
      <c r="C64" t="s">
        <v>230</v>
      </c>
      <c r="D64" t="s">
        <v>229</v>
      </c>
      <c r="E64">
        <v>124.825</v>
      </c>
      <c r="F64">
        <v>-111.1</v>
      </c>
      <c r="G64">
        <v>270</v>
      </c>
      <c r="H64" t="s">
        <v>709</v>
      </c>
    </row>
    <row r="65" spans="1:8" x14ac:dyDescent="0.25">
      <c r="A65" s="1" t="str">
        <f>VLOOKUP(Table6[[#This Row],[Val]], BOM[[Designation]:[SPN]], 6, FALSE)</f>
        <v>296-24264-1-ND</v>
      </c>
      <c r="B65" t="s">
        <v>216</v>
      </c>
      <c r="C65" t="s">
        <v>217</v>
      </c>
      <c r="D65" t="s">
        <v>67</v>
      </c>
      <c r="E65">
        <v>186.23</v>
      </c>
      <c r="F65">
        <v>-84.18</v>
      </c>
      <c r="G65">
        <v>180</v>
      </c>
      <c r="H65" t="s">
        <v>709</v>
      </c>
    </row>
    <row r="66" spans="1:8" x14ac:dyDescent="0.25">
      <c r="A66" s="1" t="str">
        <f>VLOOKUP(Table6[[#This Row],[Val]], BOM[[Designation]:[SPN]], 6, FALSE)</f>
        <v>296-40357-1-ND</v>
      </c>
      <c r="B66" t="s">
        <v>1072</v>
      </c>
      <c r="C66" t="s">
        <v>215</v>
      </c>
      <c r="D66" t="s">
        <v>67</v>
      </c>
      <c r="E66">
        <v>185.85</v>
      </c>
      <c r="F66">
        <v>-90.75</v>
      </c>
      <c r="G66">
        <v>180</v>
      </c>
      <c r="H66" t="s">
        <v>709</v>
      </c>
    </row>
    <row r="67" spans="1:8" x14ac:dyDescent="0.25">
      <c r="A67" s="1" t="str">
        <f>VLOOKUP(Table6[[#This Row],[Val]], BOM[[Designation]:[SPN]], 6, FALSE)</f>
        <v>296-40357-1-ND</v>
      </c>
      <c r="B67" t="s">
        <v>1076</v>
      </c>
      <c r="C67" t="s">
        <v>215</v>
      </c>
      <c r="D67" t="s">
        <v>67</v>
      </c>
      <c r="E67">
        <v>184.95</v>
      </c>
      <c r="F67">
        <v>-95.41</v>
      </c>
      <c r="G67">
        <v>180</v>
      </c>
      <c r="H67" t="s">
        <v>709</v>
      </c>
    </row>
    <row r="68" spans="1:8" x14ac:dyDescent="0.25">
      <c r="A68" s="1" t="str">
        <f>VLOOKUP(Table6[[#This Row],[Val]], BOM[[Designation]:[SPN]], 6, FALSE)</f>
        <v>296-41463-1-ND</v>
      </c>
      <c r="B68" t="s">
        <v>66</v>
      </c>
      <c r="C68" t="s">
        <v>68</v>
      </c>
      <c r="D68" t="s">
        <v>67</v>
      </c>
      <c r="E68">
        <v>154.55000000000001</v>
      </c>
      <c r="F68">
        <v>-92.5</v>
      </c>
      <c r="G68">
        <v>0</v>
      </c>
      <c r="H68" t="s">
        <v>709</v>
      </c>
    </row>
    <row r="69" spans="1:8" x14ac:dyDescent="0.25">
      <c r="A69" s="1" t="str">
        <f>VLOOKUP(Table6[[#This Row],[Val]], BOM[[Designation]:[SPN]], 6, FALSE)</f>
        <v>296-48317-1-ND</v>
      </c>
      <c r="B69" t="s">
        <v>1095</v>
      </c>
      <c r="C69" t="s">
        <v>24</v>
      </c>
      <c r="D69" t="s">
        <v>23</v>
      </c>
      <c r="E69">
        <v>178.29302200000001</v>
      </c>
      <c r="F69">
        <v>-89.631050000000002</v>
      </c>
      <c r="G69">
        <v>180</v>
      </c>
      <c r="H69" t="s">
        <v>709</v>
      </c>
    </row>
    <row r="70" spans="1:8" x14ac:dyDescent="0.25">
      <c r="A70" s="1" t="str">
        <f>VLOOKUP(Table6[[#This Row],[Val]], BOM[[Designation]:[SPN]], 6, FALSE)</f>
        <v>296-48317-1-ND</v>
      </c>
      <c r="B70" t="s">
        <v>1096</v>
      </c>
      <c r="C70" t="s">
        <v>24</v>
      </c>
      <c r="D70" t="s">
        <v>23</v>
      </c>
      <c r="E70">
        <v>147.12535</v>
      </c>
      <c r="F70">
        <v>-91.113810000000001</v>
      </c>
      <c r="G70">
        <v>90</v>
      </c>
      <c r="H70" t="s">
        <v>709</v>
      </c>
    </row>
    <row r="71" spans="1:8" x14ac:dyDescent="0.25">
      <c r="A71" s="1" t="str">
        <f>VLOOKUP(Table6[[#This Row],[Val]], BOM[[Designation]:[SPN]], 6, FALSE)</f>
        <v>296-48317-1-ND</v>
      </c>
      <c r="B71" t="s">
        <v>1097</v>
      </c>
      <c r="C71" t="s">
        <v>24</v>
      </c>
      <c r="D71" t="s">
        <v>23</v>
      </c>
      <c r="E71">
        <v>183.7</v>
      </c>
      <c r="F71">
        <v>-80.5</v>
      </c>
      <c r="G71">
        <v>180</v>
      </c>
      <c r="H71" t="s">
        <v>709</v>
      </c>
    </row>
    <row r="72" spans="1:8" x14ac:dyDescent="0.25">
      <c r="A72" s="1" t="str">
        <f>VLOOKUP(Table6[[#This Row],[Val]], BOM[[Designation]:[SPN]], 6, FALSE)</f>
        <v>296-48697-1-ND</v>
      </c>
      <c r="B72" t="s">
        <v>36</v>
      </c>
      <c r="C72" t="s">
        <v>499</v>
      </c>
      <c r="D72" t="s">
        <v>37</v>
      </c>
      <c r="E72">
        <v>192.2</v>
      </c>
      <c r="F72">
        <v>-89.45</v>
      </c>
      <c r="G72">
        <v>90</v>
      </c>
      <c r="H72" t="s">
        <v>709</v>
      </c>
    </row>
    <row r="73" spans="1:8" x14ac:dyDescent="0.25">
      <c r="A73" s="1" t="str">
        <f>VLOOKUP(Table6[[#This Row],[Val]], BOM[[Designation]:[SPN]], 6, FALSE)</f>
        <v>296-48786-1-ND</v>
      </c>
      <c r="B73" t="s">
        <v>952</v>
      </c>
      <c r="C73" t="s">
        <v>18</v>
      </c>
      <c r="D73" t="s">
        <v>17</v>
      </c>
      <c r="E73">
        <v>213.125</v>
      </c>
      <c r="F73">
        <v>-95.375</v>
      </c>
      <c r="G73">
        <v>90</v>
      </c>
      <c r="H73" t="s">
        <v>709</v>
      </c>
    </row>
    <row r="74" spans="1:8" x14ac:dyDescent="0.25">
      <c r="A74" s="1" t="str">
        <f>VLOOKUP(Table6[[#This Row],[Val]], BOM[[Designation]:[SPN]], 6, FALSE)</f>
        <v>296-48786-1-ND</v>
      </c>
      <c r="B74" t="s">
        <v>951</v>
      </c>
      <c r="C74" t="s">
        <v>18</v>
      </c>
      <c r="D74" t="s">
        <v>17</v>
      </c>
      <c r="E74">
        <v>212.875</v>
      </c>
      <c r="F74">
        <v>-108.65</v>
      </c>
      <c r="G74">
        <v>90</v>
      </c>
      <c r="H74" t="s">
        <v>709</v>
      </c>
    </row>
    <row r="75" spans="1:8" x14ac:dyDescent="0.25">
      <c r="A75" s="1" t="str">
        <f>VLOOKUP(Table6[[#This Row],[Val]], BOM[[Designation]:[SPN]], 6, FALSE)</f>
        <v>311-0.0JRCT-ND</v>
      </c>
      <c r="B75" t="s">
        <v>934</v>
      </c>
      <c r="C75" s="14" t="s">
        <v>45</v>
      </c>
      <c r="D75" t="s">
        <v>32</v>
      </c>
      <c r="E75">
        <v>127.06</v>
      </c>
      <c r="F75">
        <v>-110.19</v>
      </c>
      <c r="G75">
        <v>180</v>
      </c>
      <c r="H75" t="s">
        <v>709</v>
      </c>
    </row>
    <row r="76" spans="1:8" x14ac:dyDescent="0.25">
      <c r="A76" s="1" t="str">
        <f>VLOOKUP(Table6[[#This Row],[Val]], BOM[[Designation]:[SPN]], 6, FALSE)</f>
        <v>311-0.0JRCT-ND</v>
      </c>
      <c r="B76" t="s">
        <v>935</v>
      </c>
      <c r="C76" s="14" t="s">
        <v>45</v>
      </c>
      <c r="D76" t="s">
        <v>32</v>
      </c>
      <c r="E76">
        <v>127.05</v>
      </c>
      <c r="F76">
        <v>-111.56</v>
      </c>
      <c r="G76">
        <v>180</v>
      </c>
      <c r="H76" t="s">
        <v>709</v>
      </c>
    </row>
    <row r="77" spans="1:8" x14ac:dyDescent="0.25">
      <c r="A77" s="1" t="str">
        <f>VLOOKUP(Table6[[#This Row],[Val]], BOM[[Designation]:[SPN]], 6, FALSE)</f>
        <v>311-0.0JRCT-ND</v>
      </c>
      <c r="B77" t="s">
        <v>940</v>
      </c>
      <c r="C77" s="14" t="s">
        <v>45</v>
      </c>
      <c r="D77" t="s">
        <v>32</v>
      </c>
      <c r="E77">
        <v>172.27</v>
      </c>
      <c r="F77">
        <v>-107.05</v>
      </c>
      <c r="G77">
        <v>180</v>
      </c>
      <c r="H77" t="s">
        <v>709</v>
      </c>
    </row>
    <row r="78" spans="1:8" x14ac:dyDescent="0.25">
      <c r="A78" s="1" t="str">
        <f>VLOOKUP(Table6[[#This Row],[Val]], BOM[[Designation]:[SPN]], 6, FALSE)</f>
        <v>311-0.0JRCT-ND</v>
      </c>
      <c r="B78" t="s">
        <v>942</v>
      </c>
      <c r="C78" s="14" t="s">
        <v>45</v>
      </c>
      <c r="D78" t="s">
        <v>32</v>
      </c>
      <c r="E78">
        <v>174.67553599999999</v>
      </c>
      <c r="F78">
        <v>-107.14569400000001</v>
      </c>
      <c r="G78">
        <v>180</v>
      </c>
      <c r="H78" t="s">
        <v>709</v>
      </c>
    </row>
    <row r="79" spans="1:8" x14ac:dyDescent="0.25">
      <c r="A79" s="1" t="str">
        <f>VLOOKUP(Table6[[#This Row],[Val]], BOM[[Designation]:[SPN]], 6, FALSE)</f>
        <v>311-1.00KLRCT-ND</v>
      </c>
      <c r="B79" t="s">
        <v>928</v>
      </c>
      <c r="C79" t="s">
        <v>168</v>
      </c>
      <c r="D79" t="s">
        <v>32</v>
      </c>
      <c r="E79">
        <v>129.46</v>
      </c>
      <c r="F79">
        <v>-120.04</v>
      </c>
      <c r="G79">
        <v>270</v>
      </c>
      <c r="H79" t="s">
        <v>709</v>
      </c>
    </row>
    <row r="80" spans="1:8" x14ac:dyDescent="0.25">
      <c r="A80" t="str">
        <f>VLOOKUP(Table6[[#This Row],[Val]], BOM[[Designation]:[SPN]], 6, FALSE)</f>
        <v>311-1001-1-ND</v>
      </c>
      <c r="B80" t="s">
        <v>747</v>
      </c>
      <c r="C80" t="s">
        <v>109</v>
      </c>
      <c r="D80" t="s">
        <v>12</v>
      </c>
      <c r="E80">
        <v>217.03</v>
      </c>
      <c r="F80">
        <v>-110.27</v>
      </c>
      <c r="G80">
        <v>90</v>
      </c>
      <c r="H80" t="s">
        <v>709</v>
      </c>
    </row>
    <row r="81" spans="1:8" x14ac:dyDescent="0.25">
      <c r="A81" t="str">
        <f>VLOOKUP(Table6[[#This Row],[Val]], BOM[[Designation]:[SPN]], 6, FALSE)</f>
        <v>311-1001-1-ND</v>
      </c>
      <c r="B81" t="s">
        <v>756</v>
      </c>
      <c r="C81" t="s">
        <v>109</v>
      </c>
      <c r="D81" t="s">
        <v>12</v>
      </c>
      <c r="E81">
        <v>217.25</v>
      </c>
      <c r="F81">
        <v>-96.97</v>
      </c>
      <c r="G81">
        <v>90</v>
      </c>
      <c r="H81" t="s">
        <v>709</v>
      </c>
    </row>
    <row r="82" spans="1:8" x14ac:dyDescent="0.25">
      <c r="A82" t="str">
        <f>VLOOKUP(Table6[[#This Row],[Val]], BOM[[Designation]:[SPN]], 6, FALSE)</f>
        <v>311-1009-1-ND</v>
      </c>
      <c r="B82" t="s">
        <v>122</v>
      </c>
      <c r="C82" t="s">
        <v>123</v>
      </c>
      <c r="D82" t="s">
        <v>12</v>
      </c>
      <c r="E82">
        <v>142.5</v>
      </c>
      <c r="F82">
        <v>-87.01</v>
      </c>
      <c r="G82">
        <v>0</v>
      </c>
      <c r="H82" t="s">
        <v>709</v>
      </c>
    </row>
    <row r="83" spans="1:8" x14ac:dyDescent="0.25">
      <c r="A83" t="str">
        <f>VLOOKUP(Table6[[#This Row],[Val]], BOM[[Designation]:[SPN]], 6, FALSE)</f>
        <v>311-100LRCT-ND</v>
      </c>
      <c r="B83" t="s">
        <v>903</v>
      </c>
      <c r="C83" s="14" t="s">
        <v>186</v>
      </c>
      <c r="D83" t="s">
        <v>32</v>
      </c>
      <c r="E83">
        <v>216.74</v>
      </c>
      <c r="F83">
        <v>-113.37</v>
      </c>
      <c r="G83">
        <v>270</v>
      </c>
      <c r="H83" t="s">
        <v>709</v>
      </c>
    </row>
    <row r="84" spans="1:8" x14ac:dyDescent="0.25">
      <c r="A84" t="str">
        <f>VLOOKUP(Table6[[#This Row],[Val]], BOM[[Designation]:[SPN]], 6, FALSE)</f>
        <v>311-100LRCT-ND</v>
      </c>
      <c r="B84" t="s">
        <v>904</v>
      </c>
      <c r="C84" s="14" t="s">
        <v>186</v>
      </c>
      <c r="D84" t="s">
        <v>32</v>
      </c>
      <c r="E84">
        <v>216.94</v>
      </c>
      <c r="F84">
        <v>-100.62</v>
      </c>
      <c r="G84">
        <v>270</v>
      </c>
      <c r="H84" t="s">
        <v>709</v>
      </c>
    </row>
    <row r="85" spans="1:8" x14ac:dyDescent="0.25">
      <c r="A85" t="str">
        <f>VLOOKUP(Table6[[#This Row],[Val]], BOM[[Designation]:[SPN]], 6, FALSE)</f>
        <v>311-1014-1-ND</v>
      </c>
      <c r="B85" t="s">
        <v>795</v>
      </c>
      <c r="C85" t="s">
        <v>76</v>
      </c>
      <c r="D85" t="s">
        <v>12</v>
      </c>
      <c r="E85">
        <v>194.61</v>
      </c>
      <c r="F85">
        <v>-101.73</v>
      </c>
      <c r="G85">
        <v>180</v>
      </c>
      <c r="H85" t="s">
        <v>709</v>
      </c>
    </row>
    <row r="86" spans="1:8" x14ac:dyDescent="0.25">
      <c r="A86" t="str">
        <f>VLOOKUP(Table6[[#This Row],[Val]], BOM[[Designation]:[SPN]], 6, FALSE)</f>
        <v>311-1014-1-ND</v>
      </c>
      <c r="B86" t="s">
        <v>719</v>
      </c>
      <c r="C86" t="s">
        <v>76</v>
      </c>
      <c r="D86" t="s">
        <v>12</v>
      </c>
      <c r="E86">
        <v>197.6</v>
      </c>
      <c r="F86">
        <v>-87.18</v>
      </c>
      <c r="G86">
        <v>270</v>
      </c>
      <c r="H86" t="s">
        <v>709</v>
      </c>
    </row>
    <row r="87" spans="1:8" x14ac:dyDescent="0.25">
      <c r="A87" t="str">
        <f>VLOOKUP(Table6[[#This Row],[Val]], BOM[[Designation]:[SPN]], 6, FALSE)</f>
        <v>311-1014-1-ND</v>
      </c>
      <c r="B87" t="s">
        <v>796</v>
      </c>
      <c r="C87" t="s">
        <v>76</v>
      </c>
      <c r="D87" t="s">
        <v>12</v>
      </c>
      <c r="E87">
        <v>194.66</v>
      </c>
      <c r="F87">
        <v>-102.88</v>
      </c>
      <c r="G87">
        <v>180</v>
      </c>
      <c r="H87" t="s">
        <v>709</v>
      </c>
    </row>
    <row r="88" spans="1:8" x14ac:dyDescent="0.25">
      <c r="A88" t="str">
        <f>VLOOKUP(Table6[[#This Row],[Val]], BOM[[Designation]:[SPN]], 6, FALSE)</f>
        <v>311-1014-1-ND</v>
      </c>
      <c r="B88" t="s">
        <v>797</v>
      </c>
      <c r="C88" t="s">
        <v>76</v>
      </c>
      <c r="D88" t="s">
        <v>12</v>
      </c>
      <c r="E88">
        <v>203.8</v>
      </c>
      <c r="F88">
        <v>-104.45</v>
      </c>
      <c r="G88">
        <v>345</v>
      </c>
      <c r="H88" t="s">
        <v>709</v>
      </c>
    </row>
    <row r="89" spans="1:8" x14ac:dyDescent="0.25">
      <c r="A89" t="str">
        <f>VLOOKUP(Table6[[#This Row],[Val]], BOM[[Designation]:[SPN]], 6, FALSE)</f>
        <v>311-1014-1-ND</v>
      </c>
      <c r="B89" t="s">
        <v>798</v>
      </c>
      <c r="C89" t="s">
        <v>76</v>
      </c>
      <c r="D89" t="s">
        <v>12</v>
      </c>
      <c r="E89">
        <v>204.125</v>
      </c>
      <c r="F89">
        <v>-103.27500000000001</v>
      </c>
      <c r="G89">
        <v>345</v>
      </c>
      <c r="H89" t="s">
        <v>709</v>
      </c>
    </row>
    <row r="90" spans="1:8" x14ac:dyDescent="0.25">
      <c r="A90" t="str">
        <f>VLOOKUP(Table6[[#This Row],[Val]], BOM[[Designation]:[SPN]], 6, FALSE)</f>
        <v>311-1014-1-ND</v>
      </c>
      <c r="B90" t="s">
        <v>799</v>
      </c>
      <c r="C90" t="s">
        <v>76</v>
      </c>
      <c r="D90" t="s">
        <v>12</v>
      </c>
      <c r="E90">
        <v>204.125</v>
      </c>
      <c r="F90">
        <v>-101.45</v>
      </c>
      <c r="G90">
        <v>15</v>
      </c>
      <c r="H90" t="s">
        <v>709</v>
      </c>
    </row>
    <row r="91" spans="1:8" x14ac:dyDescent="0.25">
      <c r="A91" t="str">
        <f>VLOOKUP(Table6[[#This Row],[Val]], BOM[[Designation]:[SPN]], 6, FALSE)</f>
        <v>311-1014-1-ND</v>
      </c>
      <c r="B91" t="s">
        <v>800</v>
      </c>
      <c r="C91" t="s">
        <v>76</v>
      </c>
      <c r="D91" t="s">
        <v>12</v>
      </c>
      <c r="E91">
        <v>203.82499999999999</v>
      </c>
      <c r="F91">
        <v>-100.27500000000001</v>
      </c>
      <c r="G91">
        <v>15</v>
      </c>
      <c r="H91" t="s">
        <v>709</v>
      </c>
    </row>
    <row r="92" spans="1:8" x14ac:dyDescent="0.25">
      <c r="A92" t="str">
        <f>VLOOKUP(Table6[[#This Row],[Val]], BOM[[Designation]:[SPN]], 6, FALSE)</f>
        <v>311-1014-1-ND</v>
      </c>
      <c r="B92" t="s">
        <v>818</v>
      </c>
      <c r="C92" t="s">
        <v>76</v>
      </c>
      <c r="D92" t="s">
        <v>12</v>
      </c>
      <c r="E92">
        <v>198.91</v>
      </c>
      <c r="F92">
        <v>-113.2</v>
      </c>
      <c r="G92">
        <v>0</v>
      </c>
      <c r="H92" t="s">
        <v>709</v>
      </c>
    </row>
    <row r="93" spans="1:8" x14ac:dyDescent="0.25">
      <c r="A93" t="str">
        <f>VLOOKUP(Table6[[#This Row],[Val]], BOM[[Designation]:[SPN]], 6, FALSE)</f>
        <v>311-1014-1-ND</v>
      </c>
      <c r="B93" t="s">
        <v>819</v>
      </c>
      <c r="C93" t="s">
        <v>76</v>
      </c>
      <c r="D93" t="s">
        <v>12</v>
      </c>
      <c r="E93">
        <v>200.5</v>
      </c>
      <c r="F93">
        <v>-114.95</v>
      </c>
      <c r="G93">
        <v>270</v>
      </c>
      <c r="H93" t="s">
        <v>709</v>
      </c>
    </row>
    <row r="94" spans="1:8" x14ac:dyDescent="0.25">
      <c r="A94" t="str">
        <f>VLOOKUP(Table6[[#This Row],[Val]], BOM[[Designation]:[SPN]], 6, FALSE)</f>
        <v>311-1014-1-ND</v>
      </c>
      <c r="B94" t="s">
        <v>820</v>
      </c>
      <c r="C94" t="s">
        <v>76</v>
      </c>
      <c r="D94" t="s">
        <v>12</v>
      </c>
      <c r="E94">
        <v>201.44</v>
      </c>
      <c r="F94">
        <v>-117.77</v>
      </c>
      <c r="G94">
        <v>270</v>
      </c>
      <c r="H94" t="s">
        <v>709</v>
      </c>
    </row>
    <row r="95" spans="1:8" x14ac:dyDescent="0.25">
      <c r="A95" t="str">
        <f>VLOOKUP(Table6[[#This Row],[Val]], BOM[[Designation]:[SPN]], 6, FALSE)</f>
        <v>311-1014-1-ND</v>
      </c>
      <c r="B95" t="s">
        <v>821</v>
      </c>
      <c r="C95" t="s">
        <v>76</v>
      </c>
      <c r="D95" t="s">
        <v>12</v>
      </c>
      <c r="E95">
        <v>198.535</v>
      </c>
      <c r="F95">
        <v>-120.255</v>
      </c>
      <c r="G95">
        <v>180</v>
      </c>
      <c r="H95" t="s">
        <v>709</v>
      </c>
    </row>
    <row r="96" spans="1:8" x14ac:dyDescent="0.25">
      <c r="A96" t="str">
        <f>VLOOKUP(Table6[[#This Row],[Val]], BOM[[Designation]:[SPN]], 6, FALSE)</f>
        <v>311-1014-1-ND</v>
      </c>
      <c r="B96" t="s">
        <v>711</v>
      </c>
      <c r="C96" t="s">
        <v>76</v>
      </c>
      <c r="D96" t="s">
        <v>12</v>
      </c>
      <c r="E96">
        <v>194.95</v>
      </c>
      <c r="F96">
        <v>-89.07</v>
      </c>
      <c r="G96">
        <v>180</v>
      </c>
      <c r="H96" t="s">
        <v>709</v>
      </c>
    </row>
    <row r="97" spans="1:8" x14ac:dyDescent="0.25">
      <c r="A97" t="str">
        <f>VLOOKUP(Table6[[#This Row],[Val]], BOM[[Designation]:[SPN]], 6, FALSE)</f>
        <v>311-1014-1-ND</v>
      </c>
      <c r="B97" t="s">
        <v>736</v>
      </c>
      <c r="C97" t="s">
        <v>76</v>
      </c>
      <c r="D97" t="s">
        <v>12</v>
      </c>
      <c r="E97">
        <v>206.29</v>
      </c>
      <c r="F97">
        <v>-87.32</v>
      </c>
      <c r="G97">
        <v>0</v>
      </c>
      <c r="H97" t="s">
        <v>709</v>
      </c>
    </row>
    <row r="98" spans="1:8" x14ac:dyDescent="0.25">
      <c r="A98" t="str">
        <f>VLOOKUP(Table6[[#This Row],[Val]], BOM[[Designation]:[SPN]], 6, FALSE)</f>
        <v>311-1014-1-ND</v>
      </c>
      <c r="B98" t="s">
        <v>743</v>
      </c>
      <c r="C98" t="s">
        <v>76</v>
      </c>
      <c r="D98" t="s">
        <v>12</v>
      </c>
      <c r="E98">
        <v>214.8</v>
      </c>
      <c r="F98">
        <v>-107.02500000000001</v>
      </c>
      <c r="G98">
        <v>270</v>
      </c>
      <c r="H98" t="s">
        <v>709</v>
      </c>
    </row>
    <row r="99" spans="1:8" x14ac:dyDescent="0.25">
      <c r="A99" t="str">
        <f>VLOOKUP(Table6[[#This Row],[Val]], BOM[[Designation]:[SPN]], 6, FALSE)</f>
        <v>311-1014-1-ND</v>
      </c>
      <c r="B99" t="s">
        <v>713</v>
      </c>
      <c r="C99" t="s">
        <v>76</v>
      </c>
      <c r="D99" t="s">
        <v>12</v>
      </c>
      <c r="E99">
        <v>201.47499999999999</v>
      </c>
      <c r="F99">
        <v>-93.174999999999997</v>
      </c>
      <c r="G99">
        <v>0</v>
      </c>
      <c r="H99" t="s">
        <v>709</v>
      </c>
    </row>
    <row r="100" spans="1:8" x14ac:dyDescent="0.25">
      <c r="A100" t="str">
        <f>VLOOKUP(Table6[[#This Row],[Val]], BOM[[Designation]:[SPN]], 6, FALSE)</f>
        <v>311-1014-1-ND</v>
      </c>
      <c r="B100" t="s">
        <v>752</v>
      </c>
      <c r="C100" t="s">
        <v>76</v>
      </c>
      <c r="D100" t="s">
        <v>12</v>
      </c>
      <c r="E100">
        <v>215.02500000000001</v>
      </c>
      <c r="F100">
        <v>-93.7</v>
      </c>
      <c r="G100">
        <v>270</v>
      </c>
      <c r="H100" t="s">
        <v>709</v>
      </c>
    </row>
    <row r="101" spans="1:8" x14ac:dyDescent="0.25">
      <c r="A101" t="str">
        <f>VLOOKUP(Table6[[#This Row],[Val]], BOM[[Designation]:[SPN]], 6, FALSE)</f>
        <v>311-1014-1-ND</v>
      </c>
      <c r="B101" t="s">
        <v>715</v>
      </c>
      <c r="C101" t="s">
        <v>76</v>
      </c>
      <c r="D101" t="s">
        <v>12</v>
      </c>
      <c r="E101">
        <v>201.85</v>
      </c>
      <c r="F101">
        <v>-90.4</v>
      </c>
      <c r="G101">
        <v>0</v>
      </c>
      <c r="H101" t="s">
        <v>709</v>
      </c>
    </row>
    <row r="102" spans="1:8" x14ac:dyDescent="0.25">
      <c r="A102" t="str">
        <f>VLOOKUP(Table6[[#This Row],[Val]], BOM[[Designation]:[SPN]], 6, FALSE)</f>
        <v>311-1014-1-ND</v>
      </c>
      <c r="B102" t="s">
        <v>716</v>
      </c>
      <c r="C102" t="s">
        <v>76</v>
      </c>
      <c r="D102" t="s">
        <v>12</v>
      </c>
      <c r="E102">
        <v>198.54</v>
      </c>
      <c r="F102">
        <v>-87.16</v>
      </c>
      <c r="G102">
        <v>270</v>
      </c>
      <c r="H102" t="s">
        <v>709</v>
      </c>
    </row>
    <row r="103" spans="1:8" x14ac:dyDescent="0.25">
      <c r="A103" t="str">
        <f>VLOOKUP(Table6[[#This Row],[Val]], BOM[[Designation]:[SPN]], 6, FALSE)</f>
        <v>311-1017-1-ND</v>
      </c>
      <c r="B103" t="s">
        <v>856</v>
      </c>
      <c r="C103" t="s">
        <v>111</v>
      </c>
      <c r="D103" t="s">
        <v>12</v>
      </c>
      <c r="E103">
        <v>128.35</v>
      </c>
      <c r="F103">
        <v>-107.85</v>
      </c>
      <c r="G103">
        <v>90</v>
      </c>
      <c r="H103" t="s">
        <v>709</v>
      </c>
    </row>
    <row r="104" spans="1:8" x14ac:dyDescent="0.25">
      <c r="A104" t="str">
        <f>VLOOKUP(Table6[[#This Row],[Val]], BOM[[Designation]:[SPN]], 6, FALSE)</f>
        <v>311-1017-1-ND</v>
      </c>
      <c r="B104" t="s">
        <v>857</v>
      </c>
      <c r="C104" t="s">
        <v>111</v>
      </c>
      <c r="D104" t="s">
        <v>12</v>
      </c>
      <c r="E104">
        <v>133.19999999999999</v>
      </c>
      <c r="F104">
        <v>-107.9</v>
      </c>
      <c r="G104">
        <v>270</v>
      </c>
      <c r="H104" t="s">
        <v>709</v>
      </c>
    </row>
    <row r="105" spans="1:8" x14ac:dyDescent="0.25">
      <c r="A105" t="str">
        <f>VLOOKUP(Table6[[#This Row],[Val]], BOM[[Designation]:[SPN]], 6, FALSE)</f>
        <v>311-1024-1-ND</v>
      </c>
      <c r="B105" t="s">
        <v>801</v>
      </c>
      <c r="C105" t="s">
        <v>15</v>
      </c>
      <c r="D105" t="s">
        <v>12</v>
      </c>
      <c r="E105">
        <v>196.67500000000001</v>
      </c>
      <c r="F105">
        <v>-105.47499999999999</v>
      </c>
      <c r="G105">
        <v>0</v>
      </c>
      <c r="H105" t="s">
        <v>709</v>
      </c>
    </row>
    <row r="106" spans="1:8" x14ac:dyDescent="0.25">
      <c r="A106" t="str">
        <f>VLOOKUP(Table6[[#This Row],[Val]], BOM[[Designation]:[SPN]], 6, FALSE)</f>
        <v>311-1024-1-ND</v>
      </c>
      <c r="B106" t="s">
        <v>802</v>
      </c>
      <c r="C106" t="s">
        <v>15</v>
      </c>
      <c r="D106" t="s">
        <v>12</v>
      </c>
      <c r="E106">
        <v>196.35</v>
      </c>
      <c r="F106">
        <v>-99.025000000000006</v>
      </c>
      <c r="G106">
        <v>0</v>
      </c>
      <c r="H106" t="s">
        <v>709</v>
      </c>
    </row>
    <row r="107" spans="1:8" x14ac:dyDescent="0.25">
      <c r="A107" t="str">
        <f>VLOOKUP(Table6[[#This Row],[Val]], BOM[[Designation]:[SPN]], 6, FALSE)</f>
        <v>311-1024-1-ND</v>
      </c>
      <c r="B107" t="s">
        <v>803</v>
      </c>
      <c r="C107" t="s">
        <v>15</v>
      </c>
      <c r="D107" t="s">
        <v>12</v>
      </c>
      <c r="E107">
        <v>201.77500000000001</v>
      </c>
      <c r="F107">
        <v>-98.875</v>
      </c>
      <c r="G107">
        <v>270</v>
      </c>
      <c r="H107" t="s">
        <v>709</v>
      </c>
    </row>
    <row r="108" spans="1:8" x14ac:dyDescent="0.25">
      <c r="A108" t="str">
        <f>VLOOKUP(Table6[[#This Row],[Val]], BOM[[Designation]:[SPN]], 6, FALSE)</f>
        <v>311-1024-1-ND</v>
      </c>
      <c r="B108" t="s">
        <v>838</v>
      </c>
      <c r="C108" t="s">
        <v>15</v>
      </c>
      <c r="D108" t="s">
        <v>12</v>
      </c>
      <c r="E108">
        <v>173.08</v>
      </c>
      <c r="F108">
        <v>-110.92</v>
      </c>
      <c r="G108">
        <v>90</v>
      </c>
      <c r="H108" t="s">
        <v>709</v>
      </c>
    </row>
    <row r="109" spans="1:8" x14ac:dyDescent="0.25">
      <c r="A109" t="str">
        <f>VLOOKUP(Table6[[#This Row],[Val]], BOM[[Designation]:[SPN]], 6, FALSE)</f>
        <v>311-1024-1-ND</v>
      </c>
      <c r="B109" t="s">
        <v>839</v>
      </c>
      <c r="C109" t="s">
        <v>15</v>
      </c>
      <c r="D109" t="s">
        <v>12</v>
      </c>
      <c r="E109">
        <v>175.165536</v>
      </c>
      <c r="F109">
        <v>-110.245694</v>
      </c>
      <c r="G109">
        <v>0</v>
      </c>
      <c r="H109" t="s">
        <v>709</v>
      </c>
    </row>
    <row r="110" spans="1:8" x14ac:dyDescent="0.25">
      <c r="A110" t="str">
        <f>VLOOKUP(Table6[[#This Row],[Val]], BOM[[Designation]:[SPN]], 6, FALSE)</f>
        <v>311-1024-1-ND</v>
      </c>
      <c r="B110" t="s">
        <v>840</v>
      </c>
      <c r="C110" t="s">
        <v>15</v>
      </c>
      <c r="D110" t="s">
        <v>12</v>
      </c>
      <c r="E110">
        <v>176.71</v>
      </c>
      <c r="F110">
        <v>-110.87</v>
      </c>
      <c r="G110">
        <v>270</v>
      </c>
      <c r="H110" t="s">
        <v>709</v>
      </c>
    </row>
    <row r="111" spans="1:8" x14ac:dyDescent="0.25">
      <c r="A111" t="str">
        <f>VLOOKUP(Table6[[#This Row],[Val]], BOM[[Designation]:[SPN]], 6, FALSE)</f>
        <v>311-1024-1-ND</v>
      </c>
      <c r="B111" t="s">
        <v>841</v>
      </c>
      <c r="C111" t="s">
        <v>15</v>
      </c>
      <c r="D111" t="s">
        <v>12</v>
      </c>
      <c r="E111">
        <v>184.485536</v>
      </c>
      <c r="F111">
        <v>-111.075694</v>
      </c>
      <c r="G111">
        <v>90</v>
      </c>
      <c r="H111" t="s">
        <v>709</v>
      </c>
    </row>
    <row r="112" spans="1:8" x14ac:dyDescent="0.25">
      <c r="A112" t="str">
        <f>VLOOKUP(Table6[[#This Row],[Val]], BOM[[Designation]:[SPN]], 6, FALSE)</f>
        <v>311-1024-1-ND</v>
      </c>
      <c r="B112" t="s">
        <v>842</v>
      </c>
      <c r="C112" t="s">
        <v>15</v>
      </c>
      <c r="D112" t="s">
        <v>12</v>
      </c>
      <c r="E112">
        <v>185.86553599999999</v>
      </c>
      <c r="F112">
        <v>-110.50569400000001</v>
      </c>
      <c r="G112">
        <v>0</v>
      </c>
      <c r="H112" t="s">
        <v>709</v>
      </c>
    </row>
    <row r="113" spans="1:8" x14ac:dyDescent="0.25">
      <c r="A113" t="str">
        <f>VLOOKUP(Table6[[#This Row],[Val]], BOM[[Designation]:[SPN]], 6, FALSE)</f>
        <v>311-1024-1-ND</v>
      </c>
      <c r="B113" t="s">
        <v>843</v>
      </c>
      <c r="C113" t="s">
        <v>15</v>
      </c>
      <c r="D113" t="s">
        <v>12</v>
      </c>
      <c r="E113">
        <v>187.40553600000001</v>
      </c>
      <c r="F113">
        <v>-111.085694</v>
      </c>
      <c r="G113">
        <v>270</v>
      </c>
      <c r="H113" t="s">
        <v>709</v>
      </c>
    </row>
    <row r="114" spans="1:8" x14ac:dyDescent="0.25">
      <c r="A114" t="str">
        <f>VLOOKUP(Table6[[#This Row],[Val]], BOM[[Designation]:[SPN]], 6, FALSE)</f>
        <v>311-1024-1-ND</v>
      </c>
      <c r="B114" t="s">
        <v>848</v>
      </c>
      <c r="C114" t="s">
        <v>15</v>
      </c>
      <c r="D114" t="s">
        <v>12</v>
      </c>
      <c r="E114">
        <v>211.02500000000001</v>
      </c>
      <c r="F114">
        <v>-109.27500000000001</v>
      </c>
      <c r="G114">
        <v>90</v>
      </c>
      <c r="H114" t="s">
        <v>709</v>
      </c>
    </row>
    <row r="115" spans="1:8" x14ac:dyDescent="0.25">
      <c r="A115" t="str">
        <f>VLOOKUP(Table6[[#This Row],[Val]], BOM[[Designation]:[SPN]], 6, FALSE)</f>
        <v>311-1024-1-ND</v>
      </c>
      <c r="B115" t="s">
        <v>860</v>
      </c>
      <c r="C115" t="s">
        <v>15</v>
      </c>
      <c r="D115" t="s">
        <v>12</v>
      </c>
      <c r="E115">
        <v>211.32499999999999</v>
      </c>
      <c r="F115">
        <v>-95.8</v>
      </c>
      <c r="G115">
        <v>90</v>
      </c>
      <c r="H115" t="s">
        <v>709</v>
      </c>
    </row>
    <row r="116" spans="1:8" x14ac:dyDescent="0.25">
      <c r="A116" t="str">
        <f>VLOOKUP(Table6[[#This Row],[Val]], BOM[[Designation]:[SPN]], 6, FALSE)</f>
        <v>311-1024-1-ND</v>
      </c>
      <c r="B116" t="s">
        <v>733</v>
      </c>
      <c r="C116" t="s">
        <v>15</v>
      </c>
      <c r="D116" t="s">
        <v>12</v>
      </c>
      <c r="E116">
        <v>202.56</v>
      </c>
      <c r="F116">
        <v>-86.09</v>
      </c>
      <c r="G116">
        <v>180</v>
      </c>
      <c r="H116" t="s">
        <v>709</v>
      </c>
    </row>
    <row r="117" spans="1:8" x14ac:dyDescent="0.25">
      <c r="A117" t="str">
        <f>VLOOKUP(Table6[[#This Row],[Val]], BOM[[Designation]:[SPN]], 6, FALSE)</f>
        <v>311-1024-1-ND</v>
      </c>
      <c r="B117" t="s">
        <v>734</v>
      </c>
      <c r="C117" t="s">
        <v>15</v>
      </c>
      <c r="D117" t="s">
        <v>12</v>
      </c>
      <c r="E117">
        <v>202.04</v>
      </c>
      <c r="F117">
        <v>-87.06</v>
      </c>
      <c r="G117">
        <v>180</v>
      </c>
      <c r="H117" t="s">
        <v>709</v>
      </c>
    </row>
    <row r="118" spans="1:8" x14ac:dyDescent="0.25">
      <c r="A118" t="str">
        <f>VLOOKUP(Table6[[#This Row],[Val]], BOM[[Designation]:[SPN]], 6, FALSE)</f>
        <v>311-1024-1-ND</v>
      </c>
      <c r="B118" t="s">
        <v>740</v>
      </c>
      <c r="C118" t="s">
        <v>15</v>
      </c>
      <c r="D118" t="s">
        <v>12</v>
      </c>
      <c r="E118">
        <v>204.15</v>
      </c>
      <c r="F118">
        <v>-87.28</v>
      </c>
      <c r="G118">
        <v>0</v>
      </c>
      <c r="H118" t="s">
        <v>709</v>
      </c>
    </row>
    <row r="119" spans="1:8" x14ac:dyDescent="0.25">
      <c r="A119" t="str">
        <f>VLOOKUP(Table6[[#This Row],[Val]], BOM[[Designation]:[SPN]], 6, FALSE)</f>
        <v>311-1024-1-ND</v>
      </c>
      <c r="B119" t="s">
        <v>741</v>
      </c>
      <c r="C119" t="s">
        <v>15</v>
      </c>
      <c r="D119" t="s">
        <v>12</v>
      </c>
      <c r="E119">
        <v>206.91</v>
      </c>
      <c r="F119">
        <v>-82.52</v>
      </c>
      <c r="G119">
        <v>180</v>
      </c>
      <c r="H119" t="s">
        <v>709</v>
      </c>
    </row>
    <row r="120" spans="1:8" x14ac:dyDescent="0.25">
      <c r="A120" t="str">
        <f>VLOOKUP(Table6[[#This Row],[Val]], BOM[[Designation]:[SPN]], 6, FALSE)</f>
        <v>311-1024-1-ND</v>
      </c>
      <c r="B120" t="s">
        <v>766</v>
      </c>
      <c r="C120" t="s">
        <v>15</v>
      </c>
      <c r="D120" t="s">
        <v>12</v>
      </c>
      <c r="E120">
        <v>174.05</v>
      </c>
      <c r="F120">
        <v>-86.8</v>
      </c>
      <c r="G120">
        <v>0</v>
      </c>
      <c r="H120" t="s">
        <v>709</v>
      </c>
    </row>
    <row r="121" spans="1:8" x14ac:dyDescent="0.25">
      <c r="A121" s="1" t="str">
        <f>VLOOKUP(Table6[[#This Row],[Val]], BOM[[Designation]:[SPN]], 6, FALSE)</f>
        <v>311-12.0KLRCT-ND</v>
      </c>
      <c r="B121" t="s">
        <v>199</v>
      </c>
      <c r="C121" t="s">
        <v>200</v>
      </c>
      <c r="D121" t="s">
        <v>32</v>
      </c>
      <c r="E121">
        <v>129.44999999999999</v>
      </c>
      <c r="F121">
        <v>-115</v>
      </c>
      <c r="G121">
        <v>90</v>
      </c>
      <c r="H121" t="s">
        <v>709</v>
      </c>
    </row>
    <row r="122" spans="1:8" x14ac:dyDescent="0.25">
      <c r="A122" t="str">
        <f>VLOOKUP(Table6[[#This Row],[Val]], BOM[[Designation]:[SPN]], 6, FALSE)</f>
        <v>311-1338-1-ND</v>
      </c>
      <c r="B122" t="s">
        <v>804</v>
      </c>
      <c r="C122" t="s">
        <v>26</v>
      </c>
      <c r="D122" t="s">
        <v>12</v>
      </c>
      <c r="E122">
        <v>199.625</v>
      </c>
      <c r="F122">
        <v>-96.375</v>
      </c>
      <c r="G122">
        <v>270</v>
      </c>
      <c r="H122" t="s">
        <v>709</v>
      </c>
    </row>
    <row r="123" spans="1:8" x14ac:dyDescent="0.25">
      <c r="A123" t="str">
        <f>VLOOKUP(Table6[[#This Row],[Val]], BOM[[Designation]:[SPN]], 6, FALSE)</f>
        <v>311-1338-1-ND</v>
      </c>
      <c r="B123" t="s">
        <v>805</v>
      </c>
      <c r="C123" t="s">
        <v>26</v>
      </c>
      <c r="D123" t="s">
        <v>12</v>
      </c>
      <c r="E123">
        <v>198.42500000000001</v>
      </c>
      <c r="F123">
        <v>-96.35</v>
      </c>
      <c r="G123">
        <v>270</v>
      </c>
      <c r="H123" t="s">
        <v>709</v>
      </c>
    </row>
    <row r="124" spans="1:8" x14ac:dyDescent="0.25">
      <c r="A124" t="str">
        <f>VLOOKUP(Table6[[#This Row],[Val]], BOM[[Designation]:[SPN]], 6, FALSE)</f>
        <v>311-1338-1-ND</v>
      </c>
      <c r="B124" t="s">
        <v>806</v>
      </c>
      <c r="C124" t="s">
        <v>26</v>
      </c>
      <c r="D124" t="s">
        <v>12</v>
      </c>
      <c r="E124">
        <v>198.65</v>
      </c>
      <c r="F124">
        <v>-108.175</v>
      </c>
      <c r="G124">
        <v>90</v>
      </c>
      <c r="H124" t="s">
        <v>709</v>
      </c>
    </row>
    <row r="125" spans="1:8" x14ac:dyDescent="0.25">
      <c r="A125" t="str">
        <f>VLOOKUP(Table6[[#This Row],[Val]], BOM[[Designation]:[SPN]], 6, FALSE)</f>
        <v>311-1338-1-ND</v>
      </c>
      <c r="B125" t="s">
        <v>807</v>
      </c>
      <c r="C125" t="s">
        <v>26</v>
      </c>
      <c r="D125" t="s">
        <v>12</v>
      </c>
      <c r="E125">
        <v>199.55</v>
      </c>
      <c r="F125">
        <v>-108.15</v>
      </c>
      <c r="G125">
        <v>90</v>
      </c>
      <c r="H125" t="s">
        <v>709</v>
      </c>
    </row>
    <row r="126" spans="1:8" x14ac:dyDescent="0.25">
      <c r="A126" t="str">
        <f>VLOOKUP(Table6[[#This Row],[Val]], BOM[[Designation]:[SPN]], 6, FALSE)</f>
        <v>311-1338-1-ND</v>
      </c>
      <c r="B126" t="s">
        <v>816</v>
      </c>
      <c r="C126" t="s">
        <v>26</v>
      </c>
      <c r="D126" t="s">
        <v>12</v>
      </c>
      <c r="E126">
        <v>196.14</v>
      </c>
      <c r="F126">
        <v>-112.67</v>
      </c>
      <c r="G126">
        <v>90</v>
      </c>
      <c r="H126" t="s">
        <v>709</v>
      </c>
    </row>
    <row r="127" spans="1:8" x14ac:dyDescent="0.25">
      <c r="A127" t="str">
        <f>VLOOKUP(Table6[[#This Row],[Val]], BOM[[Designation]:[SPN]], 6, FALSE)</f>
        <v>311-1338-1-ND</v>
      </c>
      <c r="B127" t="s">
        <v>817</v>
      </c>
      <c r="C127" t="s">
        <v>26</v>
      </c>
      <c r="D127" t="s">
        <v>12</v>
      </c>
      <c r="E127">
        <v>194.13</v>
      </c>
      <c r="F127">
        <v>-117.2</v>
      </c>
      <c r="G127">
        <v>180</v>
      </c>
      <c r="H127" t="s">
        <v>709</v>
      </c>
    </row>
    <row r="128" spans="1:8" x14ac:dyDescent="0.25">
      <c r="A128" t="str">
        <f>VLOOKUP(Table6[[#This Row],[Val]], BOM[[Designation]:[SPN]], 6, FALSE)</f>
        <v>311-1338-1-ND</v>
      </c>
      <c r="B128" t="s">
        <v>822</v>
      </c>
      <c r="C128" t="s">
        <v>26</v>
      </c>
      <c r="D128" t="s">
        <v>12</v>
      </c>
      <c r="E128">
        <v>201.07</v>
      </c>
      <c r="F128">
        <v>-116.41</v>
      </c>
      <c r="G128">
        <v>0</v>
      </c>
      <c r="H128" t="s">
        <v>709</v>
      </c>
    </row>
    <row r="129" spans="1:8" x14ac:dyDescent="0.25">
      <c r="A129" t="str">
        <f>VLOOKUP(Table6[[#This Row],[Val]], BOM[[Designation]:[SPN]], 6, FALSE)</f>
        <v>311-1338-1-ND</v>
      </c>
      <c r="B129" t="s">
        <v>823</v>
      </c>
      <c r="C129" t="s">
        <v>26</v>
      </c>
      <c r="D129" t="s">
        <v>12</v>
      </c>
      <c r="E129">
        <v>197.43</v>
      </c>
      <c r="F129">
        <v>-112.62</v>
      </c>
      <c r="G129">
        <v>90</v>
      </c>
      <c r="H129" t="s">
        <v>709</v>
      </c>
    </row>
    <row r="130" spans="1:8" x14ac:dyDescent="0.25">
      <c r="A130" t="str">
        <f>VLOOKUP(Table6[[#This Row],[Val]], BOM[[Designation]:[SPN]], 6, FALSE)</f>
        <v>311-1338-1-ND</v>
      </c>
      <c r="B130" t="s">
        <v>722</v>
      </c>
      <c r="C130" t="s">
        <v>26</v>
      </c>
      <c r="D130" t="s">
        <v>12</v>
      </c>
      <c r="E130">
        <v>166.99</v>
      </c>
      <c r="F130">
        <v>-90.32</v>
      </c>
      <c r="G130">
        <v>180</v>
      </c>
      <c r="H130" t="s">
        <v>709</v>
      </c>
    </row>
    <row r="131" spans="1:8" x14ac:dyDescent="0.25">
      <c r="A131" t="str">
        <f>VLOOKUP(Table6[[#This Row],[Val]], BOM[[Designation]:[SPN]], 6, FALSE)</f>
        <v>311-1338-1-ND</v>
      </c>
      <c r="B131" t="s">
        <v>834</v>
      </c>
      <c r="C131" t="s">
        <v>26</v>
      </c>
      <c r="D131" t="s">
        <v>12</v>
      </c>
      <c r="E131">
        <v>190.35</v>
      </c>
      <c r="F131">
        <v>-116.65</v>
      </c>
      <c r="G131">
        <v>0</v>
      </c>
      <c r="H131" t="s">
        <v>709</v>
      </c>
    </row>
    <row r="132" spans="1:8" x14ac:dyDescent="0.25">
      <c r="A132" t="str">
        <f>VLOOKUP(Table6[[#This Row],[Val]], BOM[[Designation]:[SPN]], 6, FALSE)</f>
        <v>311-1338-1-ND</v>
      </c>
      <c r="B132" t="s">
        <v>835</v>
      </c>
      <c r="C132" t="s">
        <v>26</v>
      </c>
      <c r="D132" t="s">
        <v>12</v>
      </c>
      <c r="E132">
        <v>182.64</v>
      </c>
      <c r="F132">
        <v>-116.48</v>
      </c>
      <c r="G132">
        <v>180</v>
      </c>
      <c r="H132" t="s">
        <v>709</v>
      </c>
    </row>
    <row r="133" spans="1:8" x14ac:dyDescent="0.25">
      <c r="A133" t="str">
        <f>VLOOKUP(Table6[[#This Row],[Val]], BOM[[Designation]:[SPN]], 6, FALSE)</f>
        <v>311-1338-1-ND</v>
      </c>
      <c r="B133" t="s">
        <v>723</v>
      </c>
      <c r="C133" t="s">
        <v>26</v>
      </c>
      <c r="D133" t="s">
        <v>12</v>
      </c>
      <c r="E133">
        <v>169.76</v>
      </c>
      <c r="F133">
        <v>-90.57</v>
      </c>
      <c r="G133">
        <v>0</v>
      </c>
      <c r="H133" t="s">
        <v>709</v>
      </c>
    </row>
    <row r="134" spans="1:8" x14ac:dyDescent="0.25">
      <c r="A134" t="str">
        <f>VLOOKUP(Table6[[#This Row],[Val]], BOM[[Designation]:[SPN]], 6, FALSE)</f>
        <v>311-1338-1-ND</v>
      </c>
      <c r="B134" t="s">
        <v>846</v>
      </c>
      <c r="C134" t="s">
        <v>26</v>
      </c>
      <c r="D134" t="s">
        <v>12</v>
      </c>
      <c r="E134">
        <v>199.8</v>
      </c>
      <c r="F134">
        <v>-78.575000000000003</v>
      </c>
      <c r="G134">
        <v>180</v>
      </c>
      <c r="H134" t="s">
        <v>709</v>
      </c>
    </row>
    <row r="135" spans="1:8" x14ac:dyDescent="0.25">
      <c r="A135" t="str">
        <f>VLOOKUP(Table6[[#This Row],[Val]], BOM[[Designation]:[SPN]], 6, FALSE)</f>
        <v>311-1338-1-ND</v>
      </c>
      <c r="B135" t="s">
        <v>724</v>
      </c>
      <c r="C135" t="s">
        <v>26</v>
      </c>
      <c r="D135" t="s">
        <v>12</v>
      </c>
      <c r="E135">
        <v>139.65</v>
      </c>
      <c r="F135">
        <v>-98.1</v>
      </c>
      <c r="G135">
        <v>0</v>
      </c>
      <c r="H135" t="s">
        <v>709</v>
      </c>
    </row>
    <row r="136" spans="1:8" x14ac:dyDescent="0.25">
      <c r="A136" t="str">
        <f>VLOOKUP(Table6[[#This Row],[Val]], BOM[[Designation]:[SPN]], 6, FALSE)</f>
        <v>311-1338-1-ND</v>
      </c>
      <c r="B136" t="s">
        <v>710</v>
      </c>
      <c r="C136" t="s">
        <v>26</v>
      </c>
      <c r="D136" t="s">
        <v>12</v>
      </c>
      <c r="E136">
        <v>195.73</v>
      </c>
      <c r="F136">
        <v>-88.07</v>
      </c>
      <c r="G136">
        <v>180</v>
      </c>
      <c r="H136" t="s">
        <v>709</v>
      </c>
    </row>
    <row r="137" spans="1:8" x14ac:dyDescent="0.25">
      <c r="A137" t="str">
        <f>VLOOKUP(Table6[[#This Row],[Val]], BOM[[Designation]:[SPN]], 6, FALSE)</f>
        <v>311-1338-1-ND</v>
      </c>
      <c r="B137" t="s">
        <v>855</v>
      </c>
      <c r="C137" t="s">
        <v>26</v>
      </c>
      <c r="D137" t="s">
        <v>12</v>
      </c>
      <c r="E137">
        <v>132.85</v>
      </c>
      <c r="F137">
        <v>-105.95</v>
      </c>
      <c r="G137">
        <v>180</v>
      </c>
      <c r="H137" t="s">
        <v>709</v>
      </c>
    </row>
    <row r="138" spans="1:8" x14ac:dyDescent="0.25">
      <c r="A138" t="str">
        <f>VLOOKUP(Table6[[#This Row],[Val]], BOM[[Designation]:[SPN]], 6, FALSE)</f>
        <v>311-1338-1-ND</v>
      </c>
      <c r="B138" t="s">
        <v>858</v>
      </c>
      <c r="C138" t="s">
        <v>26</v>
      </c>
      <c r="D138" t="s">
        <v>12</v>
      </c>
      <c r="E138">
        <v>129.55000000000001</v>
      </c>
      <c r="F138">
        <v>-112.7</v>
      </c>
      <c r="G138">
        <v>90</v>
      </c>
      <c r="H138" t="s">
        <v>709</v>
      </c>
    </row>
    <row r="139" spans="1:8" x14ac:dyDescent="0.25">
      <c r="A139" t="str">
        <f>VLOOKUP(Table6[[#This Row],[Val]], BOM[[Designation]:[SPN]], 6, FALSE)</f>
        <v>311-1338-1-ND</v>
      </c>
      <c r="B139" t="s">
        <v>859</v>
      </c>
      <c r="C139" t="s">
        <v>26</v>
      </c>
      <c r="D139" t="s">
        <v>12</v>
      </c>
      <c r="E139">
        <v>129.44999999999999</v>
      </c>
      <c r="F139">
        <v>-117.46</v>
      </c>
      <c r="G139">
        <v>270</v>
      </c>
      <c r="H139" t="s">
        <v>709</v>
      </c>
    </row>
    <row r="140" spans="1:8" x14ac:dyDescent="0.25">
      <c r="A140" t="str">
        <f>VLOOKUP(Table6[[#This Row],[Val]], BOM[[Designation]:[SPN]], 6, FALSE)</f>
        <v>311-1338-1-ND</v>
      </c>
      <c r="B140" t="s">
        <v>863</v>
      </c>
      <c r="C140" t="s">
        <v>26</v>
      </c>
      <c r="D140" t="s">
        <v>12</v>
      </c>
      <c r="E140">
        <v>173.825536</v>
      </c>
      <c r="F140">
        <v>-105.995694</v>
      </c>
      <c r="G140">
        <v>180</v>
      </c>
      <c r="H140" t="s">
        <v>709</v>
      </c>
    </row>
    <row r="141" spans="1:8" x14ac:dyDescent="0.25">
      <c r="A141" t="str">
        <f>VLOOKUP(Table6[[#This Row],[Val]], BOM[[Designation]:[SPN]], 6, FALSE)</f>
        <v>311-1338-1-ND</v>
      </c>
      <c r="B141" t="s">
        <v>865</v>
      </c>
      <c r="C141" t="s">
        <v>26</v>
      </c>
      <c r="D141" t="s">
        <v>12</v>
      </c>
      <c r="E141">
        <v>178.51</v>
      </c>
      <c r="F141">
        <v>-110.23</v>
      </c>
      <c r="G141">
        <v>0</v>
      </c>
      <c r="H141" t="s">
        <v>709</v>
      </c>
    </row>
    <row r="142" spans="1:8" x14ac:dyDescent="0.25">
      <c r="A142" t="str">
        <f>VLOOKUP(Table6[[#This Row],[Val]], BOM[[Designation]:[SPN]], 6, FALSE)</f>
        <v>311-1338-1-ND</v>
      </c>
      <c r="B142" t="s">
        <v>866</v>
      </c>
      <c r="C142" t="s">
        <v>26</v>
      </c>
      <c r="D142" t="s">
        <v>12</v>
      </c>
      <c r="E142">
        <v>173.50553600000001</v>
      </c>
      <c r="F142">
        <v>-108.275694</v>
      </c>
      <c r="G142">
        <v>180</v>
      </c>
      <c r="H142" t="s">
        <v>709</v>
      </c>
    </row>
    <row r="143" spans="1:8" x14ac:dyDescent="0.25">
      <c r="A143" t="str">
        <f>VLOOKUP(Table6[[#This Row],[Val]], BOM[[Designation]:[SPN]], 6, FALSE)</f>
        <v>311-1338-1-ND</v>
      </c>
      <c r="B143" t="s">
        <v>867</v>
      </c>
      <c r="C143" t="s">
        <v>26</v>
      </c>
      <c r="D143" t="s">
        <v>12</v>
      </c>
      <c r="E143">
        <v>186.575536</v>
      </c>
      <c r="F143">
        <v>-108.34569399999999</v>
      </c>
      <c r="G143">
        <v>0</v>
      </c>
      <c r="H143" t="s">
        <v>709</v>
      </c>
    </row>
    <row r="144" spans="1:8" x14ac:dyDescent="0.25">
      <c r="A144" t="str">
        <f>VLOOKUP(Table6[[#This Row],[Val]], BOM[[Designation]:[SPN]], 6, FALSE)</f>
        <v>311-1338-1-ND</v>
      </c>
      <c r="B144" t="s">
        <v>868</v>
      </c>
      <c r="C144" t="s">
        <v>26</v>
      </c>
      <c r="D144" t="s">
        <v>12</v>
      </c>
      <c r="E144">
        <v>186.24</v>
      </c>
      <c r="F144">
        <v>-101.5</v>
      </c>
      <c r="G144">
        <v>270</v>
      </c>
      <c r="H144" t="s">
        <v>709</v>
      </c>
    </row>
    <row r="145" spans="1:8" x14ac:dyDescent="0.25">
      <c r="A145" t="str">
        <f>VLOOKUP(Table6[[#This Row],[Val]], BOM[[Designation]:[SPN]], 6, FALSE)</f>
        <v>311-1338-1-ND</v>
      </c>
      <c r="B145" t="s">
        <v>726</v>
      </c>
      <c r="C145" t="s">
        <v>26</v>
      </c>
      <c r="D145" t="s">
        <v>12</v>
      </c>
      <c r="E145">
        <v>182.76</v>
      </c>
      <c r="F145">
        <v>-110.23</v>
      </c>
      <c r="G145">
        <v>0</v>
      </c>
      <c r="H145" t="s">
        <v>709</v>
      </c>
    </row>
    <row r="146" spans="1:8" x14ac:dyDescent="0.25">
      <c r="A146" t="str">
        <f>VLOOKUP(Table6[[#This Row],[Val]], BOM[[Designation]:[SPN]], 6, FALSE)</f>
        <v>311-1338-1-ND</v>
      </c>
      <c r="B146" t="s">
        <v>727</v>
      </c>
      <c r="C146" t="s">
        <v>26</v>
      </c>
      <c r="D146" t="s">
        <v>12</v>
      </c>
      <c r="E146">
        <v>181.22</v>
      </c>
      <c r="F146">
        <v>-110.77</v>
      </c>
      <c r="G146">
        <v>270</v>
      </c>
      <c r="H146" t="s">
        <v>709</v>
      </c>
    </row>
    <row r="147" spans="1:8" x14ac:dyDescent="0.25">
      <c r="A147" t="str">
        <f>VLOOKUP(Table6[[#This Row],[Val]], BOM[[Designation]:[SPN]], 6, FALSE)</f>
        <v>311-1338-1-ND</v>
      </c>
      <c r="B147" t="s">
        <v>728</v>
      </c>
      <c r="C147" t="s">
        <v>26</v>
      </c>
      <c r="D147" t="s">
        <v>12</v>
      </c>
      <c r="E147">
        <v>174.25</v>
      </c>
      <c r="F147">
        <v>-100.35</v>
      </c>
      <c r="G147">
        <v>180</v>
      </c>
      <c r="H147" t="s">
        <v>709</v>
      </c>
    </row>
    <row r="148" spans="1:8" x14ac:dyDescent="0.25">
      <c r="A148" t="str">
        <f>VLOOKUP(Table6[[#This Row],[Val]], BOM[[Designation]:[SPN]], 6, FALSE)</f>
        <v>311-1338-1-ND</v>
      </c>
      <c r="B148" t="s">
        <v>871</v>
      </c>
      <c r="C148" t="s">
        <v>26</v>
      </c>
      <c r="D148" t="s">
        <v>12</v>
      </c>
      <c r="E148">
        <v>180.34</v>
      </c>
      <c r="F148">
        <v>-114.92</v>
      </c>
      <c r="G148">
        <v>90</v>
      </c>
      <c r="H148" t="s">
        <v>709</v>
      </c>
    </row>
    <row r="149" spans="1:8" x14ac:dyDescent="0.25">
      <c r="A149" t="str">
        <f>VLOOKUP(Table6[[#This Row],[Val]], BOM[[Designation]:[SPN]], 6, FALSE)</f>
        <v>311-1338-1-ND</v>
      </c>
      <c r="B149" t="s">
        <v>730</v>
      </c>
      <c r="C149" t="s">
        <v>26</v>
      </c>
      <c r="D149" t="s">
        <v>12</v>
      </c>
      <c r="E149">
        <v>179.91</v>
      </c>
      <c r="F149">
        <v>-110.745694</v>
      </c>
      <c r="G149">
        <v>270</v>
      </c>
      <c r="H149" t="s">
        <v>709</v>
      </c>
    </row>
    <row r="150" spans="1:8" x14ac:dyDescent="0.25">
      <c r="A150" t="str">
        <f>VLOOKUP(Table6[[#This Row],[Val]], BOM[[Designation]:[SPN]], 6, FALSE)</f>
        <v>311-1338-1-ND</v>
      </c>
      <c r="B150" t="s">
        <v>732</v>
      </c>
      <c r="C150" t="s">
        <v>26</v>
      </c>
      <c r="D150" t="s">
        <v>12</v>
      </c>
      <c r="E150">
        <v>186.77553599999999</v>
      </c>
      <c r="F150">
        <v>-106.495694</v>
      </c>
      <c r="G150">
        <v>0</v>
      </c>
      <c r="H150" t="s">
        <v>709</v>
      </c>
    </row>
    <row r="151" spans="1:8" x14ac:dyDescent="0.25">
      <c r="A151" t="str">
        <f>VLOOKUP(Table6[[#This Row],[Val]], BOM[[Designation]:[SPN]], 6, FALSE)</f>
        <v>311-1338-1-ND</v>
      </c>
      <c r="B151" t="s">
        <v>712</v>
      </c>
      <c r="C151" t="s">
        <v>26</v>
      </c>
      <c r="D151" t="s">
        <v>12</v>
      </c>
      <c r="E151">
        <v>201.58</v>
      </c>
      <c r="F151">
        <v>-91.95</v>
      </c>
      <c r="G151">
        <v>0</v>
      </c>
      <c r="H151" t="s">
        <v>709</v>
      </c>
    </row>
    <row r="152" spans="1:8" x14ac:dyDescent="0.25">
      <c r="A152" t="str">
        <f>VLOOKUP(Table6[[#This Row],[Val]], BOM[[Designation]:[SPN]], 6, FALSE)</f>
        <v>311-1338-1-ND</v>
      </c>
      <c r="B152" t="s">
        <v>748</v>
      </c>
      <c r="C152" t="s">
        <v>26</v>
      </c>
      <c r="D152" t="s">
        <v>12</v>
      </c>
      <c r="E152">
        <v>215.41</v>
      </c>
      <c r="F152">
        <v>-113.28</v>
      </c>
      <c r="G152">
        <v>90</v>
      </c>
      <c r="H152" t="s">
        <v>709</v>
      </c>
    </row>
    <row r="153" spans="1:8" x14ac:dyDescent="0.25">
      <c r="A153" t="str">
        <f>VLOOKUP(Table6[[#This Row],[Val]], BOM[[Designation]:[SPN]], 6, FALSE)</f>
        <v>311-1338-1-ND</v>
      </c>
      <c r="B153" t="s">
        <v>757</v>
      </c>
      <c r="C153" t="s">
        <v>26</v>
      </c>
      <c r="D153" t="s">
        <v>12</v>
      </c>
      <c r="E153">
        <v>215.66</v>
      </c>
      <c r="F153">
        <v>-100.05</v>
      </c>
      <c r="G153">
        <v>90</v>
      </c>
      <c r="H153" t="s">
        <v>709</v>
      </c>
    </row>
    <row r="154" spans="1:8" x14ac:dyDescent="0.25">
      <c r="A154" t="str">
        <f>VLOOKUP(Table6[[#This Row],[Val]], BOM[[Designation]:[SPN]], 6, FALSE)</f>
        <v>311-1338-1-ND</v>
      </c>
      <c r="B154" t="s">
        <v>714</v>
      </c>
      <c r="C154" t="s">
        <v>26</v>
      </c>
      <c r="D154" t="s">
        <v>12</v>
      </c>
      <c r="E154">
        <v>203.88</v>
      </c>
      <c r="F154">
        <v>-89.73</v>
      </c>
      <c r="G154">
        <v>0</v>
      </c>
      <c r="H154" t="s">
        <v>709</v>
      </c>
    </row>
    <row r="155" spans="1:8" x14ac:dyDescent="0.25">
      <c r="A155" t="str">
        <f>VLOOKUP(Table6[[#This Row],[Val]], BOM[[Designation]:[SPN]], 6, FALSE)</f>
        <v>311-1338-1-ND</v>
      </c>
      <c r="B155" t="s">
        <v>717</v>
      </c>
      <c r="C155" t="s">
        <v>26</v>
      </c>
      <c r="D155" t="s">
        <v>12</v>
      </c>
      <c r="E155">
        <v>155.15</v>
      </c>
      <c r="F155">
        <v>-94.05</v>
      </c>
      <c r="G155">
        <v>0</v>
      </c>
      <c r="H155" t="s">
        <v>709</v>
      </c>
    </row>
    <row r="156" spans="1:8" x14ac:dyDescent="0.25">
      <c r="A156" t="str">
        <f>VLOOKUP(Table6[[#This Row],[Val]], BOM[[Designation]:[SPN]], 6, FALSE)</f>
        <v>311-1338-1-ND</v>
      </c>
      <c r="B156" t="s">
        <v>780</v>
      </c>
      <c r="C156" t="s">
        <v>26</v>
      </c>
      <c r="D156" t="s">
        <v>12</v>
      </c>
      <c r="E156">
        <v>175.79302200000001</v>
      </c>
      <c r="F156">
        <v>-89.471050000000005</v>
      </c>
      <c r="G156">
        <v>90</v>
      </c>
      <c r="H156" t="s">
        <v>709</v>
      </c>
    </row>
    <row r="157" spans="1:8" x14ac:dyDescent="0.25">
      <c r="A157" t="str">
        <f>VLOOKUP(Table6[[#This Row],[Val]], BOM[[Designation]:[SPN]], 6, FALSE)</f>
        <v>311-1338-1-ND</v>
      </c>
      <c r="B157" t="s">
        <v>781</v>
      </c>
      <c r="C157" t="s">
        <v>26</v>
      </c>
      <c r="D157" t="s">
        <v>12</v>
      </c>
      <c r="E157">
        <v>147.72999999999999</v>
      </c>
      <c r="F157">
        <v>-88.29</v>
      </c>
      <c r="G157">
        <v>0</v>
      </c>
      <c r="H157" t="s">
        <v>709</v>
      </c>
    </row>
    <row r="158" spans="1:8" x14ac:dyDescent="0.25">
      <c r="A158" t="str">
        <f>VLOOKUP(Table6[[#This Row],[Val]], BOM[[Designation]:[SPN]], 6, FALSE)</f>
        <v>311-1338-1-ND</v>
      </c>
      <c r="B158" t="s">
        <v>782</v>
      </c>
      <c r="C158" t="s">
        <v>26</v>
      </c>
      <c r="D158" t="s">
        <v>12</v>
      </c>
      <c r="E158">
        <v>180.91132200000001</v>
      </c>
      <c r="F158">
        <v>-79.710700000000003</v>
      </c>
      <c r="G158">
        <v>90</v>
      </c>
      <c r="H158" t="s">
        <v>709</v>
      </c>
    </row>
    <row r="159" spans="1:8" x14ac:dyDescent="0.25">
      <c r="A159" t="str">
        <f>VLOOKUP(Table6[[#This Row],[Val]], BOM[[Designation]:[SPN]], 6, FALSE)</f>
        <v>311-1340-1-ND</v>
      </c>
      <c r="B159" t="s">
        <v>767</v>
      </c>
      <c r="C159" t="s">
        <v>115</v>
      </c>
      <c r="D159" t="s">
        <v>12</v>
      </c>
      <c r="E159">
        <v>158.26</v>
      </c>
      <c r="F159">
        <v>-86.24</v>
      </c>
      <c r="G159">
        <v>0</v>
      </c>
      <c r="H159" t="s">
        <v>709</v>
      </c>
    </row>
    <row r="160" spans="1:8" x14ac:dyDescent="0.25">
      <c r="A160" t="str">
        <f>VLOOKUP(Table6[[#This Row],[Val]], BOM[[Designation]:[SPN]], 6, FALSE)</f>
        <v>311-1349-1-ND</v>
      </c>
      <c r="B160" t="s">
        <v>812</v>
      </c>
      <c r="C160" t="s">
        <v>13</v>
      </c>
      <c r="D160" t="s">
        <v>12</v>
      </c>
      <c r="E160">
        <v>203.435</v>
      </c>
      <c r="F160">
        <v>-113.55500000000001</v>
      </c>
      <c r="G160">
        <v>0</v>
      </c>
      <c r="H160" t="s">
        <v>709</v>
      </c>
    </row>
    <row r="161" spans="1:8" x14ac:dyDescent="0.25">
      <c r="A161" t="str">
        <f>VLOOKUP(Table6[[#This Row],[Val]], BOM[[Designation]:[SPN]], 6, FALSE)</f>
        <v>311-1349-1-ND</v>
      </c>
      <c r="B161" t="s">
        <v>813</v>
      </c>
      <c r="C161" t="s">
        <v>13</v>
      </c>
      <c r="D161" t="s">
        <v>12</v>
      </c>
      <c r="E161">
        <v>203.41499999999999</v>
      </c>
      <c r="F161">
        <v>-112.61499999999999</v>
      </c>
      <c r="G161">
        <v>0</v>
      </c>
      <c r="H161" t="s">
        <v>709</v>
      </c>
    </row>
    <row r="162" spans="1:8" x14ac:dyDescent="0.25">
      <c r="A162" t="str">
        <f>VLOOKUP(Table6[[#This Row],[Val]], BOM[[Designation]:[SPN]], 6, FALSE)</f>
        <v>311-1349-1-ND</v>
      </c>
      <c r="B162" t="s">
        <v>721</v>
      </c>
      <c r="C162" t="s">
        <v>13</v>
      </c>
      <c r="D162" t="s">
        <v>12</v>
      </c>
      <c r="E162">
        <v>163.44999999999999</v>
      </c>
      <c r="F162">
        <v>-92.3</v>
      </c>
      <c r="G162">
        <v>180</v>
      </c>
      <c r="H162" t="s">
        <v>709</v>
      </c>
    </row>
    <row r="163" spans="1:8" x14ac:dyDescent="0.25">
      <c r="A163" t="str">
        <f>VLOOKUP(Table6[[#This Row],[Val]], BOM[[Designation]:[SPN]], 6, FALSE)</f>
        <v>311-1349-1-ND</v>
      </c>
      <c r="B163" t="s">
        <v>814</v>
      </c>
      <c r="C163" t="s">
        <v>13</v>
      </c>
      <c r="D163" t="s">
        <v>12</v>
      </c>
      <c r="E163">
        <v>203.33500000000001</v>
      </c>
      <c r="F163">
        <v>-120.05500000000001</v>
      </c>
      <c r="G163">
        <v>0</v>
      </c>
      <c r="H163" t="s">
        <v>709</v>
      </c>
    </row>
    <row r="164" spans="1:8" x14ac:dyDescent="0.25">
      <c r="A164" t="str">
        <f>VLOOKUP(Table6[[#This Row],[Val]], BOM[[Designation]:[SPN]], 6, FALSE)</f>
        <v>311-1349-1-ND</v>
      </c>
      <c r="B164" t="s">
        <v>815</v>
      </c>
      <c r="C164" t="s">
        <v>13</v>
      </c>
      <c r="D164" t="s">
        <v>12</v>
      </c>
      <c r="E164">
        <v>203.27500000000001</v>
      </c>
      <c r="F164">
        <v>-119.205</v>
      </c>
      <c r="G164">
        <v>0</v>
      </c>
      <c r="H164" t="s">
        <v>709</v>
      </c>
    </row>
    <row r="165" spans="1:8" x14ac:dyDescent="0.25">
      <c r="A165" t="str">
        <f>VLOOKUP(Table6[[#This Row],[Val]], BOM[[Designation]:[SPN]], 6, FALSE)</f>
        <v>311-1349-1-ND</v>
      </c>
      <c r="B165" t="s">
        <v>847</v>
      </c>
      <c r="C165" t="s">
        <v>13</v>
      </c>
      <c r="D165" t="s">
        <v>12</v>
      </c>
      <c r="E165">
        <v>215.92500000000001</v>
      </c>
      <c r="F165">
        <v>-107.02500000000001</v>
      </c>
      <c r="G165">
        <v>270</v>
      </c>
      <c r="H165" t="s">
        <v>709</v>
      </c>
    </row>
    <row r="166" spans="1:8" x14ac:dyDescent="0.25">
      <c r="A166" t="str">
        <f>VLOOKUP(Table6[[#This Row],[Val]], BOM[[Designation]:[SPN]], 6, FALSE)</f>
        <v>311-1349-1-ND</v>
      </c>
      <c r="B166" t="s">
        <v>854</v>
      </c>
      <c r="C166" t="s">
        <v>13</v>
      </c>
      <c r="D166" t="s">
        <v>12</v>
      </c>
      <c r="E166">
        <v>216</v>
      </c>
      <c r="F166">
        <v>-93.7</v>
      </c>
      <c r="G166">
        <v>270</v>
      </c>
      <c r="H166" t="s">
        <v>709</v>
      </c>
    </row>
    <row r="167" spans="1:8" x14ac:dyDescent="0.25">
      <c r="A167" t="str">
        <f>VLOOKUP(Table6[[#This Row],[Val]], BOM[[Designation]:[SPN]], 6, FALSE)</f>
        <v>311-1349-1-ND</v>
      </c>
      <c r="B167" t="s">
        <v>731</v>
      </c>
      <c r="C167" t="s">
        <v>13</v>
      </c>
      <c r="D167" t="s">
        <v>12</v>
      </c>
      <c r="E167">
        <v>195.17</v>
      </c>
      <c r="F167">
        <v>-81.319999999999993</v>
      </c>
      <c r="G167">
        <v>0</v>
      </c>
      <c r="H167" t="s">
        <v>709</v>
      </c>
    </row>
    <row r="168" spans="1:8" x14ac:dyDescent="0.25">
      <c r="A168" t="str">
        <f>VLOOKUP(Table6[[#This Row],[Val]], BOM[[Designation]:[SPN]], 6, FALSE)</f>
        <v>311-1349-1-ND</v>
      </c>
      <c r="B168" t="s">
        <v>762</v>
      </c>
      <c r="C168" t="s">
        <v>13</v>
      </c>
      <c r="D168" t="s">
        <v>12</v>
      </c>
      <c r="E168">
        <v>144.35</v>
      </c>
      <c r="F168">
        <v>-86.3</v>
      </c>
      <c r="G168">
        <v>270</v>
      </c>
      <c r="H168" t="s">
        <v>709</v>
      </c>
    </row>
    <row r="169" spans="1:8" x14ac:dyDescent="0.25">
      <c r="A169" t="str">
        <f>VLOOKUP(Table6[[#This Row],[Val]], BOM[[Designation]:[SPN]], 6, FALSE)</f>
        <v>311-1349-1-ND</v>
      </c>
      <c r="B169" t="s">
        <v>764</v>
      </c>
      <c r="C169" t="s">
        <v>13</v>
      </c>
      <c r="D169" t="s">
        <v>12</v>
      </c>
      <c r="E169">
        <v>175.65</v>
      </c>
      <c r="F169">
        <v>-86.1</v>
      </c>
      <c r="G169">
        <v>270</v>
      </c>
      <c r="H169" t="s">
        <v>709</v>
      </c>
    </row>
    <row r="170" spans="1:8" x14ac:dyDescent="0.25">
      <c r="A170" t="str">
        <f>VLOOKUP(Table6[[#This Row],[Val]], BOM[[Designation]:[SPN]], 6, FALSE)</f>
        <v>311-1349-1-ND</v>
      </c>
      <c r="B170" t="s">
        <v>765</v>
      </c>
      <c r="C170" t="s">
        <v>13</v>
      </c>
      <c r="D170" t="s">
        <v>12</v>
      </c>
      <c r="E170">
        <v>159.96</v>
      </c>
      <c r="F170">
        <v>-85.57</v>
      </c>
      <c r="G170">
        <v>270</v>
      </c>
      <c r="H170" t="s">
        <v>709</v>
      </c>
    </row>
    <row r="171" spans="1:8" x14ac:dyDescent="0.25">
      <c r="A171" t="str">
        <f>VLOOKUP(Table6[[#This Row],[Val]], BOM[[Designation]:[SPN]], 6, FALSE)</f>
        <v>311-1349-1-ND</v>
      </c>
      <c r="B171" t="s">
        <v>785</v>
      </c>
      <c r="C171" t="s">
        <v>13</v>
      </c>
      <c r="D171" t="s">
        <v>12</v>
      </c>
      <c r="E171">
        <v>182.92</v>
      </c>
      <c r="F171">
        <v>-87.17</v>
      </c>
      <c r="G171">
        <v>90</v>
      </c>
      <c r="H171" t="s">
        <v>709</v>
      </c>
    </row>
    <row r="172" spans="1:8" x14ac:dyDescent="0.25">
      <c r="A172" t="str">
        <f>VLOOKUP(Table6[[#This Row],[Val]], BOM[[Designation]:[SPN]], 6, FALSE)</f>
        <v>311-1415-1-ND</v>
      </c>
      <c r="B172" t="s">
        <v>742</v>
      </c>
      <c r="C172" t="s">
        <v>107</v>
      </c>
      <c r="D172" t="s">
        <v>12</v>
      </c>
      <c r="E172">
        <v>211</v>
      </c>
      <c r="F172">
        <v>-106.375</v>
      </c>
      <c r="G172">
        <v>180</v>
      </c>
      <c r="H172" t="s">
        <v>709</v>
      </c>
    </row>
    <row r="173" spans="1:8" x14ac:dyDescent="0.25">
      <c r="A173" t="str">
        <f>VLOOKUP(Table6[[#This Row],[Val]], BOM[[Designation]:[SPN]], 6, FALSE)</f>
        <v>311-1415-1-ND</v>
      </c>
      <c r="B173" t="s">
        <v>745</v>
      </c>
      <c r="C173" t="s">
        <v>107</v>
      </c>
      <c r="D173" t="s">
        <v>12</v>
      </c>
      <c r="E173">
        <v>213.2</v>
      </c>
      <c r="F173">
        <v>-110.85</v>
      </c>
      <c r="G173">
        <v>180</v>
      </c>
      <c r="H173" t="s">
        <v>709</v>
      </c>
    </row>
    <row r="174" spans="1:8" x14ac:dyDescent="0.25">
      <c r="A174" t="str">
        <f>VLOOKUP(Table6[[#This Row],[Val]], BOM[[Designation]:[SPN]], 6, FALSE)</f>
        <v>311-1415-1-ND</v>
      </c>
      <c r="B174" t="s">
        <v>751</v>
      </c>
      <c r="C174" t="s">
        <v>107</v>
      </c>
      <c r="D174" t="s">
        <v>12</v>
      </c>
      <c r="E174">
        <v>211.3</v>
      </c>
      <c r="F174">
        <v>-93.174999999999997</v>
      </c>
      <c r="G174">
        <v>180</v>
      </c>
      <c r="H174" t="s">
        <v>709</v>
      </c>
    </row>
    <row r="175" spans="1:8" x14ac:dyDescent="0.25">
      <c r="A175" t="str">
        <f>VLOOKUP(Table6[[#This Row],[Val]], BOM[[Designation]:[SPN]], 6, FALSE)</f>
        <v>311-1415-1-ND</v>
      </c>
      <c r="B175" t="s">
        <v>754</v>
      </c>
      <c r="C175" t="s">
        <v>107</v>
      </c>
      <c r="D175" t="s">
        <v>12</v>
      </c>
      <c r="E175">
        <v>213.42</v>
      </c>
      <c r="F175">
        <v>-97.55</v>
      </c>
      <c r="G175">
        <v>180</v>
      </c>
      <c r="H175" t="s">
        <v>709</v>
      </c>
    </row>
    <row r="176" spans="1:8" x14ac:dyDescent="0.25">
      <c r="A176" t="str">
        <f>VLOOKUP(Table6[[#This Row],[Val]], BOM[[Designation]:[SPN]], 6, FALSE)</f>
        <v>311-1444-1-ND</v>
      </c>
      <c r="B176" t="s">
        <v>720</v>
      </c>
      <c r="C176" t="s">
        <v>133</v>
      </c>
      <c r="D176" t="s">
        <v>55</v>
      </c>
      <c r="E176">
        <v>157.75</v>
      </c>
      <c r="F176">
        <v>-90.65</v>
      </c>
      <c r="G176">
        <v>270</v>
      </c>
      <c r="H176" t="s">
        <v>709</v>
      </c>
    </row>
    <row r="177" spans="1:8" x14ac:dyDescent="0.25">
      <c r="A177" t="str">
        <f>VLOOKUP(Table6[[#This Row],[Val]], BOM[[Designation]:[SPN]], 6, FALSE)</f>
        <v>311-1444-1-ND</v>
      </c>
      <c r="B177" t="s">
        <v>870</v>
      </c>
      <c r="C177" t="s">
        <v>133</v>
      </c>
      <c r="D177" t="s">
        <v>55</v>
      </c>
      <c r="E177">
        <v>186.29</v>
      </c>
      <c r="F177">
        <v>-96.63</v>
      </c>
      <c r="G177">
        <v>90</v>
      </c>
      <c r="H177" t="s">
        <v>709</v>
      </c>
    </row>
    <row r="178" spans="1:8" x14ac:dyDescent="0.25">
      <c r="A178" t="str">
        <f>VLOOKUP(Table6[[#This Row],[Val]], BOM[[Designation]:[SPN]], 6, FALSE)</f>
        <v>311-1444-1-ND</v>
      </c>
      <c r="B178" t="s">
        <v>779</v>
      </c>
      <c r="C178" t="s">
        <v>133</v>
      </c>
      <c r="D178" t="s">
        <v>55</v>
      </c>
      <c r="E178">
        <v>182.92</v>
      </c>
      <c r="F178">
        <v>-84.79</v>
      </c>
      <c r="G178">
        <v>270</v>
      </c>
      <c r="H178" t="s">
        <v>709</v>
      </c>
    </row>
    <row r="179" spans="1:8" x14ac:dyDescent="0.25">
      <c r="A179" t="str">
        <f>VLOOKUP(Table6[[#This Row],[Val]], BOM[[Designation]:[SPN]], 6, FALSE)</f>
        <v>311-1451-1-ND</v>
      </c>
      <c r="B179" t="s">
        <v>725</v>
      </c>
      <c r="C179" t="s">
        <v>1089</v>
      </c>
      <c r="D179" t="s">
        <v>55</v>
      </c>
      <c r="E179">
        <v>182.73</v>
      </c>
      <c r="F179">
        <v>-112.7</v>
      </c>
      <c r="G179">
        <v>0</v>
      </c>
      <c r="H179" t="s">
        <v>709</v>
      </c>
    </row>
    <row r="180" spans="1:8" x14ac:dyDescent="0.25">
      <c r="A180" t="str">
        <f>VLOOKUP(Table6[[#This Row],[Val]], BOM[[Designation]:[SPN]], 6, FALSE)</f>
        <v>311-1451-1-ND</v>
      </c>
      <c r="B180" t="s">
        <v>864</v>
      </c>
      <c r="C180" t="s">
        <v>1089</v>
      </c>
      <c r="D180" t="s">
        <v>55</v>
      </c>
      <c r="E180">
        <v>178.44</v>
      </c>
      <c r="F180">
        <v>-112.5</v>
      </c>
      <c r="G180">
        <v>0</v>
      </c>
      <c r="H180" t="s">
        <v>709</v>
      </c>
    </row>
    <row r="181" spans="1:8" x14ac:dyDescent="0.25">
      <c r="A181" t="str">
        <f>VLOOKUP(Table6[[#This Row],[Val]], BOM[[Designation]:[SPN]], 6, FALSE)</f>
        <v>311-1451-1-ND</v>
      </c>
      <c r="B181" t="s">
        <v>739</v>
      </c>
      <c r="C181" t="s">
        <v>1089</v>
      </c>
      <c r="D181" t="s">
        <v>55</v>
      </c>
      <c r="E181">
        <v>207.12</v>
      </c>
      <c r="F181">
        <v>-81.33</v>
      </c>
      <c r="G181">
        <v>180</v>
      </c>
      <c r="H181" t="s">
        <v>709</v>
      </c>
    </row>
    <row r="182" spans="1:8" x14ac:dyDescent="0.25">
      <c r="A182" t="str">
        <f>VLOOKUP(Table6[[#This Row],[Val]], BOM[[Designation]:[SPN]], 6, FALSE)</f>
        <v>311-1455-1-ND</v>
      </c>
      <c r="B182" t="s">
        <v>836</v>
      </c>
      <c r="C182" t="s">
        <v>1087</v>
      </c>
      <c r="D182" t="s">
        <v>55</v>
      </c>
      <c r="E182">
        <v>140.19999999999999</v>
      </c>
      <c r="F182">
        <v>-109.15</v>
      </c>
      <c r="G182">
        <v>180</v>
      </c>
      <c r="H182" t="s">
        <v>709</v>
      </c>
    </row>
    <row r="183" spans="1:8" x14ac:dyDescent="0.25">
      <c r="A183" t="str">
        <f>VLOOKUP(Table6[[#This Row],[Val]], BOM[[Designation]:[SPN]], 6, FALSE)</f>
        <v>311-15.0KLRCT-ND</v>
      </c>
      <c r="B183" t="s">
        <v>203</v>
      </c>
      <c r="C183" t="s">
        <v>204</v>
      </c>
      <c r="D183" t="s">
        <v>32</v>
      </c>
      <c r="E183">
        <v>142.41999999999999</v>
      </c>
      <c r="F183">
        <v>-85.68</v>
      </c>
      <c r="G183">
        <v>0</v>
      </c>
      <c r="H183" t="s">
        <v>709</v>
      </c>
    </row>
    <row r="184" spans="1:8" x14ac:dyDescent="0.25">
      <c r="A184" t="str">
        <f>VLOOKUP(Table6[[#This Row],[Val]], BOM[[Designation]:[SPN]], 6, FALSE)</f>
        <v>311-1672-1-ND</v>
      </c>
      <c r="B184" t="s">
        <v>112</v>
      </c>
      <c r="C184" t="s">
        <v>113</v>
      </c>
      <c r="D184" t="s">
        <v>12</v>
      </c>
      <c r="E184">
        <v>191.85</v>
      </c>
      <c r="F184">
        <v>-91.9</v>
      </c>
      <c r="G184">
        <v>0</v>
      </c>
      <c r="H184" t="s">
        <v>709</v>
      </c>
    </row>
    <row r="185" spans="1:8" x14ac:dyDescent="0.25">
      <c r="A185" t="str">
        <f>VLOOKUP(Table6[[#This Row],[Val]], BOM[[Designation]:[SPN]], 6, FALSE)</f>
        <v>311-1678-1-ND</v>
      </c>
      <c r="B185" t="s">
        <v>718</v>
      </c>
      <c r="C185" t="s">
        <v>119</v>
      </c>
      <c r="D185" t="s">
        <v>12</v>
      </c>
      <c r="E185">
        <v>192.5</v>
      </c>
      <c r="F185">
        <v>-93</v>
      </c>
      <c r="G185">
        <v>0</v>
      </c>
      <c r="H185" t="s">
        <v>709</v>
      </c>
    </row>
    <row r="186" spans="1:8" x14ac:dyDescent="0.25">
      <c r="A186" t="str">
        <f>VLOOKUP(Table6[[#This Row],[Val]], BOM[[Designation]:[SPN]], 6, FALSE)</f>
        <v>311-1678-1-ND</v>
      </c>
      <c r="B186" t="s">
        <v>810</v>
      </c>
      <c r="C186" t="s">
        <v>119</v>
      </c>
      <c r="D186" t="s">
        <v>12</v>
      </c>
      <c r="E186">
        <v>204.965</v>
      </c>
      <c r="F186">
        <v>-113.675</v>
      </c>
      <c r="G186">
        <v>90</v>
      </c>
      <c r="H186" t="s">
        <v>709</v>
      </c>
    </row>
    <row r="187" spans="1:8" x14ac:dyDescent="0.25">
      <c r="A187" t="str">
        <f>VLOOKUP(Table6[[#This Row],[Val]], BOM[[Designation]:[SPN]], 6, FALSE)</f>
        <v>311-1678-1-ND</v>
      </c>
      <c r="B187" t="s">
        <v>811</v>
      </c>
      <c r="C187" t="s">
        <v>119</v>
      </c>
      <c r="D187" t="s">
        <v>12</v>
      </c>
      <c r="E187">
        <v>204.965</v>
      </c>
      <c r="F187">
        <v>-118.735</v>
      </c>
      <c r="G187">
        <v>90</v>
      </c>
      <c r="H187" t="s">
        <v>709</v>
      </c>
    </row>
    <row r="188" spans="1:8" x14ac:dyDescent="0.25">
      <c r="A188" t="str">
        <f>VLOOKUP(Table6[[#This Row],[Val]], BOM[[Designation]:[SPN]], 6, FALSE)</f>
        <v>311-1863-1-ND</v>
      </c>
      <c r="B188" t="s">
        <v>850</v>
      </c>
      <c r="C188" t="s">
        <v>1088</v>
      </c>
      <c r="D188" t="s">
        <v>9</v>
      </c>
      <c r="E188">
        <v>146.79338000000001</v>
      </c>
      <c r="F188">
        <v>-104.056234</v>
      </c>
      <c r="G188">
        <v>270</v>
      </c>
      <c r="H188" t="s">
        <v>709</v>
      </c>
    </row>
    <row r="189" spans="1:8" x14ac:dyDescent="0.25">
      <c r="A189" t="str">
        <f>VLOOKUP(Table6[[#This Row],[Val]], BOM[[Designation]:[SPN]], 6, FALSE)</f>
        <v>311-1863-1-ND</v>
      </c>
      <c r="B189" t="s">
        <v>852</v>
      </c>
      <c r="C189" t="s">
        <v>1088</v>
      </c>
      <c r="D189" t="s">
        <v>9</v>
      </c>
      <c r="E189">
        <v>159.58000000000001</v>
      </c>
      <c r="F189">
        <v>-93.79</v>
      </c>
      <c r="G189">
        <v>0</v>
      </c>
      <c r="H189" t="s">
        <v>709</v>
      </c>
    </row>
    <row r="190" spans="1:8" x14ac:dyDescent="0.25">
      <c r="A190" t="str">
        <f>VLOOKUP(Table6[[#This Row],[Val]], BOM[[Designation]:[SPN]], 6, FALSE)</f>
        <v>311-1865-1-ND</v>
      </c>
      <c r="B190" t="s">
        <v>787</v>
      </c>
      <c r="C190" t="s">
        <v>64</v>
      </c>
      <c r="D190" t="s">
        <v>9</v>
      </c>
      <c r="E190">
        <v>178.25</v>
      </c>
      <c r="F190">
        <v>-92.15</v>
      </c>
      <c r="G190">
        <v>180</v>
      </c>
      <c r="H190" t="s">
        <v>709</v>
      </c>
    </row>
    <row r="191" spans="1:8" x14ac:dyDescent="0.25">
      <c r="A191" t="str">
        <f>VLOOKUP(Table6[[#This Row],[Val]], BOM[[Designation]:[SPN]], 6, FALSE)</f>
        <v>311-1865-1-ND</v>
      </c>
      <c r="B191" t="s">
        <v>788</v>
      </c>
      <c r="C191" t="s">
        <v>64</v>
      </c>
      <c r="D191" t="s">
        <v>9</v>
      </c>
      <c r="E191">
        <v>144.85</v>
      </c>
      <c r="F191">
        <v>-95.3</v>
      </c>
      <c r="G191">
        <v>180</v>
      </c>
      <c r="H191" t="s">
        <v>709</v>
      </c>
    </row>
    <row r="192" spans="1:8" x14ac:dyDescent="0.25">
      <c r="A192" t="str">
        <f>VLOOKUP(Table6[[#This Row],[Val]], BOM[[Designation]:[SPN]], 6, FALSE)</f>
        <v>311-1865-1-ND</v>
      </c>
      <c r="B192" t="s">
        <v>789</v>
      </c>
      <c r="C192" t="s">
        <v>64</v>
      </c>
      <c r="D192" t="s">
        <v>9</v>
      </c>
      <c r="E192">
        <v>187.63132200000001</v>
      </c>
      <c r="F192">
        <v>-80.790700000000001</v>
      </c>
      <c r="G192">
        <v>90</v>
      </c>
      <c r="H192" t="s">
        <v>709</v>
      </c>
    </row>
    <row r="193" spans="1:8" x14ac:dyDescent="0.25">
      <c r="A193" t="str">
        <f>VLOOKUP(Table6[[#This Row],[Val]], BOM[[Designation]:[SPN]], 6, FALSE)</f>
        <v>311-1865-1-ND</v>
      </c>
      <c r="B193" t="s">
        <v>793</v>
      </c>
      <c r="C193" t="s">
        <v>64</v>
      </c>
      <c r="D193" t="s">
        <v>9</v>
      </c>
      <c r="E193">
        <v>149.06909999999999</v>
      </c>
      <c r="F193">
        <v>-99.369305999999995</v>
      </c>
      <c r="G193">
        <v>270</v>
      </c>
      <c r="H193" t="s">
        <v>709</v>
      </c>
    </row>
    <row r="194" spans="1:8" x14ac:dyDescent="0.25">
      <c r="A194" t="str">
        <f>VLOOKUP(Table6[[#This Row],[Val]], BOM[[Designation]:[SPN]], 6, FALSE)</f>
        <v>311-1865-1-ND</v>
      </c>
      <c r="B194" t="s">
        <v>837</v>
      </c>
      <c r="C194" t="s">
        <v>64</v>
      </c>
      <c r="D194" t="s">
        <v>9</v>
      </c>
      <c r="E194">
        <v>196.8</v>
      </c>
      <c r="F194">
        <v>-107.75</v>
      </c>
      <c r="G194">
        <v>90</v>
      </c>
      <c r="H194" t="s">
        <v>709</v>
      </c>
    </row>
    <row r="195" spans="1:8" x14ac:dyDescent="0.25">
      <c r="A195" t="str">
        <f>VLOOKUP(Table6[[#This Row],[Val]], BOM[[Designation]:[SPN]], 6, FALSE)</f>
        <v>311-1865-1-ND</v>
      </c>
      <c r="B195" t="s">
        <v>869</v>
      </c>
      <c r="C195" t="s">
        <v>64</v>
      </c>
      <c r="D195" t="s">
        <v>9</v>
      </c>
      <c r="E195">
        <v>181.25</v>
      </c>
      <c r="F195">
        <v>-96.54</v>
      </c>
      <c r="G195">
        <v>270</v>
      </c>
      <c r="H195" t="s">
        <v>709</v>
      </c>
    </row>
    <row r="196" spans="1:8" x14ac:dyDescent="0.25">
      <c r="A196" t="str">
        <f>VLOOKUP(Table6[[#This Row],[Val]], BOM[[Designation]:[SPN]], 6, FALSE)</f>
        <v>311-1865-1-ND</v>
      </c>
      <c r="B196" t="s">
        <v>729</v>
      </c>
      <c r="C196" t="s">
        <v>64</v>
      </c>
      <c r="D196" t="s">
        <v>9</v>
      </c>
      <c r="E196">
        <v>195.63</v>
      </c>
      <c r="F196">
        <v>-79.89</v>
      </c>
      <c r="G196">
        <v>0</v>
      </c>
      <c r="H196" t="s">
        <v>709</v>
      </c>
    </row>
    <row r="197" spans="1:8" x14ac:dyDescent="0.25">
      <c r="A197" t="str">
        <f>VLOOKUP(Table6[[#This Row],[Val]], BOM[[Designation]:[SPN]], 6, FALSE)</f>
        <v>311-1865-1-ND</v>
      </c>
      <c r="B197" t="s">
        <v>738</v>
      </c>
      <c r="C197" t="s">
        <v>64</v>
      </c>
      <c r="D197" t="s">
        <v>9</v>
      </c>
      <c r="E197">
        <v>207.45</v>
      </c>
      <c r="F197">
        <v>-79.7</v>
      </c>
      <c r="G197">
        <v>180</v>
      </c>
      <c r="H197" t="s">
        <v>709</v>
      </c>
    </row>
    <row r="198" spans="1:8" x14ac:dyDescent="0.25">
      <c r="A198" t="str">
        <f>VLOOKUP(Table6[[#This Row],[Val]], BOM[[Designation]:[SPN]], 6, FALSE)</f>
        <v>311-1865-1-ND</v>
      </c>
      <c r="B198" t="s">
        <v>759</v>
      </c>
      <c r="C198" t="s">
        <v>64</v>
      </c>
      <c r="D198" t="s">
        <v>9</v>
      </c>
      <c r="E198">
        <v>146.66999999999999</v>
      </c>
      <c r="F198">
        <v>-80.69</v>
      </c>
      <c r="G198">
        <v>90</v>
      </c>
      <c r="H198" t="s">
        <v>709</v>
      </c>
    </row>
    <row r="199" spans="1:8" x14ac:dyDescent="0.25">
      <c r="A199" t="str">
        <f>VLOOKUP(Table6[[#This Row],[Val]], BOM[[Designation]:[SPN]], 6, FALSE)</f>
        <v>311-1865-1-ND</v>
      </c>
      <c r="B199" t="s">
        <v>760</v>
      </c>
      <c r="C199" t="s">
        <v>64</v>
      </c>
      <c r="D199" t="s">
        <v>9</v>
      </c>
      <c r="E199">
        <v>178.25</v>
      </c>
      <c r="F199">
        <v>-79.86</v>
      </c>
      <c r="G199">
        <v>90</v>
      </c>
      <c r="H199" t="s">
        <v>709</v>
      </c>
    </row>
    <row r="200" spans="1:8" x14ac:dyDescent="0.25">
      <c r="A200" t="str">
        <f>VLOOKUP(Table6[[#This Row],[Val]], BOM[[Designation]:[SPN]], 6, FALSE)</f>
        <v>311-1865-1-ND</v>
      </c>
      <c r="B200" t="s">
        <v>761</v>
      </c>
      <c r="C200" t="s">
        <v>64</v>
      </c>
      <c r="D200" t="s">
        <v>9</v>
      </c>
      <c r="E200">
        <v>162.46</v>
      </c>
      <c r="F200">
        <v>-80.11</v>
      </c>
      <c r="G200">
        <v>90</v>
      </c>
      <c r="H200" t="s">
        <v>709</v>
      </c>
    </row>
    <row r="201" spans="1:8" x14ac:dyDescent="0.25">
      <c r="A201" t="str">
        <f>VLOOKUP(Table6[[#This Row],[Val]], BOM[[Designation]:[SPN]], 6, FALSE)</f>
        <v>311-1865-1-ND</v>
      </c>
      <c r="B201" t="s">
        <v>763</v>
      </c>
      <c r="C201" t="s">
        <v>64</v>
      </c>
      <c r="D201" t="s">
        <v>9</v>
      </c>
      <c r="E201">
        <v>131.25</v>
      </c>
      <c r="F201">
        <v>-88.1</v>
      </c>
      <c r="G201">
        <v>270</v>
      </c>
      <c r="H201" t="s">
        <v>709</v>
      </c>
    </row>
    <row r="202" spans="1:8" x14ac:dyDescent="0.25">
      <c r="A202" t="str">
        <f>VLOOKUP(Table6[[#This Row],[Val]], BOM[[Designation]:[SPN]], 6, FALSE)</f>
        <v>311-1865-1-ND</v>
      </c>
      <c r="B202" t="s">
        <v>768</v>
      </c>
      <c r="C202" t="s">
        <v>64</v>
      </c>
      <c r="D202" t="s">
        <v>9</v>
      </c>
      <c r="E202">
        <v>138.29</v>
      </c>
      <c r="F202">
        <v>-88.76</v>
      </c>
      <c r="G202">
        <v>0</v>
      </c>
      <c r="H202" t="s">
        <v>709</v>
      </c>
    </row>
    <row r="203" spans="1:8" x14ac:dyDescent="0.25">
      <c r="A203" t="str">
        <f>VLOOKUP(Table6[[#This Row],[Val]], BOM[[Designation]:[SPN]], 6, FALSE)</f>
        <v>311-1865-1-ND</v>
      </c>
      <c r="B203" t="s">
        <v>769</v>
      </c>
      <c r="C203" t="s">
        <v>64</v>
      </c>
      <c r="D203" t="s">
        <v>9</v>
      </c>
      <c r="E203">
        <v>165.8</v>
      </c>
      <c r="F203">
        <v>-87.57</v>
      </c>
      <c r="G203">
        <v>180</v>
      </c>
      <c r="H203" t="s">
        <v>709</v>
      </c>
    </row>
    <row r="204" spans="1:8" x14ac:dyDescent="0.25">
      <c r="A204" t="str">
        <f>VLOOKUP(Table6[[#This Row],[Val]], BOM[[Designation]:[SPN]], 6, FALSE)</f>
        <v>311-1865-1-ND</v>
      </c>
      <c r="B204" t="s">
        <v>770</v>
      </c>
      <c r="C204" t="s">
        <v>64</v>
      </c>
      <c r="D204" t="s">
        <v>9</v>
      </c>
      <c r="E204">
        <v>134.56</v>
      </c>
      <c r="F204">
        <v>-88.76</v>
      </c>
      <c r="G204">
        <v>180</v>
      </c>
      <c r="H204" t="s">
        <v>709</v>
      </c>
    </row>
    <row r="205" spans="1:8" x14ac:dyDescent="0.25">
      <c r="A205" t="str">
        <f>VLOOKUP(Table6[[#This Row],[Val]], BOM[[Designation]:[SPN]], 6, FALSE)</f>
        <v>311-1865-1-ND</v>
      </c>
      <c r="B205" t="s">
        <v>771</v>
      </c>
      <c r="C205" t="s">
        <v>64</v>
      </c>
      <c r="D205" t="s">
        <v>9</v>
      </c>
      <c r="E205">
        <v>155.03</v>
      </c>
      <c r="F205">
        <v>-88.1</v>
      </c>
      <c r="G205">
        <v>0</v>
      </c>
      <c r="H205" t="s">
        <v>709</v>
      </c>
    </row>
    <row r="206" spans="1:8" x14ac:dyDescent="0.25">
      <c r="A206" t="str">
        <f>VLOOKUP(Table6[[#This Row],[Val]], BOM[[Designation]:[SPN]], 6, FALSE)</f>
        <v>311-1865-1-ND</v>
      </c>
      <c r="B206" t="s">
        <v>772</v>
      </c>
      <c r="C206" t="s">
        <v>64</v>
      </c>
      <c r="D206" t="s">
        <v>9</v>
      </c>
      <c r="E206">
        <v>169.45</v>
      </c>
      <c r="F206">
        <v>-87.59</v>
      </c>
      <c r="G206">
        <v>0</v>
      </c>
      <c r="H206" t="s">
        <v>709</v>
      </c>
    </row>
    <row r="207" spans="1:8" x14ac:dyDescent="0.25">
      <c r="A207" t="str">
        <f>VLOOKUP(Table6[[#This Row],[Val]], BOM[[Designation]:[SPN]], 6, FALSE)</f>
        <v>311-1865-1-ND</v>
      </c>
      <c r="B207" t="s">
        <v>773</v>
      </c>
      <c r="C207" t="s">
        <v>64</v>
      </c>
      <c r="D207" t="s">
        <v>9</v>
      </c>
      <c r="E207">
        <v>151.21</v>
      </c>
      <c r="F207">
        <v>-88.15</v>
      </c>
      <c r="G207">
        <v>180</v>
      </c>
      <c r="H207" t="s">
        <v>709</v>
      </c>
    </row>
    <row r="208" spans="1:8" x14ac:dyDescent="0.25">
      <c r="A208" t="str">
        <f>VLOOKUP(Table6[[#This Row],[Val]], BOM[[Designation]:[SPN]], 6, FALSE)</f>
        <v>311-1865-1-ND</v>
      </c>
      <c r="B208" t="s">
        <v>774</v>
      </c>
      <c r="C208" t="s">
        <v>64</v>
      </c>
      <c r="D208" t="s">
        <v>9</v>
      </c>
      <c r="E208">
        <v>162.4</v>
      </c>
      <c r="F208">
        <v>-85.9</v>
      </c>
      <c r="G208">
        <v>90</v>
      </c>
      <c r="H208" t="s">
        <v>709</v>
      </c>
    </row>
    <row r="209" spans="1:8" x14ac:dyDescent="0.25">
      <c r="A209" t="str">
        <f>VLOOKUP(Table6[[#This Row],[Val]], BOM[[Designation]:[SPN]], 6, FALSE)</f>
        <v>311-1865-1-ND</v>
      </c>
      <c r="B209" t="s">
        <v>775</v>
      </c>
      <c r="C209" t="s">
        <v>64</v>
      </c>
      <c r="D209" t="s">
        <v>9</v>
      </c>
      <c r="E209">
        <v>185.1</v>
      </c>
      <c r="F209">
        <v>-89</v>
      </c>
      <c r="G209">
        <v>180</v>
      </c>
      <c r="H209" t="s">
        <v>709</v>
      </c>
    </row>
    <row r="210" spans="1:8" x14ac:dyDescent="0.25">
      <c r="A210" t="str">
        <f>VLOOKUP(Table6[[#This Row],[Val]], BOM[[Designation]:[SPN]], 6, FALSE)</f>
        <v>311-1865-1-ND</v>
      </c>
      <c r="B210" t="s">
        <v>776</v>
      </c>
      <c r="C210" t="s">
        <v>64</v>
      </c>
      <c r="D210" t="s">
        <v>9</v>
      </c>
      <c r="E210">
        <v>174.113022</v>
      </c>
      <c r="F210">
        <v>-89.671049999999994</v>
      </c>
      <c r="G210">
        <v>90</v>
      </c>
      <c r="H210" t="s">
        <v>709</v>
      </c>
    </row>
    <row r="211" spans="1:8" x14ac:dyDescent="0.25">
      <c r="A211" t="str">
        <f>VLOOKUP(Table6[[#This Row],[Val]], BOM[[Designation]:[SPN]], 6, FALSE)</f>
        <v>311-1865-1-ND</v>
      </c>
      <c r="B211" t="s">
        <v>777</v>
      </c>
      <c r="C211" t="s">
        <v>64</v>
      </c>
      <c r="D211" t="s">
        <v>9</v>
      </c>
      <c r="E211">
        <v>144.52535</v>
      </c>
      <c r="F211">
        <v>-90.663809999999998</v>
      </c>
      <c r="G211">
        <v>270</v>
      </c>
      <c r="H211" t="s">
        <v>709</v>
      </c>
    </row>
    <row r="212" spans="1:8" x14ac:dyDescent="0.25">
      <c r="A212" t="str">
        <f>VLOOKUP(Table6[[#This Row],[Val]], BOM[[Designation]:[SPN]], 6, FALSE)</f>
        <v>311-1865-1-ND</v>
      </c>
      <c r="B212" t="s">
        <v>778</v>
      </c>
      <c r="C212" t="s">
        <v>64</v>
      </c>
      <c r="D212" t="s">
        <v>9</v>
      </c>
      <c r="E212">
        <v>180.49580499999999</v>
      </c>
      <c r="F212">
        <v>-82.673855000000003</v>
      </c>
      <c r="G212">
        <v>270</v>
      </c>
      <c r="H212" t="s">
        <v>709</v>
      </c>
    </row>
    <row r="213" spans="1:8" x14ac:dyDescent="0.25">
      <c r="A213" t="str">
        <f>VLOOKUP(Table6[[#This Row],[Val]], BOM[[Designation]:[SPN]], 6, FALSE)</f>
        <v>311-1865-1-ND</v>
      </c>
      <c r="B213" t="s">
        <v>783</v>
      </c>
      <c r="C213" t="s">
        <v>64</v>
      </c>
      <c r="D213" t="s">
        <v>9</v>
      </c>
      <c r="E213">
        <v>187.5</v>
      </c>
      <c r="F213">
        <v>-92.15</v>
      </c>
      <c r="G213">
        <v>90</v>
      </c>
      <c r="H213" t="s">
        <v>709</v>
      </c>
    </row>
    <row r="214" spans="1:8" x14ac:dyDescent="0.25">
      <c r="A214" t="str">
        <f>VLOOKUP(Table6[[#This Row],[Val]], BOM[[Designation]:[SPN]], 6, FALSE)</f>
        <v>311-1865-1-ND</v>
      </c>
      <c r="B214" t="s">
        <v>784</v>
      </c>
      <c r="C214" t="s">
        <v>64</v>
      </c>
      <c r="D214" t="s">
        <v>9</v>
      </c>
      <c r="E214">
        <v>143.56909999999999</v>
      </c>
      <c r="F214">
        <v>-98.919306000000006</v>
      </c>
      <c r="G214">
        <v>90</v>
      </c>
      <c r="H214" t="s">
        <v>709</v>
      </c>
    </row>
    <row r="215" spans="1:8" x14ac:dyDescent="0.25">
      <c r="A215" t="str">
        <f>VLOOKUP(Table6[[#This Row],[Val]], BOM[[Designation]:[SPN]], 6, FALSE)</f>
        <v>311-1865-1-ND</v>
      </c>
      <c r="B215" t="s">
        <v>786</v>
      </c>
      <c r="C215" t="s">
        <v>64</v>
      </c>
      <c r="D215" t="s">
        <v>9</v>
      </c>
      <c r="E215">
        <v>188.03</v>
      </c>
      <c r="F215">
        <v>-84.96</v>
      </c>
      <c r="G215">
        <v>90</v>
      </c>
      <c r="H215" t="s">
        <v>709</v>
      </c>
    </row>
    <row r="216" spans="1:8" x14ac:dyDescent="0.25">
      <c r="A216" s="1" t="str">
        <f>VLOOKUP(Table6[[#This Row],[Val]], BOM[[Designation]:[SPN]], 6, FALSE)</f>
        <v>311-240LRCT-ND</v>
      </c>
      <c r="B216" t="s">
        <v>947</v>
      </c>
      <c r="C216" s="14" t="s">
        <v>206</v>
      </c>
      <c r="D216" t="s">
        <v>32</v>
      </c>
      <c r="E216">
        <v>171.15</v>
      </c>
      <c r="F216">
        <v>-108.7</v>
      </c>
      <c r="G216">
        <v>270</v>
      </c>
      <c r="H216" t="s">
        <v>709</v>
      </c>
    </row>
    <row r="217" spans="1:8" x14ac:dyDescent="0.25">
      <c r="A217" t="str">
        <f>VLOOKUP(Table6[[#This Row],[Val]], BOM[[Designation]:[SPN]], 6, FALSE)</f>
        <v>311-240LRCT-ND</v>
      </c>
      <c r="B217" t="s">
        <v>905</v>
      </c>
      <c r="C217" s="14" t="s">
        <v>206</v>
      </c>
      <c r="D217" t="s">
        <v>32</v>
      </c>
      <c r="E217">
        <v>142.35</v>
      </c>
      <c r="F217">
        <v>-88.55</v>
      </c>
      <c r="G217">
        <v>180</v>
      </c>
      <c r="H217" t="s">
        <v>709</v>
      </c>
    </row>
    <row r="218" spans="1:8" x14ac:dyDescent="0.25">
      <c r="A218" t="str">
        <f>VLOOKUP(Table6[[#This Row],[Val]], BOM[[Designation]:[SPN]], 6, FALSE)</f>
        <v>311-3.09KLRCT-ND</v>
      </c>
      <c r="B218" t="s">
        <v>161</v>
      </c>
      <c r="C218" t="s">
        <v>162</v>
      </c>
      <c r="D218" t="s">
        <v>32</v>
      </c>
      <c r="E218">
        <v>202.94</v>
      </c>
      <c r="F218">
        <v>-91.13</v>
      </c>
      <c r="G218">
        <v>0</v>
      </c>
      <c r="H218" t="s">
        <v>709</v>
      </c>
    </row>
    <row r="219" spans="1:8" x14ac:dyDescent="0.25">
      <c r="A219" t="str">
        <f>VLOOKUP(Table6[[#This Row],[Val]], BOM[[Designation]:[SPN]], 6, FALSE)</f>
        <v>311-33.0LRCT-ND</v>
      </c>
      <c r="B219" t="s">
        <v>898</v>
      </c>
      <c r="C219" s="14" t="s">
        <v>160</v>
      </c>
      <c r="D219" t="s">
        <v>32</v>
      </c>
      <c r="E219">
        <v>168.23</v>
      </c>
      <c r="F219">
        <v>-94.83</v>
      </c>
      <c r="G219">
        <v>0</v>
      </c>
      <c r="H219" t="s">
        <v>709</v>
      </c>
    </row>
    <row r="220" spans="1:8" x14ac:dyDescent="0.25">
      <c r="A220" s="1" t="str">
        <f>VLOOKUP(Table6[[#This Row],[Val]], BOM[[Designation]:[SPN]], 6, FALSE)</f>
        <v>311-33.0LRCT-ND</v>
      </c>
      <c r="B220" t="s">
        <v>950</v>
      </c>
      <c r="C220" s="14" t="s">
        <v>160</v>
      </c>
      <c r="D220" t="s">
        <v>32</v>
      </c>
      <c r="E220">
        <v>175.9</v>
      </c>
      <c r="F220">
        <v>-94.05</v>
      </c>
      <c r="G220">
        <v>0</v>
      </c>
      <c r="H220" t="s">
        <v>709</v>
      </c>
    </row>
    <row r="221" spans="1:8" x14ac:dyDescent="0.25">
      <c r="A221" t="str">
        <f>VLOOKUP(Table6[[#This Row],[Val]], BOM[[Designation]:[SPN]], 6, FALSE)</f>
        <v>311-33.0LRCT-ND</v>
      </c>
      <c r="B221" t="s">
        <v>899</v>
      </c>
      <c r="C221" s="14" t="s">
        <v>160</v>
      </c>
      <c r="D221" t="s">
        <v>32</v>
      </c>
      <c r="E221">
        <v>172.22</v>
      </c>
      <c r="F221">
        <v>-94.35</v>
      </c>
      <c r="G221">
        <v>180</v>
      </c>
      <c r="H221" t="s">
        <v>709</v>
      </c>
    </row>
    <row r="222" spans="1:8" x14ac:dyDescent="0.25">
      <c r="A222" t="str">
        <f>VLOOKUP(Table6[[#This Row],[Val]], BOM[[Designation]:[SPN]], 6, FALSE)</f>
        <v>311-33.0LRCT-ND</v>
      </c>
      <c r="B222" t="s">
        <v>900</v>
      </c>
      <c r="C222" s="14" t="s">
        <v>160</v>
      </c>
      <c r="D222" t="s">
        <v>32</v>
      </c>
      <c r="E222">
        <v>172.21</v>
      </c>
      <c r="F222">
        <v>-92.45</v>
      </c>
      <c r="G222">
        <v>180</v>
      </c>
      <c r="H222" t="s">
        <v>709</v>
      </c>
    </row>
    <row r="223" spans="1:8" x14ac:dyDescent="0.25">
      <c r="A223" s="1" t="str">
        <f>VLOOKUP(Table6[[#This Row],[Val]], BOM[[Designation]:[SPN]], 6, FALSE)</f>
        <v>311-33.0LRCT-ND</v>
      </c>
      <c r="B223" t="s">
        <v>936</v>
      </c>
      <c r="C223" s="14" t="s">
        <v>160</v>
      </c>
      <c r="D223" t="s">
        <v>32</v>
      </c>
      <c r="E223">
        <v>144.9</v>
      </c>
      <c r="F223">
        <v>-118.8</v>
      </c>
      <c r="G223">
        <v>180</v>
      </c>
      <c r="H223" t="s">
        <v>709</v>
      </c>
    </row>
    <row r="224" spans="1:8" x14ac:dyDescent="0.25">
      <c r="A224" s="1" t="str">
        <f>VLOOKUP(Table6[[#This Row],[Val]], BOM[[Designation]:[SPN]], 6, FALSE)</f>
        <v>311-33.0LRCT-ND</v>
      </c>
      <c r="B224" t="s">
        <v>937</v>
      </c>
      <c r="C224" s="14" t="s">
        <v>160</v>
      </c>
      <c r="D224" t="s">
        <v>32</v>
      </c>
      <c r="E224">
        <v>145</v>
      </c>
      <c r="F224">
        <v>-116.3</v>
      </c>
      <c r="G224">
        <v>180</v>
      </c>
      <c r="H224" t="s">
        <v>709</v>
      </c>
    </row>
    <row r="225" spans="1:8" x14ac:dyDescent="0.25">
      <c r="A225" s="1" t="str">
        <f>VLOOKUP(Table6[[#This Row],[Val]], BOM[[Designation]:[SPN]], 6, FALSE)</f>
        <v>311-33.0LRCT-ND</v>
      </c>
      <c r="B225" t="s">
        <v>939</v>
      </c>
      <c r="C225" s="14" t="s">
        <v>160</v>
      </c>
      <c r="D225" t="s">
        <v>32</v>
      </c>
      <c r="E225">
        <v>144.9</v>
      </c>
      <c r="F225">
        <v>-117.5</v>
      </c>
      <c r="G225">
        <v>180</v>
      </c>
      <c r="H225" t="s">
        <v>709</v>
      </c>
    </row>
    <row r="226" spans="1:8" x14ac:dyDescent="0.25">
      <c r="A226" s="1" t="str">
        <f>VLOOKUP(Table6[[#This Row],[Val]], BOM[[Designation]:[SPN]], 6, FALSE)</f>
        <v>311-4.7KLRCT-ND</v>
      </c>
      <c r="B226" t="s">
        <v>949</v>
      </c>
      <c r="C226" t="s">
        <v>152</v>
      </c>
      <c r="D226" t="s">
        <v>32</v>
      </c>
      <c r="E226">
        <v>162.56</v>
      </c>
      <c r="F226">
        <v>-93.91</v>
      </c>
      <c r="G226">
        <v>270</v>
      </c>
      <c r="H226" t="s">
        <v>709</v>
      </c>
    </row>
    <row r="227" spans="1:8" x14ac:dyDescent="0.25">
      <c r="A227" t="str">
        <f>VLOOKUP(Table6[[#This Row],[Val]], BOM[[Designation]:[SPN]], 6, FALSE)</f>
        <v>311-4.7KLRCT-ND</v>
      </c>
      <c r="B227" t="s">
        <v>902</v>
      </c>
      <c r="C227" t="s">
        <v>152</v>
      </c>
      <c r="D227" t="s">
        <v>32</v>
      </c>
      <c r="E227">
        <v>200</v>
      </c>
      <c r="F227">
        <v>-79.86</v>
      </c>
      <c r="G227">
        <v>180</v>
      </c>
      <c r="H227" t="s">
        <v>709</v>
      </c>
    </row>
    <row r="228" spans="1:8" x14ac:dyDescent="0.25">
      <c r="A228" t="str">
        <f>VLOOKUP(Table6[[#This Row],[Val]], BOM[[Designation]:[SPN]], 6, FALSE)</f>
        <v>311-47.0KLRCT-ND</v>
      </c>
      <c r="B228" t="s">
        <v>181</v>
      </c>
      <c r="C228" t="s">
        <v>182</v>
      </c>
      <c r="D228" t="s">
        <v>32</v>
      </c>
      <c r="E228">
        <v>200.18</v>
      </c>
      <c r="F228">
        <v>-81.430000000000007</v>
      </c>
      <c r="G228">
        <v>270</v>
      </c>
      <c r="H228" t="s">
        <v>709</v>
      </c>
    </row>
    <row r="229" spans="1:8" x14ac:dyDescent="0.25">
      <c r="A229" s="1" t="str">
        <f>VLOOKUP(Table6[[#This Row],[Val]], BOM[[Designation]:[SPN]], 6, FALSE)</f>
        <v>311-49.9LRCT-ND</v>
      </c>
      <c r="B229" t="s">
        <v>946</v>
      </c>
      <c r="C229" s="14" t="s">
        <v>84</v>
      </c>
      <c r="D229" t="s">
        <v>32</v>
      </c>
      <c r="E229">
        <v>186.33553599999999</v>
      </c>
      <c r="F229">
        <v>-111.70569399999999</v>
      </c>
      <c r="G229">
        <v>270</v>
      </c>
      <c r="H229" t="s">
        <v>709</v>
      </c>
    </row>
    <row r="230" spans="1:8" x14ac:dyDescent="0.25">
      <c r="A230" t="str">
        <f>VLOOKUP(Table6[[#This Row],[Val]], BOM[[Designation]:[SPN]], 6, FALSE)</f>
        <v>311-49.9LRCT-ND</v>
      </c>
      <c r="B230" t="s">
        <v>901</v>
      </c>
      <c r="C230" s="14" t="s">
        <v>84</v>
      </c>
      <c r="D230" t="s">
        <v>32</v>
      </c>
      <c r="E230">
        <v>216.63</v>
      </c>
      <c r="F230">
        <v>-86.61</v>
      </c>
      <c r="G230">
        <v>90</v>
      </c>
      <c r="H230" t="s">
        <v>709</v>
      </c>
    </row>
    <row r="231" spans="1:8" x14ac:dyDescent="0.25">
      <c r="A231" t="str">
        <f>VLOOKUP(Table6[[#This Row],[Val]], BOM[[Designation]:[SPN]], 6, FALSE)</f>
        <v>311-49.9LRCT-ND</v>
      </c>
      <c r="B231" t="s">
        <v>910</v>
      </c>
      <c r="C231" s="14" t="s">
        <v>84</v>
      </c>
      <c r="D231" t="s">
        <v>32</v>
      </c>
      <c r="E231">
        <v>199.625</v>
      </c>
      <c r="F231">
        <v>-98.125</v>
      </c>
      <c r="G231">
        <v>90</v>
      </c>
      <c r="H231" t="s">
        <v>709</v>
      </c>
    </row>
    <row r="232" spans="1:8" x14ac:dyDescent="0.25">
      <c r="A232" t="str">
        <f>VLOOKUP(Table6[[#This Row],[Val]], BOM[[Designation]:[SPN]], 6, FALSE)</f>
        <v>311-49.9LRCT-ND</v>
      </c>
      <c r="B232" t="s">
        <v>911</v>
      </c>
      <c r="C232" s="14" t="s">
        <v>84</v>
      </c>
      <c r="D232" t="s">
        <v>32</v>
      </c>
      <c r="E232">
        <v>198.45</v>
      </c>
      <c r="F232">
        <v>-98.15</v>
      </c>
      <c r="G232">
        <v>270</v>
      </c>
      <c r="H232" t="s">
        <v>709</v>
      </c>
    </row>
    <row r="233" spans="1:8" x14ac:dyDescent="0.25">
      <c r="A233" t="str">
        <f>VLOOKUP(Table6[[#This Row],[Val]], BOM[[Designation]:[SPN]], 6, FALSE)</f>
        <v>311-49.9LRCT-ND</v>
      </c>
      <c r="B233" t="s">
        <v>912</v>
      </c>
      <c r="C233" s="14" t="s">
        <v>84</v>
      </c>
      <c r="D233" t="s">
        <v>32</v>
      </c>
      <c r="E233">
        <v>198.65</v>
      </c>
      <c r="F233">
        <v>-106.27500000000001</v>
      </c>
      <c r="G233">
        <v>270</v>
      </c>
      <c r="H233" t="s">
        <v>709</v>
      </c>
    </row>
    <row r="234" spans="1:8" x14ac:dyDescent="0.25">
      <c r="A234" t="str">
        <f>VLOOKUP(Table6[[#This Row],[Val]], BOM[[Designation]:[SPN]], 6, FALSE)</f>
        <v>311-49.9LRCT-ND</v>
      </c>
      <c r="B234" t="s">
        <v>913</v>
      </c>
      <c r="C234" s="14" t="s">
        <v>84</v>
      </c>
      <c r="D234" t="s">
        <v>32</v>
      </c>
      <c r="E234">
        <v>199.55</v>
      </c>
      <c r="F234">
        <v>-106.27500000000001</v>
      </c>
      <c r="G234">
        <v>90</v>
      </c>
      <c r="H234" t="s">
        <v>709</v>
      </c>
    </row>
    <row r="235" spans="1:8" x14ac:dyDescent="0.25">
      <c r="A235" s="1" t="str">
        <f>VLOOKUP(Table6[[#This Row],[Val]], BOM[[Designation]:[SPN]], 6, FALSE)</f>
        <v>311-49.9LRCT-ND</v>
      </c>
      <c r="B235" t="s">
        <v>943</v>
      </c>
      <c r="C235" s="14" t="s">
        <v>84</v>
      </c>
      <c r="D235" t="s">
        <v>32</v>
      </c>
      <c r="E235">
        <v>174.48</v>
      </c>
      <c r="F235">
        <v>-111.76</v>
      </c>
      <c r="G235">
        <v>270</v>
      </c>
      <c r="H235" t="s">
        <v>709</v>
      </c>
    </row>
    <row r="236" spans="1:8" x14ac:dyDescent="0.25">
      <c r="A236" s="1" t="str">
        <f>VLOOKUP(Table6[[#This Row],[Val]], BOM[[Designation]:[SPN]], 6, FALSE)</f>
        <v>311-49.9LRCT-ND</v>
      </c>
      <c r="B236" t="s">
        <v>944</v>
      </c>
      <c r="C236" s="14" t="s">
        <v>84</v>
      </c>
      <c r="D236" t="s">
        <v>32</v>
      </c>
      <c r="E236">
        <v>185.53553600000001</v>
      </c>
      <c r="F236">
        <v>-111.725694</v>
      </c>
      <c r="G236">
        <v>270</v>
      </c>
      <c r="H236" t="s">
        <v>709</v>
      </c>
    </row>
    <row r="237" spans="1:8" x14ac:dyDescent="0.25">
      <c r="A237" s="1" t="str">
        <f>VLOOKUP(Table6[[#This Row],[Val]], BOM[[Designation]:[SPN]], 6, FALSE)</f>
        <v>311-49.9LRCT-ND</v>
      </c>
      <c r="B237" t="s">
        <v>945</v>
      </c>
      <c r="C237" s="14" t="s">
        <v>84</v>
      </c>
      <c r="D237" t="s">
        <v>32</v>
      </c>
      <c r="E237">
        <v>175.74553599999999</v>
      </c>
      <c r="F237">
        <v>-111.75569400000001</v>
      </c>
      <c r="G237">
        <v>270</v>
      </c>
      <c r="H237" t="s">
        <v>709</v>
      </c>
    </row>
    <row r="238" spans="1:8" x14ac:dyDescent="0.25">
      <c r="A238" t="str">
        <f>VLOOKUP(Table6[[#This Row],[Val]], BOM[[Designation]:[SPN]], 6, FALSE)</f>
        <v>311-549LRCT-ND</v>
      </c>
      <c r="B238" t="s">
        <v>914</v>
      </c>
      <c r="C238" s="14" t="s">
        <v>180</v>
      </c>
      <c r="D238" t="s">
        <v>32</v>
      </c>
      <c r="E238">
        <v>201.08500000000001</v>
      </c>
      <c r="F238">
        <v>-113.205</v>
      </c>
      <c r="G238">
        <v>0</v>
      </c>
      <c r="H238" t="s">
        <v>709</v>
      </c>
    </row>
    <row r="239" spans="1:8" x14ac:dyDescent="0.25">
      <c r="A239" t="str">
        <f>VLOOKUP(Table6[[#This Row],[Val]], BOM[[Designation]:[SPN]], 6, FALSE)</f>
        <v>311-549LRCT-ND</v>
      </c>
      <c r="B239" t="s">
        <v>915</v>
      </c>
      <c r="C239" s="14" t="s">
        <v>180</v>
      </c>
      <c r="D239" t="s">
        <v>32</v>
      </c>
      <c r="E239">
        <v>201.04499999999999</v>
      </c>
      <c r="F239">
        <v>-112.13500000000001</v>
      </c>
      <c r="G239">
        <v>0</v>
      </c>
      <c r="H239" t="s">
        <v>709</v>
      </c>
    </row>
    <row r="240" spans="1:8" x14ac:dyDescent="0.25">
      <c r="A240" t="str">
        <f>VLOOKUP(Table6[[#This Row],[Val]], BOM[[Designation]:[SPN]], 6, FALSE)</f>
        <v>311-549LRCT-ND</v>
      </c>
      <c r="B240" t="s">
        <v>916</v>
      </c>
      <c r="C240" s="14" t="s">
        <v>180</v>
      </c>
      <c r="D240" t="s">
        <v>32</v>
      </c>
      <c r="E240">
        <v>201.185</v>
      </c>
      <c r="F240">
        <v>-120.295</v>
      </c>
      <c r="G240">
        <v>0</v>
      </c>
      <c r="H240" t="s">
        <v>709</v>
      </c>
    </row>
    <row r="241" spans="1:8" x14ac:dyDescent="0.25">
      <c r="A241" t="str">
        <f>VLOOKUP(Table6[[#This Row],[Val]], BOM[[Designation]:[SPN]], 6, FALSE)</f>
        <v>311-549LRCT-ND</v>
      </c>
      <c r="B241" t="s">
        <v>917</v>
      </c>
      <c r="C241" s="14" t="s">
        <v>180</v>
      </c>
      <c r="D241" t="s">
        <v>32</v>
      </c>
      <c r="E241">
        <v>201.215</v>
      </c>
      <c r="F241">
        <v>-119.345</v>
      </c>
      <c r="G241">
        <v>0</v>
      </c>
      <c r="H241" t="s">
        <v>709</v>
      </c>
    </row>
    <row r="242" spans="1:8" x14ac:dyDescent="0.25">
      <c r="A242" t="str">
        <f>VLOOKUP(Table6[[#This Row],[Val]], BOM[[Designation]:[SPN]], 6, FALSE)</f>
        <v>311-59KLRCT-ND</v>
      </c>
      <c r="B242" t="s">
        <v>163</v>
      </c>
      <c r="C242" t="s">
        <v>164</v>
      </c>
      <c r="D242" t="s">
        <v>32</v>
      </c>
      <c r="E242">
        <v>162.13999999999999</v>
      </c>
      <c r="F242">
        <v>-82.85</v>
      </c>
      <c r="G242">
        <v>0</v>
      </c>
      <c r="H242" t="s">
        <v>709</v>
      </c>
    </row>
    <row r="243" spans="1:8" x14ac:dyDescent="0.25">
      <c r="A243" t="str">
        <f>VLOOKUP(Table6[[#This Row],[Val]], BOM[[Designation]:[SPN]], 6, FALSE)</f>
        <v>311-6.80KLRCT-ND</v>
      </c>
      <c r="B243" t="s">
        <v>171</v>
      </c>
      <c r="C243" t="s">
        <v>172</v>
      </c>
      <c r="D243" t="s">
        <v>32</v>
      </c>
      <c r="E243">
        <v>173.85</v>
      </c>
      <c r="F243">
        <v>-85.5</v>
      </c>
      <c r="G243">
        <v>0</v>
      </c>
      <c r="H243" t="s">
        <v>709</v>
      </c>
    </row>
    <row r="244" spans="1:8" x14ac:dyDescent="0.25">
      <c r="A244" t="str">
        <f>VLOOKUP(Table6[[#This Row],[Val]], BOM[[Designation]:[SPN]], 6, FALSE)</f>
        <v>311-68.0KLRCT-ND</v>
      </c>
      <c r="B244" t="s">
        <v>906</v>
      </c>
      <c r="C244" t="s">
        <v>33</v>
      </c>
      <c r="D244" t="s">
        <v>32</v>
      </c>
      <c r="E244">
        <v>146.57</v>
      </c>
      <c r="F244">
        <v>-83.35</v>
      </c>
      <c r="G244">
        <v>0</v>
      </c>
      <c r="H244" t="s">
        <v>709</v>
      </c>
    </row>
    <row r="245" spans="1:8" x14ac:dyDescent="0.25">
      <c r="A245" t="str">
        <f>VLOOKUP(Table6[[#This Row],[Val]], BOM[[Designation]:[SPN]], 6, FALSE)</f>
        <v>311-68.0KLRCT-ND</v>
      </c>
      <c r="B245" t="s">
        <v>907</v>
      </c>
      <c r="C245" t="s">
        <v>33</v>
      </c>
      <c r="D245" t="s">
        <v>32</v>
      </c>
      <c r="E245">
        <v>177.65</v>
      </c>
      <c r="F245">
        <v>-83</v>
      </c>
      <c r="G245">
        <v>0</v>
      </c>
      <c r="H245" t="s">
        <v>709</v>
      </c>
    </row>
    <row r="246" spans="1:8" x14ac:dyDescent="0.25">
      <c r="A246" t="str">
        <f>VLOOKUP(Table6[[#This Row],[Val]], BOM[[Designation]:[SPN]], 6, FALSE)</f>
        <v>311-8.20KLRCT-ND</v>
      </c>
      <c r="B246" t="s">
        <v>908</v>
      </c>
      <c r="C246" t="s">
        <v>74</v>
      </c>
      <c r="D246" t="s">
        <v>32</v>
      </c>
      <c r="E246">
        <v>158.1</v>
      </c>
      <c r="F246">
        <v>-84.97</v>
      </c>
      <c r="G246">
        <v>0</v>
      </c>
      <c r="H246" t="s">
        <v>709</v>
      </c>
    </row>
    <row r="247" spans="1:8" x14ac:dyDescent="0.25">
      <c r="A247" t="str">
        <f>VLOOKUP(Table6[[#This Row],[Val]], BOM[[Designation]:[SPN]], 6, FALSE)</f>
        <v>311-8.20KLRCT-ND</v>
      </c>
      <c r="B247" t="s">
        <v>918</v>
      </c>
      <c r="C247" t="s">
        <v>74</v>
      </c>
      <c r="D247" t="s">
        <v>32</v>
      </c>
      <c r="E247">
        <v>201.5</v>
      </c>
      <c r="F247">
        <v>-114.83</v>
      </c>
      <c r="G247">
        <v>270</v>
      </c>
      <c r="H247" t="s">
        <v>709</v>
      </c>
    </row>
    <row r="248" spans="1:8" x14ac:dyDescent="0.25">
      <c r="A248" t="str">
        <f>VLOOKUP(Table6[[#This Row],[Val]], BOM[[Designation]:[SPN]], 6, FALSE)</f>
        <v>311-8.20KLRCT-ND</v>
      </c>
      <c r="B248" t="s">
        <v>919</v>
      </c>
      <c r="C248" t="s">
        <v>74</v>
      </c>
      <c r="D248" t="s">
        <v>32</v>
      </c>
      <c r="E248">
        <v>198.89</v>
      </c>
      <c r="F248">
        <v>-112.03</v>
      </c>
      <c r="G248">
        <v>0</v>
      </c>
      <c r="H248" t="s">
        <v>709</v>
      </c>
    </row>
    <row r="249" spans="1:8" x14ac:dyDescent="0.25">
      <c r="A249" t="str">
        <f>VLOOKUP(Table6[[#This Row],[Val]], BOM[[Designation]:[SPN]], 6, FALSE)</f>
        <v>311-8.20KLRCT-ND</v>
      </c>
      <c r="B249" t="s">
        <v>920</v>
      </c>
      <c r="C249" t="s">
        <v>74</v>
      </c>
      <c r="D249" t="s">
        <v>32</v>
      </c>
      <c r="E249">
        <v>198.565</v>
      </c>
      <c r="F249">
        <v>-119.315</v>
      </c>
      <c r="G249">
        <v>180</v>
      </c>
      <c r="H249" t="s">
        <v>709</v>
      </c>
    </row>
    <row r="250" spans="1:8" x14ac:dyDescent="0.25">
      <c r="A250" t="str">
        <f>VLOOKUP(Table6[[#This Row],[Val]], BOM[[Designation]:[SPN]], 6, FALSE)</f>
        <v>311-8.20KLRCT-ND</v>
      </c>
      <c r="B250" t="s">
        <v>921</v>
      </c>
      <c r="C250" t="s">
        <v>74</v>
      </c>
      <c r="D250" t="s">
        <v>32</v>
      </c>
      <c r="E250">
        <v>200.5</v>
      </c>
      <c r="F250">
        <v>-117.82</v>
      </c>
      <c r="G250">
        <v>270</v>
      </c>
      <c r="H250" t="s">
        <v>709</v>
      </c>
    </row>
    <row r="251" spans="1:8" x14ac:dyDescent="0.25">
      <c r="A251" t="str">
        <f>VLOOKUP(Table6[[#This Row],[Val]], BOM[[Designation]:[SPN]], 6, FALSE)</f>
        <v>445-16237-1-ND</v>
      </c>
      <c r="B251" t="s">
        <v>885</v>
      </c>
      <c r="C251" t="s">
        <v>127</v>
      </c>
      <c r="D251" t="s">
        <v>12</v>
      </c>
      <c r="E251">
        <v>214.18</v>
      </c>
      <c r="F251">
        <v>-113.3</v>
      </c>
      <c r="G251">
        <v>270</v>
      </c>
      <c r="H251" t="s">
        <v>709</v>
      </c>
    </row>
    <row r="252" spans="1:8" x14ac:dyDescent="0.25">
      <c r="A252" t="str">
        <f>VLOOKUP(Table6[[#This Row],[Val]], BOM[[Designation]:[SPN]], 6, FALSE)</f>
        <v>445-16237-1-ND</v>
      </c>
      <c r="B252" t="s">
        <v>887</v>
      </c>
      <c r="C252" t="s">
        <v>127</v>
      </c>
      <c r="D252" t="s">
        <v>12</v>
      </c>
      <c r="E252">
        <v>214.39</v>
      </c>
      <c r="F252">
        <v>-100</v>
      </c>
      <c r="G252">
        <v>270</v>
      </c>
      <c r="H252" t="s">
        <v>709</v>
      </c>
    </row>
    <row r="253" spans="1:8" x14ac:dyDescent="0.25">
      <c r="A253" t="str">
        <f>VLOOKUP(Table6[[#This Row],[Val]], BOM[[Designation]:[SPN]], 6, FALSE)</f>
        <v>445-6758-1-ND</v>
      </c>
      <c r="B253" t="s">
        <v>890</v>
      </c>
      <c r="C253" t="s">
        <v>1100</v>
      </c>
      <c r="D253" t="s">
        <v>9</v>
      </c>
      <c r="E253">
        <v>206.965</v>
      </c>
      <c r="F253">
        <v>-119.535</v>
      </c>
      <c r="G253">
        <v>180</v>
      </c>
      <c r="H253" t="s">
        <v>709</v>
      </c>
    </row>
    <row r="254" spans="1:8" x14ac:dyDescent="0.25">
      <c r="A254" t="str">
        <f>VLOOKUP(Table6[[#This Row],[Val]], BOM[[Designation]:[SPN]], 6, FALSE)</f>
        <v>445-6758-1-ND</v>
      </c>
      <c r="B254" t="s">
        <v>891</v>
      </c>
      <c r="C254" t="s">
        <v>1100</v>
      </c>
      <c r="D254" t="s">
        <v>9</v>
      </c>
      <c r="E254">
        <v>206.935</v>
      </c>
      <c r="F254">
        <v>-117.715</v>
      </c>
      <c r="G254">
        <v>180</v>
      </c>
      <c r="H254" t="s">
        <v>709</v>
      </c>
    </row>
    <row r="255" spans="1:8" x14ac:dyDescent="0.25">
      <c r="A255" t="str">
        <f>VLOOKUP(Table6[[#This Row],[Val]], BOM[[Designation]:[SPN]], 6, FALSE)</f>
        <v>445-6758-1-ND</v>
      </c>
      <c r="B255" t="s">
        <v>888</v>
      </c>
      <c r="C255" t="s">
        <v>1100</v>
      </c>
      <c r="D255" t="s">
        <v>9</v>
      </c>
      <c r="E255">
        <v>206.98</v>
      </c>
      <c r="F255">
        <v>-114.69</v>
      </c>
      <c r="G255">
        <v>180</v>
      </c>
      <c r="H255" t="s">
        <v>709</v>
      </c>
    </row>
    <row r="256" spans="1:8" x14ac:dyDescent="0.25">
      <c r="A256" t="str">
        <f>VLOOKUP(Table6[[#This Row],[Val]], BOM[[Designation]:[SPN]], 6, FALSE)</f>
        <v>445-6758-1-ND</v>
      </c>
      <c r="B256" t="s">
        <v>889</v>
      </c>
      <c r="C256" t="s">
        <v>1100</v>
      </c>
      <c r="D256" t="s">
        <v>9</v>
      </c>
      <c r="E256">
        <v>206.98</v>
      </c>
      <c r="F256">
        <v>-112.59</v>
      </c>
      <c r="G256">
        <v>180</v>
      </c>
      <c r="H256" t="s">
        <v>709</v>
      </c>
    </row>
    <row r="257" spans="1:8" x14ac:dyDescent="0.25">
      <c r="A257" t="str">
        <f>VLOOKUP(Table6[[#This Row],[Val]], BOM[[Designation]:[SPN]], 6, FALSE)</f>
        <v>490-5263-1-ND</v>
      </c>
      <c r="B257" t="s">
        <v>874</v>
      </c>
      <c r="C257" t="s">
        <v>86</v>
      </c>
      <c r="D257" t="s">
        <v>55</v>
      </c>
      <c r="E257">
        <v>164.29</v>
      </c>
      <c r="F257">
        <v>-89.97</v>
      </c>
      <c r="G257">
        <v>0</v>
      </c>
      <c r="H257" t="s">
        <v>709</v>
      </c>
    </row>
    <row r="258" spans="1:8" x14ac:dyDescent="0.25">
      <c r="A258" t="str">
        <f>VLOOKUP(Table6[[#This Row],[Val]], BOM[[Designation]:[SPN]], 6, FALSE)</f>
        <v>490-5263-1-ND</v>
      </c>
      <c r="B258" t="s">
        <v>882</v>
      </c>
      <c r="C258" t="s">
        <v>86</v>
      </c>
      <c r="D258" t="s">
        <v>55</v>
      </c>
      <c r="E258">
        <v>196.9</v>
      </c>
      <c r="F258">
        <v>-96.95</v>
      </c>
      <c r="G258">
        <v>270</v>
      </c>
      <c r="H258" t="s">
        <v>709</v>
      </c>
    </row>
    <row r="259" spans="1:8" x14ac:dyDescent="0.25">
      <c r="A259" t="str">
        <f>VLOOKUP(Table6[[#This Row],[Val]], BOM[[Designation]:[SPN]], 6, FALSE)</f>
        <v>490-5263-1-ND</v>
      </c>
      <c r="B259" t="s">
        <v>883</v>
      </c>
      <c r="C259" t="s">
        <v>86</v>
      </c>
      <c r="D259" t="s">
        <v>55</v>
      </c>
      <c r="E259">
        <v>126.75</v>
      </c>
      <c r="F259">
        <v>-114.95</v>
      </c>
      <c r="G259">
        <v>270</v>
      </c>
      <c r="H259" t="s">
        <v>709</v>
      </c>
    </row>
    <row r="260" spans="1:8" x14ac:dyDescent="0.25">
      <c r="A260" t="str">
        <f>VLOOKUP(Table6[[#This Row],[Val]], BOM[[Designation]:[SPN]], 6, FALSE)</f>
        <v>490-5263-1-ND</v>
      </c>
      <c r="B260" t="s">
        <v>875</v>
      </c>
      <c r="C260" t="s">
        <v>86</v>
      </c>
      <c r="D260" t="s">
        <v>55</v>
      </c>
      <c r="E260">
        <v>204.58</v>
      </c>
      <c r="F260">
        <v>-91.63</v>
      </c>
      <c r="G260">
        <v>90</v>
      </c>
      <c r="H260" t="s">
        <v>709</v>
      </c>
    </row>
    <row r="261" spans="1:8" x14ac:dyDescent="0.25">
      <c r="A261" t="str">
        <f>VLOOKUP(Table6[[#This Row],[Val]], BOM[[Designation]:[SPN]], 6, FALSE)</f>
        <v>490-5263-1-ND</v>
      </c>
      <c r="B261" t="s">
        <v>876</v>
      </c>
      <c r="C261" t="s">
        <v>86</v>
      </c>
      <c r="D261" t="s">
        <v>55</v>
      </c>
      <c r="E261">
        <v>192.53</v>
      </c>
      <c r="F261">
        <v>-79.959999999999994</v>
      </c>
      <c r="G261">
        <v>0</v>
      </c>
      <c r="H261" t="s">
        <v>709</v>
      </c>
    </row>
    <row r="262" spans="1:8" x14ac:dyDescent="0.25">
      <c r="A262" t="str">
        <f>VLOOKUP(Table6[[#This Row],[Val]], BOM[[Designation]:[SPN]], 6, FALSE)</f>
        <v>490-5263-1-ND</v>
      </c>
      <c r="B262" t="s">
        <v>878</v>
      </c>
      <c r="C262" t="s">
        <v>86</v>
      </c>
      <c r="D262" t="s">
        <v>55</v>
      </c>
      <c r="E262">
        <v>214.5</v>
      </c>
      <c r="F262">
        <v>-105</v>
      </c>
      <c r="G262">
        <v>180</v>
      </c>
      <c r="H262" t="s">
        <v>709</v>
      </c>
    </row>
    <row r="263" spans="1:8" x14ac:dyDescent="0.25">
      <c r="A263" t="str">
        <f>VLOOKUP(Table6[[#This Row],[Val]], BOM[[Designation]:[SPN]], 6, FALSE)</f>
        <v>490-5263-1-ND</v>
      </c>
      <c r="B263" t="s">
        <v>879</v>
      </c>
      <c r="C263" t="s">
        <v>86</v>
      </c>
      <c r="D263" t="s">
        <v>55</v>
      </c>
      <c r="E263">
        <v>215.27</v>
      </c>
      <c r="F263">
        <v>-115.4</v>
      </c>
      <c r="G263">
        <v>180</v>
      </c>
      <c r="H263" t="s">
        <v>709</v>
      </c>
    </row>
    <row r="264" spans="1:8" x14ac:dyDescent="0.25">
      <c r="A264" t="str">
        <f>VLOOKUP(Table6[[#This Row],[Val]], BOM[[Designation]:[SPN]], 6, FALSE)</f>
        <v>490-5263-1-ND</v>
      </c>
      <c r="B264" t="s">
        <v>880</v>
      </c>
      <c r="C264" t="s">
        <v>86</v>
      </c>
      <c r="D264" t="s">
        <v>55</v>
      </c>
      <c r="E264">
        <v>214.8</v>
      </c>
      <c r="F264">
        <v>-91.674999999999997</v>
      </c>
      <c r="G264">
        <v>180</v>
      </c>
      <c r="H264" t="s">
        <v>709</v>
      </c>
    </row>
    <row r="265" spans="1:8" x14ac:dyDescent="0.25">
      <c r="A265" t="str">
        <f>VLOOKUP(Table6[[#This Row],[Val]], BOM[[Designation]:[SPN]], 6, FALSE)</f>
        <v>490-5263-1-ND</v>
      </c>
      <c r="B265" t="s">
        <v>881</v>
      </c>
      <c r="C265" t="s">
        <v>86</v>
      </c>
      <c r="D265" t="s">
        <v>55</v>
      </c>
      <c r="E265">
        <v>215.1</v>
      </c>
      <c r="F265">
        <v>-102.13</v>
      </c>
      <c r="G265">
        <v>180</v>
      </c>
      <c r="H265" t="s">
        <v>709</v>
      </c>
    </row>
    <row r="266" spans="1:8" x14ac:dyDescent="0.25">
      <c r="A266" t="str">
        <f>VLOOKUP(Table6[[#This Row],[Val]], BOM[[Designation]:[SPN]], 6, FALSE)</f>
        <v>490-7690-1-ND</v>
      </c>
      <c r="B266" t="s">
        <v>884</v>
      </c>
      <c r="C266" t="s">
        <v>129</v>
      </c>
      <c r="D266" t="s">
        <v>12</v>
      </c>
      <c r="E266">
        <v>213.17500000000001</v>
      </c>
      <c r="F266">
        <v>-106.375</v>
      </c>
      <c r="G266">
        <v>0</v>
      </c>
      <c r="H266" t="s">
        <v>709</v>
      </c>
    </row>
    <row r="267" spans="1:8" x14ac:dyDescent="0.25">
      <c r="A267" t="str">
        <f>VLOOKUP(Table6[[#This Row],[Val]], BOM[[Designation]:[SPN]], 6, FALSE)</f>
        <v>490-7690-1-ND</v>
      </c>
      <c r="B267" t="s">
        <v>886</v>
      </c>
      <c r="C267" t="s">
        <v>129</v>
      </c>
      <c r="D267" t="s">
        <v>12</v>
      </c>
      <c r="E267">
        <v>213.42500000000001</v>
      </c>
      <c r="F267">
        <v>-93.15</v>
      </c>
      <c r="G267">
        <v>0</v>
      </c>
      <c r="H267" t="s">
        <v>709</v>
      </c>
    </row>
    <row r="268" spans="1:8" x14ac:dyDescent="0.25">
      <c r="A268" s="1" t="str">
        <f>VLOOKUP(Table6[[#This Row],[Val]], BOM[[Designation]:[SPN]], 6, FALSE)</f>
        <v>497-10813-1-ND</v>
      </c>
      <c r="B268" t="s">
        <v>953</v>
      </c>
      <c r="C268" t="s">
        <v>95</v>
      </c>
      <c r="D268" t="s">
        <v>94</v>
      </c>
      <c r="E268">
        <v>142.77000000000001</v>
      </c>
      <c r="F268">
        <v>-83.11</v>
      </c>
      <c r="G268">
        <v>0</v>
      </c>
      <c r="H268" t="s">
        <v>709</v>
      </c>
    </row>
    <row r="269" spans="1:8" x14ac:dyDescent="0.25">
      <c r="A269" s="1" t="str">
        <f>VLOOKUP(Table6[[#This Row],[Val]], BOM[[Designation]:[SPN]], 6, FALSE)</f>
        <v>497-10813-1-ND</v>
      </c>
      <c r="B269" t="s">
        <v>954</v>
      </c>
      <c r="C269" t="s">
        <v>95</v>
      </c>
      <c r="D269" t="s">
        <v>94</v>
      </c>
      <c r="E269">
        <v>174.48</v>
      </c>
      <c r="F269">
        <v>-82.77</v>
      </c>
      <c r="G269">
        <v>0</v>
      </c>
      <c r="H269" t="s">
        <v>709</v>
      </c>
    </row>
    <row r="270" spans="1:8" x14ac:dyDescent="0.25">
      <c r="A270" s="1" t="str">
        <f>VLOOKUP(Table6[[#This Row],[Val]], BOM[[Designation]:[SPN]], 6, FALSE)</f>
        <v>497-10813-1-ND</v>
      </c>
      <c r="B270" t="s">
        <v>955</v>
      </c>
      <c r="C270" t="s">
        <v>95</v>
      </c>
      <c r="D270" t="s">
        <v>94</v>
      </c>
      <c r="E270">
        <v>159.05000000000001</v>
      </c>
      <c r="F270">
        <v>-82.5</v>
      </c>
      <c r="G270">
        <v>0</v>
      </c>
      <c r="H270" t="s">
        <v>709</v>
      </c>
    </row>
    <row r="271" spans="1:8" x14ac:dyDescent="0.25">
      <c r="A271" s="1" t="str">
        <f>VLOOKUP(Table6[[#This Row],[Val]], BOM[[Designation]:[SPN]], 6, FALSE)</f>
        <v>535-13521-1-ND</v>
      </c>
      <c r="B271" t="s">
        <v>70</v>
      </c>
      <c r="C271" t="s">
        <v>72</v>
      </c>
      <c r="D271" t="s">
        <v>71</v>
      </c>
      <c r="E271">
        <v>129.9</v>
      </c>
      <c r="F271">
        <v>-108.5</v>
      </c>
      <c r="G271">
        <v>0</v>
      </c>
      <c r="H271" t="s">
        <v>709</v>
      </c>
    </row>
    <row r="272" spans="1:8" x14ac:dyDescent="0.25">
      <c r="A272" s="1" t="str">
        <f>VLOOKUP(Table6[[#This Row],[Val]], BOM[[Designation]:[SPN]], 6, FALSE)</f>
        <v>576-2840-1-ND</v>
      </c>
      <c r="B272" t="s">
        <v>218</v>
      </c>
      <c r="C272" t="s">
        <v>219</v>
      </c>
      <c r="D272" t="s">
        <v>67</v>
      </c>
      <c r="E272">
        <v>145.4691</v>
      </c>
      <c r="F272">
        <v>-100.269306</v>
      </c>
      <c r="G272">
        <v>0</v>
      </c>
      <c r="H272" t="s">
        <v>709</v>
      </c>
    </row>
    <row r="273" spans="1:8" x14ac:dyDescent="0.25">
      <c r="A273" s="1" t="str">
        <f>VLOOKUP(Table6[[#This Row],[Val]], BOM[[Designation]:[SPN]], 6, FALSE)</f>
        <v xml:space="preserve">581-KT2520K4DAW18TAS </v>
      </c>
      <c r="B273" t="s">
        <v>146</v>
      </c>
      <c r="C273" t="s">
        <v>147</v>
      </c>
      <c r="D273" t="s">
        <v>147</v>
      </c>
      <c r="E273">
        <v>160.32071400000001</v>
      </c>
      <c r="F273">
        <v>-90.612499999999997</v>
      </c>
      <c r="G273">
        <v>0</v>
      </c>
      <c r="H273" t="s">
        <v>709</v>
      </c>
    </row>
    <row r="274" spans="1:8" x14ac:dyDescent="0.25">
      <c r="A274" t="str">
        <f>VLOOKUP(Table6[[#This Row],[Val]], BOM[[Designation]:[SPN]], 6, FALSE)</f>
        <v>609-5162-1-ND</v>
      </c>
      <c r="B274" t="s">
        <v>892</v>
      </c>
      <c r="C274" t="s">
        <v>21</v>
      </c>
      <c r="D274" t="s">
        <v>20</v>
      </c>
      <c r="E274">
        <v>165.94</v>
      </c>
      <c r="F274">
        <v>-118.72499999999999</v>
      </c>
      <c r="G274">
        <v>90</v>
      </c>
      <c r="H274" t="s">
        <v>709</v>
      </c>
    </row>
    <row r="275" spans="1:8" x14ac:dyDescent="0.25">
      <c r="A275" t="str">
        <f>VLOOKUP(Table6[[#This Row],[Val]], BOM[[Designation]:[SPN]], 6, FALSE)</f>
        <v>609-5162-1-ND</v>
      </c>
      <c r="B275" t="s">
        <v>893</v>
      </c>
      <c r="C275" t="s">
        <v>21</v>
      </c>
      <c r="D275" t="s">
        <v>20</v>
      </c>
      <c r="E275">
        <v>153.30000000000001</v>
      </c>
      <c r="F275">
        <v>-118.77500000000001</v>
      </c>
      <c r="G275">
        <v>90</v>
      </c>
      <c r="H275" t="s">
        <v>709</v>
      </c>
    </row>
    <row r="276" spans="1:8" x14ac:dyDescent="0.25">
      <c r="A276" s="1" t="str">
        <f>VLOOKUP(Table6[[#This Row],[Val]], BOM[[Designation]:[SPN]], 6, FALSE)</f>
        <v>712-1058-1-ND</v>
      </c>
      <c r="B276" t="s">
        <v>1073</v>
      </c>
      <c r="C276" t="s">
        <v>105</v>
      </c>
      <c r="D276" t="s">
        <v>105</v>
      </c>
      <c r="E276">
        <v>191.46</v>
      </c>
      <c r="F276">
        <v>-103.28</v>
      </c>
      <c r="G276">
        <v>0</v>
      </c>
      <c r="H276" t="s">
        <v>709</v>
      </c>
    </row>
    <row r="277" spans="1:8" x14ac:dyDescent="0.25">
      <c r="A277" s="1" t="str">
        <f>VLOOKUP(Table6[[#This Row],[Val]], BOM[[Designation]:[SPN]], 6, FALSE)</f>
        <v>712-1058-1-ND</v>
      </c>
      <c r="B277" t="s">
        <v>1074</v>
      </c>
      <c r="C277" t="s">
        <v>105</v>
      </c>
      <c r="D277" t="s">
        <v>105</v>
      </c>
      <c r="E277">
        <v>207.35</v>
      </c>
      <c r="F277">
        <v>-103.22499999999999</v>
      </c>
      <c r="G277">
        <v>180</v>
      </c>
      <c r="H277" t="s">
        <v>709</v>
      </c>
    </row>
    <row r="278" spans="1:8" x14ac:dyDescent="0.25">
      <c r="A278" s="1" t="str">
        <f>VLOOKUP(Table6[[#This Row],[Val]], BOM[[Designation]:[SPN]], 6, FALSE)</f>
        <v>712-1058-1-ND</v>
      </c>
      <c r="B278" t="s">
        <v>1075</v>
      </c>
      <c r="C278" t="s">
        <v>105</v>
      </c>
      <c r="D278" t="s">
        <v>105</v>
      </c>
      <c r="E278">
        <v>207.32499999999999</v>
      </c>
      <c r="F278">
        <v>-99.375</v>
      </c>
      <c r="G278">
        <v>180</v>
      </c>
      <c r="H278" t="s">
        <v>709</v>
      </c>
    </row>
    <row r="279" spans="1:8" x14ac:dyDescent="0.25">
      <c r="A279" t="str">
        <f>VLOOKUP(Table6[[#This Row],[Val]], BOM[[Designation]:[SPN]], 6, FALSE)</f>
        <v>732-4978-1-ND</v>
      </c>
      <c r="B279" t="s">
        <v>872</v>
      </c>
      <c r="C279" t="s">
        <v>150</v>
      </c>
      <c r="D279" t="s">
        <v>149</v>
      </c>
      <c r="E279">
        <v>141.81066300000001</v>
      </c>
      <c r="F279">
        <v>-90.438276999999999</v>
      </c>
      <c r="G279">
        <v>90</v>
      </c>
      <c r="H279" t="s">
        <v>709</v>
      </c>
    </row>
    <row r="280" spans="1:8" x14ac:dyDescent="0.25">
      <c r="A280" t="str">
        <f>VLOOKUP(Table6[[#This Row],[Val]], BOM[[Designation]:[SPN]], 6, FALSE)</f>
        <v>732-4978-1-ND</v>
      </c>
      <c r="B280" t="s">
        <v>873</v>
      </c>
      <c r="C280" t="s">
        <v>150</v>
      </c>
      <c r="D280" t="s">
        <v>149</v>
      </c>
      <c r="E280">
        <v>171.15</v>
      </c>
      <c r="F280">
        <v>-110.9</v>
      </c>
      <c r="G280">
        <v>90</v>
      </c>
      <c r="H280" t="s">
        <v>709</v>
      </c>
    </row>
    <row r="281" spans="1:8" x14ac:dyDescent="0.25">
      <c r="A281" s="1" t="str">
        <f>VLOOKUP(Table6[[#This Row],[Val]], BOM[[Designation]:[SPN]], 6, FALSE)</f>
        <v>768-1024-1-ND</v>
      </c>
      <c r="B281" t="s">
        <v>27</v>
      </c>
      <c r="C281" t="s">
        <v>29</v>
      </c>
      <c r="D281" t="s">
        <v>28</v>
      </c>
      <c r="E281">
        <v>136.81</v>
      </c>
      <c r="F281">
        <v>-116.61</v>
      </c>
      <c r="G281">
        <v>0</v>
      </c>
      <c r="H281" t="s">
        <v>709</v>
      </c>
    </row>
    <row r="282" spans="1:8" x14ac:dyDescent="0.25">
      <c r="A282" s="1" t="str">
        <f>VLOOKUP(Table6[[#This Row],[Val]], BOM[[Designation]:[SPN]], 6, FALSE)</f>
        <v>863-1398-1-ND</v>
      </c>
      <c r="B282" t="s">
        <v>1069</v>
      </c>
      <c r="C282" t="s">
        <v>241</v>
      </c>
      <c r="D282" t="s">
        <v>240</v>
      </c>
      <c r="E282">
        <v>216.18</v>
      </c>
      <c r="F282">
        <v>-111.83</v>
      </c>
      <c r="G282">
        <v>180</v>
      </c>
      <c r="H282" t="s">
        <v>709</v>
      </c>
    </row>
    <row r="283" spans="1:8" x14ac:dyDescent="0.25">
      <c r="A283" s="1" t="str">
        <f>VLOOKUP(Table6[[#This Row],[Val]], BOM[[Designation]:[SPN]], 6, FALSE)</f>
        <v>863-1398-1-ND</v>
      </c>
      <c r="B283" t="s">
        <v>1071</v>
      </c>
      <c r="C283" t="s">
        <v>241</v>
      </c>
      <c r="D283" t="s">
        <v>240</v>
      </c>
      <c r="E283">
        <v>216.36</v>
      </c>
      <c r="F283">
        <v>-98.54</v>
      </c>
      <c r="G283">
        <v>180</v>
      </c>
      <c r="H283" t="s">
        <v>709</v>
      </c>
    </row>
    <row r="284" spans="1:8" x14ac:dyDescent="0.25">
      <c r="A284" s="1" t="str">
        <f>VLOOKUP(Table6[[#This Row],[Val]], BOM[[Designation]:[SPN]], 6, FALSE)</f>
        <v>93LC46BT-I/OTCT-ND</v>
      </c>
      <c r="B284" t="s">
        <v>220</v>
      </c>
      <c r="C284" t="s">
        <v>222</v>
      </c>
      <c r="D284" t="s">
        <v>221</v>
      </c>
      <c r="E284">
        <v>135.72999999999999</v>
      </c>
      <c r="F284">
        <v>-107.24</v>
      </c>
      <c r="G284">
        <v>0</v>
      </c>
      <c r="H284" t="s">
        <v>709</v>
      </c>
    </row>
    <row r="285" spans="1:8" x14ac:dyDescent="0.25">
      <c r="A285" s="1" t="str">
        <f>VLOOKUP(Table6[[#This Row],[Val]], BOM[[Designation]:[SPN]], 6, FALSE)</f>
        <v>ADA4940-2ACPZ-R2CT-ND</v>
      </c>
      <c r="B285" t="s">
        <v>1098</v>
      </c>
      <c r="C285" t="s">
        <v>235</v>
      </c>
      <c r="D285" t="s">
        <v>232</v>
      </c>
      <c r="E285">
        <v>197.435</v>
      </c>
      <c r="F285">
        <v>-116.375</v>
      </c>
      <c r="G285">
        <v>90</v>
      </c>
      <c r="H285" t="s">
        <v>709</v>
      </c>
    </row>
    <row r="286" spans="1:8" x14ac:dyDescent="0.25">
      <c r="A286" s="1" t="str">
        <f>VLOOKUP(Table6[[#This Row],[Val]], BOM[[Designation]:[SPN]], 6, FALSE)</f>
        <v>ADA4940-2ACPZ-R2CT-ND</v>
      </c>
      <c r="B286" t="s">
        <v>1099</v>
      </c>
      <c r="C286" t="s">
        <v>235</v>
      </c>
      <c r="D286" t="s">
        <v>232</v>
      </c>
      <c r="E286">
        <v>186.185</v>
      </c>
      <c r="F286">
        <v>-117.38</v>
      </c>
      <c r="G286">
        <v>90</v>
      </c>
      <c r="H286" t="s">
        <v>709</v>
      </c>
    </row>
    <row r="287" spans="1:8" x14ac:dyDescent="0.25">
      <c r="A287" s="1" t="str">
        <f>VLOOKUP(Table6[[#This Row],[Val]], BOM[[Designation]:[SPN]], 6, FALSE)</f>
        <v>ADF4158CCPZ-RL7CT-ND</v>
      </c>
      <c r="B287" t="s">
        <v>231</v>
      </c>
      <c r="C287" t="s">
        <v>233</v>
      </c>
      <c r="D287" t="s">
        <v>232</v>
      </c>
      <c r="E287">
        <v>198.16</v>
      </c>
      <c r="F287">
        <v>-90.68</v>
      </c>
      <c r="G287">
        <v>180</v>
      </c>
      <c r="H287" t="s">
        <v>709</v>
      </c>
    </row>
    <row r="288" spans="1:8" x14ac:dyDescent="0.25">
      <c r="A288" s="1" t="str">
        <f>VLOOKUP(Table6[[#This Row],[Val]], BOM[[Designation]:[SPN]], 6, FALSE)</f>
        <v>ADL5802ACPZ-R7CT-ND</v>
      </c>
      <c r="B288" t="s">
        <v>99</v>
      </c>
      <c r="C288" t="s">
        <v>101</v>
      </c>
      <c r="D288" t="s">
        <v>100</v>
      </c>
      <c r="E288">
        <v>199.08500000000001</v>
      </c>
      <c r="F288">
        <v>-102.205</v>
      </c>
      <c r="G288">
        <v>270</v>
      </c>
      <c r="H288" t="s">
        <v>709</v>
      </c>
    </row>
    <row r="289" spans="1:8" x14ac:dyDescent="0.25">
      <c r="A289" t="str">
        <f>VLOOKUP(Table6[[#This Row],[Val]], BOM[[Designation]:[SPN]], 6, FALSE)</f>
        <v>CONSMA003.062-ND</v>
      </c>
      <c r="B289" t="s">
        <v>1092</v>
      </c>
      <c r="C289" t="s">
        <v>51</v>
      </c>
      <c r="D289" t="s">
        <v>50</v>
      </c>
      <c r="E289">
        <v>220.05</v>
      </c>
      <c r="F289">
        <v>-110.82</v>
      </c>
      <c r="G289">
        <v>0</v>
      </c>
      <c r="H289" t="s">
        <v>709</v>
      </c>
    </row>
    <row r="290" spans="1:8" x14ac:dyDescent="0.25">
      <c r="A290" t="str">
        <f>VLOOKUP(Table6[[#This Row],[Val]], BOM[[Designation]:[SPN]], 6, FALSE)</f>
        <v>CONSMA003.062-ND</v>
      </c>
      <c r="B290" t="s">
        <v>1093</v>
      </c>
      <c r="C290" t="s">
        <v>51</v>
      </c>
      <c r="D290" t="s">
        <v>50</v>
      </c>
      <c r="E290">
        <v>220.05</v>
      </c>
      <c r="F290">
        <v>-97.5</v>
      </c>
      <c r="G290">
        <v>0</v>
      </c>
      <c r="H290" t="s">
        <v>709</v>
      </c>
    </row>
    <row r="291" spans="1:8" x14ac:dyDescent="0.25">
      <c r="A291" s="1" t="str">
        <f>VLOOKUP(Table6[[#This Row],[Val]], BOM[[Designation]:[SPN]], 6, FALSE)</f>
        <v>CONSMA003.062-ND</v>
      </c>
      <c r="B291" t="s">
        <v>1094</v>
      </c>
      <c r="C291" t="s">
        <v>51</v>
      </c>
      <c r="D291" t="s">
        <v>50</v>
      </c>
      <c r="E291">
        <v>220.05</v>
      </c>
      <c r="F291">
        <v>-84.67</v>
      </c>
      <c r="G291">
        <v>0</v>
      </c>
      <c r="H291" t="s">
        <v>709</v>
      </c>
    </row>
    <row r="292" spans="1:8" x14ac:dyDescent="0.25">
      <c r="A292" t="str">
        <f>VLOOKUP(Table6[[#This Row],[Val]], BOM[[Designation]:[SPN]], 6, FALSE)</f>
        <v>EJ508A-ND</v>
      </c>
      <c r="B292" t="s">
        <v>60</v>
      </c>
      <c r="C292" t="s">
        <v>62</v>
      </c>
      <c r="D292" t="s">
        <v>61</v>
      </c>
      <c r="E292">
        <v>123.375</v>
      </c>
      <c r="F292">
        <v>-87.75</v>
      </c>
      <c r="G292">
        <v>270</v>
      </c>
      <c r="H292" t="s">
        <v>709</v>
      </c>
    </row>
    <row r="293" spans="1:8" x14ac:dyDescent="0.25">
      <c r="A293" t="str">
        <f>VLOOKUP(Table6[[#This Row],[Val]], BOM[[Designation]:[SPN]], 6, FALSE)</f>
        <v>HR1942CT-ND</v>
      </c>
      <c r="B293" t="s">
        <v>140</v>
      </c>
      <c r="C293" t="s">
        <v>142</v>
      </c>
      <c r="D293" t="s">
        <v>141</v>
      </c>
      <c r="E293">
        <v>136.69999999999999</v>
      </c>
      <c r="F293">
        <v>-94.65</v>
      </c>
      <c r="G293">
        <v>270</v>
      </c>
      <c r="H293" t="s">
        <v>709</v>
      </c>
    </row>
    <row r="294" spans="1:8" x14ac:dyDescent="0.25">
      <c r="A294" s="1" t="str">
        <f>VLOOKUP(Table6[[#This Row],[Val]], BOM[[Designation]:[SPN]], 6, FALSE)</f>
        <v>LTC2292CUP#PBF-ND</v>
      </c>
      <c r="B294" t="s">
        <v>46</v>
      </c>
      <c r="C294" t="s">
        <v>48</v>
      </c>
      <c r="D294" t="s">
        <v>47</v>
      </c>
      <c r="E294">
        <v>180.52553599999999</v>
      </c>
      <c r="F294">
        <v>-104.445694</v>
      </c>
      <c r="G294">
        <v>90</v>
      </c>
      <c r="H294" t="s">
        <v>709</v>
      </c>
    </row>
    <row r="295" spans="1:8" x14ac:dyDescent="0.25">
      <c r="A295" s="1" t="str">
        <f>VLOOKUP(Table6[[#This Row],[Val]], BOM[[Designation]:[SPN]], 6, FALSE)</f>
        <v>MGA-25203-TR1G</v>
      </c>
      <c r="B295" t="s">
        <v>34</v>
      </c>
      <c r="C295" t="s">
        <v>35</v>
      </c>
      <c r="D295" t="s">
        <v>35</v>
      </c>
      <c r="E295">
        <v>205.56</v>
      </c>
      <c r="F295">
        <v>-84.91</v>
      </c>
      <c r="G295">
        <v>0</v>
      </c>
      <c r="H295" t="s">
        <v>709</v>
      </c>
    </row>
    <row r="296" spans="1:8" x14ac:dyDescent="0.25">
      <c r="A296" s="1" t="str">
        <f>VLOOKUP(Table6[[#This Row],[Val]], BOM[[Designation]:[SPN]], 6, FALSE)</f>
        <v>NB3N551MNR4GOSCT-ND</v>
      </c>
      <c r="B296" t="s">
        <v>137</v>
      </c>
      <c r="C296" t="s">
        <v>139</v>
      </c>
      <c r="D296" t="s">
        <v>138</v>
      </c>
      <c r="E296">
        <v>169.26</v>
      </c>
      <c r="F296">
        <v>-92.57</v>
      </c>
      <c r="G296">
        <v>90</v>
      </c>
      <c r="H296" t="s">
        <v>709</v>
      </c>
    </row>
    <row r="297" spans="1:8" x14ac:dyDescent="0.25">
      <c r="A297" s="1" t="str">
        <f>VLOOKUP(Table6[[#This Row],[Val]], BOM[[Designation]:[SPN]], 6, FALSE)</f>
        <v>NC7S04P5XCT-ND</v>
      </c>
      <c r="B297" t="s">
        <v>102</v>
      </c>
      <c r="C297" t="s">
        <v>103</v>
      </c>
      <c r="D297" t="s">
        <v>37</v>
      </c>
      <c r="E297">
        <v>166.2</v>
      </c>
      <c r="F297">
        <v>-92.3</v>
      </c>
      <c r="G297">
        <v>0</v>
      </c>
      <c r="H297" t="s">
        <v>709</v>
      </c>
    </row>
    <row r="298" spans="1:8" x14ac:dyDescent="0.25">
      <c r="A298" s="1" t="str">
        <f>VLOOKUP(Table6[[#This Row],[Val]], BOM[[Designation]:[SPN]], 6, FALSE)</f>
        <v>P19743CT-ND</v>
      </c>
      <c r="B298" t="s">
        <v>143</v>
      </c>
      <c r="C298" t="s">
        <v>145</v>
      </c>
      <c r="D298" t="s">
        <v>144</v>
      </c>
      <c r="E298">
        <v>173.87</v>
      </c>
      <c r="F298">
        <v>-121.94</v>
      </c>
      <c r="G298">
        <v>0</v>
      </c>
      <c r="H298" t="s">
        <v>709</v>
      </c>
    </row>
    <row r="299" spans="1:8" x14ac:dyDescent="0.25">
      <c r="A299" s="1" t="str">
        <f>VLOOKUP(Table6[[#This Row],[Val]], BOM[[Designation]:[SPN]], 6, FALSE)</f>
        <v>PAT126CT-ND</v>
      </c>
      <c r="B299" t="s">
        <v>1070</v>
      </c>
      <c r="C299" t="s">
        <v>43</v>
      </c>
      <c r="D299" t="s">
        <v>42</v>
      </c>
      <c r="E299">
        <v>202.68</v>
      </c>
      <c r="F299">
        <v>-84.15</v>
      </c>
      <c r="G299">
        <v>180</v>
      </c>
      <c r="H299" t="s">
        <v>709</v>
      </c>
    </row>
    <row r="300" spans="1:8" x14ac:dyDescent="0.25">
      <c r="A300" s="1" t="str">
        <f>VLOOKUP(Table6[[#This Row],[Val]], BOM[[Designation]:[SPN]], 6, FALSE)</f>
        <v>PAT126CT-ND</v>
      </c>
      <c r="B300" t="s">
        <v>1068</v>
      </c>
      <c r="C300" t="s">
        <v>43</v>
      </c>
      <c r="D300" t="s">
        <v>42</v>
      </c>
      <c r="E300">
        <v>208.22</v>
      </c>
      <c r="F300">
        <v>-88.4</v>
      </c>
      <c r="G300">
        <v>90</v>
      </c>
      <c r="H300" t="s">
        <v>709</v>
      </c>
    </row>
    <row r="301" spans="1:8" x14ac:dyDescent="0.25">
      <c r="A301" t="str">
        <f>VLOOKUP(Table6[[#This Row],[Val]], BOM[[Designation]:[SPN]], 6, FALSE)</f>
        <v>RE1C002UNTCLCT-ND</v>
      </c>
      <c r="B301" t="s">
        <v>223</v>
      </c>
      <c r="C301" t="s">
        <v>224</v>
      </c>
      <c r="D301" t="s">
        <v>39</v>
      </c>
      <c r="E301">
        <v>197.83</v>
      </c>
      <c r="F301">
        <v>-80.97</v>
      </c>
      <c r="G301">
        <v>0</v>
      </c>
      <c r="H301" t="s">
        <v>709</v>
      </c>
    </row>
    <row r="302" spans="1:8" x14ac:dyDescent="0.25">
      <c r="A302" t="str">
        <f>VLOOKUP(Table6[[#This Row],[Val]], BOM[[Designation]:[SPN]], 6, FALSE)</f>
        <v>SRR6040A-330MCT-ND</v>
      </c>
      <c r="B302" t="s">
        <v>1057</v>
      </c>
      <c r="C302" t="s">
        <v>227</v>
      </c>
      <c r="D302" t="s">
        <v>226</v>
      </c>
      <c r="E302">
        <v>136.78</v>
      </c>
      <c r="F302">
        <v>-83.3</v>
      </c>
      <c r="G302">
        <v>0</v>
      </c>
      <c r="H302" t="s">
        <v>709</v>
      </c>
    </row>
    <row r="303" spans="1:8" x14ac:dyDescent="0.25">
      <c r="A303" t="str">
        <f>VLOOKUP(Table6[[#This Row],[Val]], BOM[[Designation]:[SPN]], 6, FALSE)</f>
        <v>SRR6040A-330MCT-ND</v>
      </c>
      <c r="B303" t="s">
        <v>1058</v>
      </c>
      <c r="C303" t="s">
        <v>227</v>
      </c>
      <c r="D303" t="s">
        <v>226</v>
      </c>
      <c r="E303">
        <v>168.16</v>
      </c>
      <c r="F303">
        <v>-82.46</v>
      </c>
      <c r="G303">
        <v>0</v>
      </c>
      <c r="H303" t="s">
        <v>709</v>
      </c>
    </row>
    <row r="304" spans="1:8" x14ac:dyDescent="0.25">
      <c r="A304" t="str">
        <f>VLOOKUP(Table6[[#This Row],[Val]], BOM[[Designation]:[SPN]], 6, FALSE)</f>
        <v>SRR6040A-330MCT-ND</v>
      </c>
      <c r="B304" t="s">
        <v>1059</v>
      </c>
      <c r="C304" t="s">
        <v>227</v>
      </c>
      <c r="D304" t="s">
        <v>226</v>
      </c>
      <c r="E304">
        <v>152.53</v>
      </c>
      <c r="F304">
        <v>-82.88</v>
      </c>
      <c r="G304">
        <v>0</v>
      </c>
      <c r="H304" t="s">
        <v>709</v>
      </c>
    </row>
    <row r="305" spans="1:8" x14ac:dyDescent="0.25">
      <c r="A305" t="str">
        <f>VLOOKUP(Table6[[#This Row],[Val]], BOM[[Designation]:[SPN]], 6, FALSE)</f>
        <v>SS13FLCT-ND</v>
      </c>
      <c r="B305" t="s">
        <v>1054</v>
      </c>
      <c r="C305" t="s">
        <v>213</v>
      </c>
      <c r="D305" t="s">
        <v>212</v>
      </c>
      <c r="E305">
        <v>143.16</v>
      </c>
      <c r="F305">
        <v>-79.819999999999993</v>
      </c>
      <c r="G305">
        <v>0</v>
      </c>
      <c r="H305" t="s">
        <v>709</v>
      </c>
    </row>
    <row r="306" spans="1:8" x14ac:dyDescent="0.25">
      <c r="A306" t="str">
        <f>VLOOKUP(Table6[[#This Row],[Val]], BOM[[Designation]:[SPN]], 6, FALSE)</f>
        <v>SS13FLCT-ND</v>
      </c>
      <c r="B306" t="s">
        <v>1055</v>
      </c>
      <c r="C306" t="s">
        <v>213</v>
      </c>
      <c r="D306" t="s">
        <v>212</v>
      </c>
      <c r="E306">
        <v>174.61</v>
      </c>
      <c r="F306">
        <v>-79.400000000000006</v>
      </c>
      <c r="G306">
        <v>0</v>
      </c>
      <c r="H306" t="s">
        <v>709</v>
      </c>
    </row>
    <row r="307" spans="1:8" x14ac:dyDescent="0.25">
      <c r="A307" t="str">
        <f>VLOOKUP(Table6[[#This Row],[Val]], BOM[[Designation]:[SPN]], 6, FALSE)</f>
        <v>SS13FLCT-ND</v>
      </c>
      <c r="B307" t="s">
        <v>1056</v>
      </c>
      <c r="C307" t="s">
        <v>213</v>
      </c>
      <c r="D307" t="s">
        <v>212</v>
      </c>
      <c r="E307">
        <v>158.97</v>
      </c>
      <c r="F307">
        <v>-79.680000000000007</v>
      </c>
      <c r="G307">
        <v>0</v>
      </c>
      <c r="H307" t="s">
        <v>709</v>
      </c>
    </row>
    <row r="308" spans="1:8" x14ac:dyDescent="0.25">
      <c r="A308" s="1" t="str">
        <f>VLOOKUP(Table6[[#This Row],[Val]], BOM[[Designation]:[SPN]], 6, FALSE)</f>
        <v>W25Q32JVZPIQ-ND</v>
      </c>
      <c r="B308" t="s">
        <v>96</v>
      </c>
      <c r="C308" t="s">
        <v>98</v>
      </c>
      <c r="D308" t="s">
        <v>97</v>
      </c>
      <c r="E308">
        <v>175.99</v>
      </c>
      <c r="F308">
        <v>-116.36</v>
      </c>
      <c r="G308">
        <v>0</v>
      </c>
      <c r="H308" t="s">
        <v>709</v>
      </c>
    </row>
    <row r="309" spans="1:8" x14ac:dyDescent="0.25">
      <c r="A309" t="str">
        <f>VLOOKUP(Table6[[#This Row],[Val]], BOM[[Designation]:[SPN]], 6, FALSE)</f>
        <v>YAG3021CT-ND</v>
      </c>
      <c r="B309" t="s">
        <v>896</v>
      </c>
      <c r="C309" s="14" t="s">
        <v>156</v>
      </c>
      <c r="D309" t="s">
        <v>32</v>
      </c>
      <c r="E309">
        <v>199.64</v>
      </c>
      <c r="F309">
        <v>-84.17</v>
      </c>
      <c r="G309">
        <v>180</v>
      </c>
      <c r="H309" t="s">
        <v>709</v>
      </c>
    </row>
    <row r="310" spans="1:8" x14ac:dyDescent="0.25">
      <c r="A310" t="str">
        <f>VLOOKUP(Table6[[#This Row],[Val]], BOM[[Designation]:[SPN]], 6, FALSE)</f>
        <v>YAG3021CT-ND</v>
      </c>
      <c r="B310" t="s">
        <v>897</v>
      </c>
      <c r="C310" s="14" t="s">
        <v>156</v>
      </c>
      <c r="D310" t="s">
        <v>32</v>
      </c>
      <c r="E310">
        <v>198.69</v>
      </c>
      <c r="F310">
        <v>-85.13</v>
      </c>
      <c r="G310">
        <v>270</v>
      </c>
      <c r="H310" t="s">
        <v>709</v>
      </c>
    </row>
    <row r="311" spans="1:8" x14ac:dyDescent="0.25">
      <c r="A311" t="str">
        <f>VLOOKUP(Table6[[#This Row],[Val]], BOM[[Designation]:[SPN]], 6, FALSE)</f>
        <v>YAG3021CT-ND</v>
      </c>
      <c r="B311" t="s">
        <v>895</v>
      </c>
      <c r="C311" s="14" t="s">
        <v>156</v>
      </c>
      <c r="D311" t="s">
        <v>32</v>
      </c>
      <c r="E311">
        <v>197.74</v>
      </c>
      <c r="F311">
        <v>-84.17</v>
      </c>
      <c r="G311">
        <v>180</v>
      </c>
      <c r="H311" t="s">
        <v>709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D78C-6F9F-40DD-9CE6-180DEFDD315D}">
  <dimension ref="B1:E42"/>
  <sheetViews>
    <sheetView workbookViewId="0">
      <selection activeCell="F5" sqref="F5"/>
    </sheetView>
  </sheetViews>
  <sheetFormatPr defaultRowHeight="15" x14ac:dyDescent="0.25"/>
  <cols>
    <col min="3" max="3" width="3" bestFit="1" customWidth="1"/>
    <col min="4" max="4" width="17.28515625" bestFit="1" customWidth="1"/>
    <col min="5" max="5" width="12" bestFit="1" customWidth="1"/>
  </cols>
  <sheetData>
    <row r="1" spans="2:5" ht="15.75" x14ac:dyDescent="0.25">
      <c r="B1" s="26" t="s">
        <v>1103</v>
      </c>
      <c r="C1" s="26"/>
      <c r="D1" s="26"/>
      <c r="E1" s="26"/>
    </row>
    <row r="2" spans="2:5" x14ac:dyDescent="0.25">
      <c r="B2" s="4"/>
    </row>
    <row r="3" spans="2:5" x14ac:dyDescent="0.25">
      <c r="B3" s="18" t="s">
        <v>1082</v>
      </c>
      <c r="C3" s="18" t="s">
        <v>1053</v>
      </c>
      <c r="D3" s="16" t="s">
        <v>1078</v>
      </c>
      <c r="E3" t="s">
        <v>1080</v>
      </c>
    </row>
    <row r="4" spans="2:5" x14ac:dyDescent="0.25">
      <c r="B4" s="19" t="s">
        <v>1084</v>
      </c>
      <c r="C4" s="20">
        <v>0</v>
      </c>
      <c r="D4" s="17" t="s">
        <v>386</v>
      </c>
      <c r="E4" s="21">
        <v>14</v>
      </c>
    </row>
    <row r="5" spans="2:5" x14ac:dyDescent="0.25">
      <c r="B5" s="19" t="s">
        <v>1084</v>
      </c>
      <c r="C5" s="20">
        <f>C4+1</f>
        <v>1</v>
      </c>
      <c r="D5" s="17" t="s">
        <v>312</v>
      </c>
      <c r="E5" s="21">
        <v>1</v>
      </c>
    </row>
    <row r="6" spans="2:5" x14ac:dyDescent="0.25">
      <c r="B6" s="19" t="s">
        <v>1084</v>
      </c>
      <c r="C6" s="20">
        <f t="shared" ref="C6:C41" si="0">C5+1</f>
        <v>2</v>
      </c>
      <c r="D6" s="17" t="s">
        <v>476</v>
      </c>
      <c r="E6" s="21">
        <v>9</v>
      </c>
    </row>
    <row r="7" spans="2:5" x14ac:dyDescent="0.25">
      <c r="B7" s="19" t="s">
        <v>1084</v>
      </c>
      <c r="C7" s="20">
        <f t="shared" si="0"/>
        <v>3</v>
      </c>
      <c r="D7" s="17" t="s">
        <v>418</v>
      </c>
      <c r="E7" s="21">
        <v>2</v>
      </c>
    </row>
    <row r="8" spans="2:5" x14ac:dyDescent="0.25">
      <c r="B8" s="19" t="s">
        <v>1084</v>
      </c>
      <c r="C8" s="20">
        <f t="shared" si="0"/>
        <v>4</v>
      </c>
      <c r="D8" s="17" t="s">
        <v>438</v>
      </c>
      <c r="E8" s="21">
        <v>1</v>
      </c>
    </row>
    <row r="9" spans="2:5" x14ac:dyDescent="0.25">
      <c r="B9" s="19" t="s">
        <v>1084</v>
      </c>
      <c r="C9" s="20">
        <f t="shared" si="0"/>
        <v>5</v>
      </c>
      <c r="D9" s="17" t="s">
        <v>430</v>
      </c>
      <c r="E9" s="21">
        <v>2</v>
      </c>
    </row>
    <row r="10" spans="2:5" x14ac:dyDescent="0.25">
      <c r="B10" s="19" t="s">
        <v>1084</v>
      </c>
      <c r="C10" s="20">
        <f t="shared" si="0"/>
        <v>6</v>
      </c>
      <c r="D10" s="17" t="s">
        <v>461</v>
      </c>
      <c r="E10" s="21">
        <v>1</v>
      </c>
    </row>
    <row r="11" spans="2:5" x14ac:dyDescent="0.25">
      <c r="B11" s="19" t="s">
        <v>1084</v>
      </c>
      <c r="C11" s="20">
        <f t="shared" si="0"/>
        <v>7</v>
      </c>
      <c r="D11" s="17" t="s">
        <v>385</v>
      </c>
      <c r="E11" s="21">
        <v>1</v>
      </c>
    </row>
    <row r="12" spans="2:5" x14ac:dyDescent="0.25">
      <c r="B12" s="19" t="s">
        <v>1084</v>
      </c>
      <c r="C12" s="20">
        <f t="shared" si="0"/>
        <v>8</v>
      </c>
      <c r="D12" s="17" t="s">
        <v>383</v>
      </c>
      <c r="E12" s="21">
        <v>1</v>
      </c>
    </row>
    <row r="13" spans="2:5" x14ac:dyDescent="0.25">
      <c r="B13" s="19" t="s">
        <v>1084</v>
      </c>
      <c r="C13" s="20">
        <f t="shared" si="0"/>
        <v>9</v>
      </c>
      <c r="D13" s="17" t="s">
        <v>371</v>
      </c>
      <c r="E13" s="21">
        <v>14</v>
      </c>
    </row>
    <row r="14" spans="2:5" x14ac:dyDescent="0.25">
      <c r="B14" s="19" t="s">
        <v>1084</v>
      </c>
      <c r="C14" s="20">
        <f t="shared" si="0"/>
        <v>10</v>
      </c>
      <c r="D14" s="17" t="s">
        <v>375</v>
      </c>
      <c r="E14" s="21">
        <v>1</v>
      </c>
    </row>
    <row r="15" spans="2:5" x14ac:dyDescent="0.25">
      <c r="B15" s="19" t="s">
        <v>1084</v>
      </c>
      <c r="C15" s="20">
        <f t="shared" si="0"/>
        <v>11</v>
      </c>
      <c r="D15" s="17" t="s">
        <v>369</v>
      </c>
      <c r="E15" s="21">
        <v>4</v>
      </c>
    </row>
    <row r="16" spans="2:5" x14ac:dyDescent="0.25">
      <c r="B16" s="19" t="s">
        <v>1084</v>
      </c>
      <c r="C16" s="20">
        <f t="shared" si="0"/>
        <v>12</v>
      </c>
      <c r="D16" s="17" t="s">
        <v>388</v>
      </c>
      <c r="E16" s="21">
        <v>5</v>
      </c>
    </row>
    <row r="17" spans="2:5" x14ac:dyDescent="0.25">
      <c r="B17" s="19" t="s">
        <v>1084</v>
      </c>
      <c r="C17" s="20">
        <f t="shared" si="0"/>
        <v>13</v>
      </c>
      <c r="D17" s="17" t="s">
        <v>390</v>
      </c>
      <c r="E17" s="21">
        <v>2</v>
      </c>
    </row>
    <row r="18" spans="2:5" x14ac:dyDescent="0.25">
      <c r="B18" s="19" t="s">
        <v>1084</v>
      </c>
      <c r="C18" s="20">
        <f t="shared" si="0"/>
        <v>14</v>
      </c>
      <c r="D18" s="17" t="s">
        <v>365</v>
      </c>
      <c r="E18" s="21">
        <v>2</v>
      </c>
    </row>
    <row r="19" spans="2:5" x14ac:dyDescent="0.25">
      <c r="B19" s="19" t="s">
        <v>1084</v>
      </c>
      <c r="C19" s="20">
        <f t="shared" si="0"/>
        <v>15</v>
      </c>
      <c r="D19" s="17" t="s">
        <v>361</v>
      </c>
      <c r="E19" s="21">
        <v>19</v>
      </c>
    </row>
    <row r="20" spans="2:5" x14ac:dyDescent="0.25">
      <c r="B20" s="19" t="s">
        <v>1084</v>
      </c>
      <c r="C20" s="20">
        <f t="shared" si="0"/>
        <v>16</v>
      </c>
      <c r="D20" s="17" t="s">
        <v>381</v>
      </c>
      <c r="E20" s="21">
        <v>1</v>
      </c>
    </row>
    <row r="21" spans="2:5" x14ac:dyDescent="0.25">
      <c r="B21" s="19" t="s">
        <v>1084</v>
      </c>
      <c r="C21" s="20">
        <f t="shared" si="0"/>
        <v>17</v>
      </c>
      <c r="D21" s="17" t="s">
        <v>392</v>
      </c>
      <c r="E21" s="21">
        <v>4</v>
      </c>
    </row>
    <row r="22" spans="2:5" x14ac:dyDescent="0.25">
      <c r="B22" s="19" t="s">
        <v>1084</v>
      </c>
      <c r="C22" s="20">
        <f t="shared" si="0"/>
        <v>18</v>
      </c>
      <c r="D22" s="17" t="s">
        <v>394</v>
      </c>
      <c r="E22" s="21">
        <v>2</v>
      </c>
    </row>
    <row r="23" spans="2:5" x14ac:dyDescent="0.25">
      <c r="B23" s="19" t="s">
        <v>1084</v>
      </c>
      <c r="C23" s="20">
        <f t="shared" si="0"/>
        <v>19</v>
      </c>
      <c r="D23" s="17" t="s">
        <v>434</v>
      </c>
      <c r="E23" s="21">
        <v>1</v>
      </c>
    </row>
    <row r="24" spans="2:5" x14ac:dyDescent="0.25">
      <c r="B24" s="19" t="s">
        <v>1084</v>
      </c>
      <c r="C24" s="20">
        <f t="shared" si="0"/>
        <v>20</v>
      </c>
      <c r="D24" s="17" t="s">
        <v>466</v>
      </c>
      <c r="E24" s="21">
        <v>1</v>
      </c>
    </row>
    <row r="25" spans="2:5" x14ac:dyDescent="0.25">
      <c r="B25" s="19" t="s">
        <v>1084</v>
      </c>
      <c r="C25" s="20">
        <f t="shared" si="0"/>
        <v>21</v>
      </c>
      <c r="D25" s="17" t="s">
        <v>436</v>
      </c>
      <c r="E25" s="21">
        <v>2</v>
      </c>
    </row>
    <row r="26" spans="2:5" x14ac:dyDescent="0.25">
      <c r="B26" s="19" t="s">
        <v>1084</v>
      </c>
      <c r="C26" s="20">
        <f t="shared" si="0"/>
        <v>22</v>
      </c>
      <c r="D26" s="17" t="s">
        <v>457</v>
      </c>
      <c r="E26" s="21">
        <v>1</v>
      </c>
    </row>
    <row r="27" spans="2:5" x14ac:dyDescent="0.25">
      <c r="B27" s="19" t="s">
        <v>1084</v>
      </c>
      <c r="C27" s="20">
        <f t="shared" si="0"/>
        <v>23</v>
      </c>
      <c r="D27" s="17" t="s">
        <v>424</v>
      </c>
      <c r="E27" s="21">
        <v>1</v>
      </c>
    </row>
    <row r="28" spans="2:5" x14ac:dyDescent="0.25">
      <c r="B28" s="19" t="s">
        <v>1084</v>
      </c>
      <c r="C28" s="20">
        <f t="shared" si="0"/>
        <v>24</v>
      </c>
      <c r="D28" s="17" t="s">
        <v>432</v>
      </c>
      <c r="E28" s="21">
        <v>6</v>
      </c>
    </row>
    <row r="29" spans="2:5" x14ac:dyDescent="0.25">
      <c r="B29" s="19" t="s">
        <v>1084</v>
      </c>
      <c r="C29" s="20">
        <f t="shared" si="0"/>
        <v>25</v>
      </c>
      <c r="D29" s="17" t="s">
        <v>408</v>
      </c>
      <c r="E29" s="21">
        <v>3</v>
      </c>
    </row>
    <row r="30" spans="2:5" x14ac:dyDescent="0.25">
      <c r="B30" s="19" t="s">
        <v>1084</v>
      </c>
      <c r="C30" s="20">
        <f t="shared" si="0"/>
        <v>26</v>
      </c>
      <c r="D30" s="17" t="s">
        <v>450</v>
      </c>
      <c r="E30" s="21">
        <v>2</v>
      </c>
    </row>
    <row r="31" spans="2:5" x14ac:dyDescent="0.25">
      <c r="B31" s="19" t="s">
        <v>1084</v>
      </c>
      <c r="C31" s="20">
        <f t="shared" si="0"/>
        <v>27</v>
      </c>
      <c r="D31" s="17" t="s">
        <v>415</v>
      </c>
      <c r="E31" s="21">
        <v>1</v>
      </c>
    </row>
    <row r="32" spans="2:5" x14ac:dyDescent="0.25">
      <c r="B32" s="19" t="s">
        <v>1084</v>
      </c>
      <c r="C32" s="20">
        <f t="shared" si="0"/>
        <v>28</v>
      </c>
      <c r="D32" s="17" t="s">
        <v>474</v>
      </c>
      <c r="E32" s="21">
        <v>1</v>
      </c>
    </row>
    <row r="33" spans="2:5" x14ac:dyDescent="0.25">
      <c r="B33" s="19" t="s">
        <v>1084</v>
      </c>
      <c r="C33" s="20">
        <f t="shared" si="0"/>
        <v>29</v>
      </c>
      <c r="D33" s="17" t="s">
        <v>452</v>
      </c>
      <c r="E33" s="21">
        <v>1</v>
      </c>
    </row>
    <row r="34" spans="2:5" x14ac:dyDescent="0.25">
      <c r="B34" s="19" t="s">
        <v>1084</v>
      </c>
      <c r="C34" s="20">
        <f t="shared" si="0"/>
        <v>30</v>
      </c>
      <c r="D34" s="17" t="s">
        <v>412</v>
      </c>
      <c r="E34" s="21">
        <v>1</v>
      </c>
    </row>
    <row r="35" spans="2:5" x14ac:dyDescent="0.25">
      <c r="B35" s="19" t="s">
        <v>1084</v>
      </c>
      <c r="C35" s="20">
        <f t="shared" si="0"/>
        <v>31</v>
      </c>
      <c r="D35" s="17" t="s">
        <v>310</v>
      </c>
      <c r="E35" s="21">
        <v>1</v>
      </c>
    </row>
    <row r="36" spans="2:5" x14ac:dyDescent="0.25">
      <c r="B36" s="19" t="s">
        <v>1084</v>
      </c>
      <c r="C36" s="20">
        <f t="shared" si="0"/>
        <v>32</v>
      </c>
      <c r="D36" s="17" t="s">
        <v>426</v>
      </c>
      <c r="E36" s="21">
        <v>1</v>
      </c>
    </row>
    <row r="37" spans="2:5" x14ac:dyDescent="0.25">
      <c r="B37" s="19" t="s">
        <v>1084</v>
      </c>
      <c r="C37" s="20">
        <f t="shared" si="0"/>
        <v>33</v>
      </c>
      <c r="D37" s="17" t="s">
        <v>440</v>
      </c>
      <c r="E37" s="21">
        <v>1</v>
      </c>
    </row>
    <row r="38" spans="2:5" x14ac:dyDescent="0.25">
      <c r="B38" s="19" t="s">
        <v>1084</v>
      </c>
      <c r="C38" s="20">
        <f t="shared" si="0"/>
        <v>34</v>
      </c>
      <c r="D38" s="17" t="s">
        <v>448</v>
      </c>
      <c r="E38" s="21">
        <v>1</v>
      </c>
    </row>
    <row r="39" spans="2:5" x14ac:dyDescent="0.25">
      <c r="B39" s="19" t="s">
        <v>1084</v>
      </c>
      <c r="C39" s="20">
        <f t="shared" si="0"/>
        <v>35</v>
      </c>
      <c r="D39" s="17" t="s">
        <v>446</v>
      </c>
      <c r="E39" s="21">
        <v>1</v>
      </c>
    </row>
    <row r="40" spans="2:5" x14ac:dyDescent="0.25">
      <c r="B40" s="19" t="s">
        <v>1084</v>
      </c>
      <c r="C40" s="20">
        <f t="shared" si="0"/>
        <v>36</v>
      </c>
      <c r="D40" s="17" t="s">
        <v>459</v>
      </c>
      <c r="E40" s="21">
        <v>1</v>
      </c>
    </row>
    <row r="41" spans="2:5" x14ac:dyDescent="0.25">
      <c r="B41" s="19" t="s">
        <v>1084</v>
      </c>
      <c r="C41" s="20">
        <f t="shared" si="0"/>
        <v>37</v>
      </c>
      <c r="D41" s="17" t="s">
        <v>413</v>
      </c>
      <c r="E41" s="21">
        <v>1</v>
      </c>
    </row>
    <row r="42" spans="2:5" x14ac:dyDescent="0.25">
      <c r="D42" s="17" t="s">
        <v>1079</v>
      </c>
      <c r="E42" s="22">
        <v>114</v>
      </c>
    </row>
  </sheetData>
  <mergeCells count="1">
    <mergeCell ref="B1:E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F029-E419-4F02-A647-03D1ED52FF2E}">
  <dimension ref="B1:E80"/>
  <sheetViews>
    <sheetView workbookViewId="0">
      <selection activeCell="I19" sqref="I19"/>
    </sheetView>
  </sheetViews>
  <sheetFormatPr defaultRowHeight="15" x14ac:dyDescent="0.25"/>
  <cols>
    <col min="3" max="3" width="3" bestFit="1" customWidth="1"/>
    <col min="4" max="4" width="24" bestFit="1" customWidth="1"/>
    <col min="5" max="5" width="12" bestFit="1" customWidth="1"/>
  </cols>
  <sheetData>
    <row r="1" spans="2:5" ht="15.75" x14ac:dyDescent="0.25">
      <c r="B1" s="26" t="s">
        <v>1102</v>
      </c>
      <c r="C1" s="26"/>
      <c r="D1" s="26"/>
      <c r="E1" s="26"/>
    </row>
    <row r="3" spans="2:5" x14ac:dyDescent="0.25">
      <c r="B3" s="18" t="s">
        <v>1082</v>
      </c>
      <c r="C3" s="18" t="s">
        <v>1053</v>
      </c>
      <c r="D3" s="16" t="s">
        <v>1078</v>
      </c>
      <c r="E3" t="s">
        <v>1080</v>
      </c>
    </row>
    <row r="4" spans="2:5" x14ac:dyDescent="0.25">
      <c r="B4" s="19" t="s">
        <v>1083</v>
      </c>
      <c r="C4" s="20">
        <v>0</v>
      </c>
      <c r="D4" s="17" t="s">
        <v>386</v>
      </c>
      <c r="E4" s="21">
        <v>55</v>
      </c>
    </row>
    <row r="5" spans="2:5" x14ac:dyDescent="0.25">
      <c r="B5" s="19" t="s">
        <v>1083</v>
      </c>
      <c r="C5" s="20">
        <f>C4+1</f>
        <v>1</v>
      </c>
      <c r="D5" s="17" t="s">
        <v>287</v>
      </c>
      <c r="E5" s="21">
        <v>1</v>
      </c>
    </row>
    <row r="6" spans="2:5" x14ac:dyDescent="0.25">
      <c r="B6" s="19" t="s">
        <v>1083</v>
      </c>
      <c r="C6" s="20">
        <f t="shared" ref="C6:C70" si="0">C5+1</f>
        <v>2</v>
      </c>
      <c r="D6" s="17" t="s">
        <v>284</v>
      </c>
      <c r="E6" s="21">
        <v>1</v>
      </c>
    </row>
    <row r="7" spans="2:5" x14ac:dyDescent="0.25">
      <c r="B7" s="19" t="s">
        <v>1083</v>
      </c>
      <c r="C7" s="20">
        <f t="shared" si="0"/>
        <v>3</v>
      </c>
      <c r="D7" s="17" t="s">
        <v>399</v>
      </c>
      <c r="E7" s="21">
        <v>1</v>
      </c>
    </row>
    <row r="8" spans="2:5" x14ac:dyDescent="0.25">
      <c r="B8" s="19" t="s">
        <v>1083</v>
      </c>
      <c r="C8" s="20">
        <f t="shared" si="0"/>
        <v>4</v>
      </c>
      <c r="D8" s="17" t="s">
        <v>397</v>
      </c>
      <c r="E8" s="21">
        <v>3</v>
      </c>
    </row>
    <row r="9" spans="2:5" x14ac:dyDescent="0.25">
      <c r="B9" s="19" t="s">
        <v>1083</v>
      </c>
      <c r="C9" s="20">
        <f t="shared" si="0"/>
        <v>5</v>
      </c>
      <c r="D9" s="17" t="s">
        <v>312</v>
      </c>
      <c r="E9" s="21">
        <v>1</v>
      </c>
    </row>
    <row r="10" spans="2:5" x14ac:dyDescent="0.25">
      <c r="B10" s="19" t="s">
        <v>1083</v>
      </c>
      <c r="C10" s="20">
        <f t="shared" si="0"/>
        <v>6</v>
      </c>
      <c r="D10" s="17" t="s">
        <v>487</v>
      </c>
      <c r="E10" s="21">
        <v>1</v>
      </c>
    </row>
    <row r="11" spans="2:5" x14ac:dyDescent="0.25">
      <c r="B11" s="19" t="s">
        <v>1083</v>
      </c>
      <c r="C11" s="20">
        <f t="shared" si="0"/>
        <v>7</v>
      </c>
      <c r="D11" s="17" t="s">
        <v>261</v>
      </c>
      <c r="E11" s="21">
        <v>1</v>
      </c>
    </row>
    <row r="12" spans="2:5" x14ac:dyDescent="0.25">
      <c r="B12" s="19" t="s">
        <v>1083</v>
      </c>
      <c r="C12" s="20">
        <f t="shared" si="0"/>
        <v>8</v>
      </c>
      <c r="D12" s="17" t="s">
        <v>257</v>
      </c>
      <c r="E12" s="21">
        <v>2</v>
      </c>
    </row>
    <row r="13" spans="2:5" x14ac:dyDescent="0.25">
      <c r="B13" s="19" t="s">
        <v>1083</v>
      </c>
      <c r="C13" s="20">
        <f t="shared" si="0"/>
        <v>9</v>
      </c>
      <c r="D13" s="17" t="s">
        <v>255</v>
      </c>
      <c r="E13" s="21">
        <v>1</v>
      </c>
    </row>
    <row r="14" spans="2:5" x14ac:dyDescent="0.25">
      <c r="B14" s="19" t="s">
        <v>1083</v>
      </c>
      <c r="C14" s="20">
        <f t="shared" si="0"/>
        <v>10</v>
      </c>
      <c r="D14" s="17" t="s">
        <v>270</v>
      </c>
      <c r="E14" s="21">
        <v>3</v>
      </c>
    </row>
    <row r="15" spans="2:5" x14ac:dyDescent="0.25">
      <c r="B15" s="19" t="s">
        <v>1083</v>
      </c>
      <c r="C15" s="20">
        <f t="shared" si="0"/>
        <v>11</v>
      </c>
      <c r="D15" s="17" t="s">
        <v>324</v>
      </c>
      <c r="E15" s="21">
        <v>1</v>
      </c>
    </row>
    <row r="16" spans="2:5" x14ac:dyDescent="0.25">
      <c r="B16" s="19" t="s">
        <v>1083</v>
      </c>
      <c r="C16" s="20">
        <f t="shared" si="0"/>
        <v>12</v>
      </c>
      <c r="D16" s="17" t="s">
        <v>327</v>
      </c>
      <c r="E16" s="21">
        <v>2</v>
      </c>
    </row>
    <row r="17" spans="2:5" x14ac:dyDescent="0.25">
      <c r="B17" s="19" t="s">
        <v>1083</v>
      </c>
      <c r="C17" s="20">
        <f t="shared" si="0"/>
        <v>13</v>
      </c>
      <c r="D17" s="17" t="s">
        <v>476</v>
      </c>
      <c r="E17" s="21">
        <v>4</v>
      </c>
    </row>
    <row r="18" spans="2:5" x14ac:dyDescent="0.25">
      <c r="B18" s="19" t="s">
        <v>1083</v>
      </c>
      <c r="C18" s="20">
        <f t="shared" si="0"/>
        <v>14</v>
      </c>
      <c r="D18" s="17" t="s">
        <v>418</v>
      </c>
      <c r="E18" s="21">
        <v>1</v>
      </c>
    </row>
    <row r="19" spans="2:5" x14ac:dyDescent="0.25">
      <c r="B19" s="19" t="s">
        <v>1083</v>
      </c>
      <c r="C19" s="20">
        <f t="shared" si="0"/>
        <v>15</v>
      </c>
      <c r="D19" s="17" t="s">
        <v>401</v>
      </c>
      <c r="E19" s="21">
        <v>2</v>
      </c>
    </row>
    <row r="20" spans="2:5" x14ac:dyDescent="0.25">
      <c r="B20" s="19" t="s">
        <v>1083</v>
      </c>
      <c r="C20" s="20">
        <f t="shared" si="0"/>
        <v>16</v>
      </c>
      <c r="D20" s="17" t="s">
        <v>379</v>
      </c>
      <c r="E20" s="21">
        <v>1</v>
      </c>
    </row>
    <row r="21" spans="2:5" x14ac:dyDescent="0.25">
      <c r="B21" s="19" t="s">
        <v>1083</v>
      </c>
      <c r="C21" s="20">
        <f t="shared" si="0"/>
        <v>17</v>
      </c>
      <c r="D21" s="17" t="s">
        <v>461</v>
      </c>
      <c r="E21" s="21">
        <v>2</v>
      </c>
    </row>
    <row r="22" spans="2:5" x14ac:dyDescent="0.25">
      <c r="B22" s="19" t="s">
        <v>1083</v>
      </c>
      <c r="C22" s="20">
        <f t="shared" si="0"/>
        <v>18</v>
      </c>
      <c r="D22" s="17" t="s">
        <v>359</v>
      </c>
      <c r="E22" s="21">
        <v>18</v>
      </c>
    </row>
    <row r="23" spans="2:5" x14ac:dyDescent="0.25">
      <c r="B23" s="19" t="s">
        <v>1083</v>
      </c>
      <c r="C23" s="20">
        <f t="shared" si="0"/>
        <v>19</v>
      </c>
      <c r="D23" s="17" t="s">
        <v>373</v>
      </c>
      <c r="E23" s="21">
        <v>2</v>
      </c>
    </row>
    <row r="24" spans="2:5" x14ac:dyDescent="0.25">
      <c r="B24" s="19" t="s">
        <v>1083</v>
      </c>
      <c r="C24" s="20">
        <f t="shared" si="0"/>
        <v>20</v>
      </c>
      <c r="D24" s="17" t="s">
        <v>366</v>
      </c>
      <c r="E24" s="21">
        <v>16</v>
      </c>
    </row>
    <row r="25" spans="2:5" x14ac:dyDescent="0.25">
      <c r="B25" s="19" t="s">
        <v>1083</v>
      </c>
      <c r="C25" s="20">
        <f t="shared" si="0"/>
        <v>21</v>
      </c>
      <c r="D25" s="17" t="s">
        <v>444</v>
      </c>
      <c r="E25" s="21">
        <v>1</v>
      </c>
    </row>
    <row r="26" spans="2:5" x14ac:dyDescent="0.25">
      <c r="B26" s="19" t="s">
        <v>1083</v>
      </c>
      <c r="C26" s="20">
        <f t="shared" si="0"/>
        <v>22</v>
      </c>
      <c r="D26" s="17" t="s">
        <v>371</v>
      </c>
      <c r="E26" s="21">
        <v>37</v>
      </c>
    </row>
    <row r="27" spans="2:5" x14ac:dyDescent="0.25">
      <c r="B27" s="19" t="s">
        <v>1083</v>
      </c>
      <c r="C27" s="20">
        <f t="shared" si="0"/>
        <v>23</v>
      </c>
      <c r="D27" s="17" t="s">
        <v>375</v>
      </c>
      <c r="E27" s="21">
        <v>1</v>
      </c>
    </row>
    <row r="28" spans="2:5" x14ac:dyDescent="0.25">
      <c r="B28" s="19" t="s">
        <v>1083</v>
      </c>
      <c r="C28" s="20">
        <f t="shared" si="0"/>
        <v>24</v>
      </c>
      <c r="D28" s="17" t="s">
        <v>369</v>
      </c>
      <c r="E28" s="21">
        <v>12</v>
      </c>
    </row>
    <row r="29" spans="2:5" x14ac:dyDescent="0.25">
      <c r="B29" s="19" t="s">
        <v>1083</v>
      </c>
      <c r="C29" s="20">
        <f t="shared" si="0"/>
        <v>25</v>
      </c>
      <c r="D29" s="17" t="s">
        <v>377</v>
      </c>
      <c r="E29" s="21">
        <v>4</v>
      </c>
    </row>
    <row r="30" spans="2:5" x14ac:dyDescent="0.25">
      <c r="B30" s="19" t="s">
        <v>1083</v>
      </c>
      <c r="C30" s="20">
        <f t="shared" si="0"/>
        <v>26</v>
      </c>
      <c r="D30" s="17" t="s">
        <v>388</v>
      </c>
      <c r="E30" s="21">
        <v>3</v>
      </c>
    </row>
    <row r="31" spans="2:5" x14ac:dyDescent="0.25">
      <c r="B31" s="19" t="s">
        <v>1083</v>
      </c>
      <c r="C31" s="20">
        <f t="shared" si="0"/>
        <v>27</v>
      </c>
      <c r="D31" s="17" t="s">
        <v>390</v>
      </c>
      <c r="E31" s="21">
        <v>3</v>
      </c>
    </row>
    <row r="32" spans="2:5" x14ac:dyDescent="0.25">
      <c r="B32" s="19" t="s">
        <v>1083</v>
      </c>
      <c r="C32" s="20">
        <f t="shared" si="0"/>
        <v>28</v>
      </c>
      <c r="D32" s="17" t="s">
        <v>365</v>
      </c>
      <c r="E32" s="21">
        <v>1</v>
      </c>
    </row>
    <row r="33" spans="2:5" x14ac:dyDescent="0.25">
      <c r="B33" s="19" t="s">
        <v>1083</v>
      </c>
      <c r="C33" s="20">
        <f t="shared" si="0"/>
        <v>29</v>
      </c>
      <c r="D33" s="17" t="s">
        <v>422</v>
      </c>
      <c r="E33" s="21">
        <v>1</v>
      </c>
    </row>
    <row r="34" spans="2:5" x14ac:dyDescent="0.25">
      <c r="B34" s="19" t="s">
        <v>1083</v>
      </c>
      <c r="C34" s="20">
        <f t="shared" si="0"/>
        <v>30</v>
      </c>
      <c r="D34" s="17" t="s">
        <v>357</v>
      </c>
      <c r="E34" s="21">
        <v>1</v>
      </c>
    </row>
    <row r="35" spans="2:5" x14ac:dyDescent="0.25">
      <c r="B35" s="19" t="s">
        <v>1083</v>
      </c>
      <c r="C35" s="20">
        <f t="shared" si="0"/>
        <v>31</v>
      </c>
      <c r="D35" s="17" t="s">
        <v>363</v>
      </c>
      <c r="E35" s="21">
        <v>3</v>
      </c>
    </row>
    <row r="36" spans="2:5" x14ac:dyDescent="0.25">
      <c r="B36" s="19" t="s">
        <v>1083</v>
      </c>
      <c r="C36" s="20">
        <f t="shared" si="0"/>
        <v>32</v>
      </c>
      <c r="D36" s="17" t="s">
        <v>392</v>
      </c>
      <c r="E36" s="21">
        <v>2</v>
      </c>
    </row>
    <row r="37" spans="2:5" x14ac:dyDescent="0.25">
      <c r="B37" s="19" t="s">
        <v>1083</v>
      </c>
      <c r="C37" s="20">
        <f t="shared" si="0"/>
        <v>33</v>
      </c>
      <c r="D37" s="17" t="s">
        <v>394</v>
      </c>
      <c r="E37" s="21">
        <v>26</v>
      </c>
    </row>
    <row r="38" spans="2:5" x14ac:dyDescent="0.25">
      <c r="B38" s="19" t="s">
        <v>1083</v>
      </c>
      <c r="C38" s="20">
        <f t="shared" si="0"/>
        <v>34</v>
      </c>
      <c r="D38" s="17" t="s">
        <v>463</v>
      </c>
      <c r="E38" s="21">
        <v>2</v>
      </c>
    </row>
    <row r="39" spans="2:5" x14ac:dyDescent="0.25">
      <c r="B39" s="19" t="s">
        <v>1083</v>
      </c>
      <c r="C39" s="20">
        <f t="shared" si="0"/>
        <v>35</v>
      </c>
      <c r="D39" s="17" t="s">
        <v>428</v>
      </c>
      <c r="E39" s="21">
        <v>1</v>
      </c>
    </row>
    <row r="40" spans="2:5" x14ac:dyDescent="0.25">
      <c r="B40" s="19" t="s">
        <v>1083</v>
      </c>
      <c r="C40" s="20">
        <f t="shared" si="0"/>
        <v>36</v>
      </c>
      <c r="D40" s="17" t="s">
        <v>457</v>
      </c>
      <c r="E40" s="21">
        <v>7</v>
      </c>
    </row>
    <row r="41" spans="2:5" x14ac:dyDescent="0.25">
      <c r="B41" s="19" t="s">
        <v>1083</v>
      </c>
      <c r="C41" s="20">
        <f t="shared" si="0"/>
        <v>37</v>
      </c>
      <c r="D41" s="17" t="s">
        <v>432</v>
      </c>
      <c r="E41" s="21">
        <v>2</v>
      </c>
    </row>
    <row r="42" spans="2:5" x14ac:dyDescent="0.25">
      <c r="B42" s="19" t="s">
        <v>1083</v>
      </c>
      <c r="C42" s="20">
        <f t="shared" si="0"/>
        <v>38</v>
      </c>
      <c r="D42" s="17" t="s">
        <v>420</v>
      </c>
      <c r="E42" s="21">
        <v>1</v>
      </c>
    </row>
    <row r="43" spans="2:5" x14ac:dyDescent="0.25">
      <c r="B43" s="19" t="s">
        <v>1083</v>
      </c>
      <c r="C43" s="20">
        <f t="shared" si="0"/>
        <v>39</v>
      </c>
      <c r="D43" s="17" t="s">
        <v>468</v>
      </c>
      <c r="E43" s="21">
        <v>9</v>
      </c>
    </row>
    <row r="44" spans="2:5" x14ac:dyDescent="0.25">
      <c r="B44" s="19" t="s">
        <v>1083</v>
      </c>
      <c r="C44" s="20">
        <f t="shared" si="0"/>
        <v>40</v>
      </c>
      <c r="D44" s="17" t="s">
        <v>472</v>
      </c>
      <c r="E44" s="21">
        <v>4</v>
      </c>
    </row>
    <row r="45" spans="2:5" x14ac:dyDescent="0.25">
      <c r="B45" s="19" t="s">
        <v>1083</v>
      </c>
      <c r="C45" s="20">
        <f t="shared" si="0"/>
        <v>41</v>
      </c>
      <c r="D45" s="17" t="s">
        <v>454</v>
      </c>
      <c r="E45" s="21">
        <v>1</v>
      </c>
    </row>
    <row r="46" spans="2:5" x14ac:dyDescent="0.25">
      <c r="B46" s="19" t="s">
        <v>1083</v>
      </c>
      <c r="C46" s="20">
        <f t="shared" si="0"/>
        <v>42</v>
      </c>
      <c r="D46" s="17" t="s">
        <v>410</v>
      </c>
      <c r="E46" s="21">
        <v>1</v>
      </c>
    </row>
    <row r="47" spans="2:5" x14ac:dyDescent="0.25">
      <c r="B47" s="19" t="s">
        <v>1083</v>
      </c>
      <c r="C47" s="20">
        <f t="shared" si="0"/>
        <v>43</v>
      </c>
      <c r="D47" s="17" t="s">
        <v>452</v>
      </c>
      <c r="E47" s="21">
        <v>2</v>
      </c>
    </row>
    <row r="48" spans="2:5" x14ac:dyDescent="0.25">
      <c r="B48" s="19" t="s">
        <v>1083</v>
      </c>
      <c r="C48" s="20">
        <f t="shared" si="0"/>
        <v>44</v>
      </c>
      <c r="D48" s="17" t="s">
        <v>442</v>
      </c>
      <c r="E48" s="21">
        <v>5</v>
      </c>
    </row>
    <row r="49" spans="2:5" x14ac:dyDescent="0.25">
      <c r="B49" s="19" t="s">
        <v>1083</v>
      </c>
      <c r="C49" s="20">
        <f t="shared" si="0"/>
        <v>45</v>
      </c>
      <c r="D49" s="17" t="s">
        <v>1108</v>
      </c>
      <c r="E49" s="21">
        <v>2</v>
      </c>
    </row>
    <row r="50" spans="2:5" x14ac:dyDescent="0.25">
      <c r="B50" s="19" t="s">
        <v>1083</v>
      </c>
      <c r="C50" s="20">
        <f t="shared" si="0"/>
        <v>46</v>
      </c>
      <c r="D50" s="17" t="s">
        <v>403</v>
      </c>
      <c r="E50" s="21">
        <v>4</v>
      </c>
    </row>
    <row r="51" spans="2:5" x14ac:dyDescent="0.25">
      <c r="B51" s="19" t="s">
        <v>1083</v>
      </c>
      <c r="C51" s="20">
        <f t="shared" si="0"/>
        <v>47</v>
      </c>
      <c r="D51" s="17" t="s">
        <v>310</v>
      </c>
      <c r="E51" s="21">
        <v>9</v>
      </c>
    </row>
    <row r="52" spans="2:5" x14ac:dyDescent="0.25">
      <c r="B52" s="19" t="s">
        <v>1083</v>
      </c>
      <c r="C52" s="20">
        <f t="shared" si="0"/>
        <v>48</v>
      </c>
      <c r="D52" s="17" t="s">
        <v>308</v>
      </c>
      <c r="E52" s="21">
        <v>2</v>
      </c>
    </row>
    <row r="53" spans="2:5" x14ac:dyDescent="0.25">
      <c r="B53" s="19" t="s">
        <v>1083</v>
      </c>
      <c r="C53" s="20">
        <f t="shared" si="0"/>
        <v>49</v>
      </c>
      <c r="D53" s="17" t="s">
        <v>328</v>
      </c>
      <c r="E53" s="21">
        <v>3</v>
      </c>
    </row>
    <row r="54" spans="2:5" x14ac:dyDescent="0.25">
      <c r="B54" s="19" t="s">
        <v>1083</v>
      </c>
      <c r="C54" s="20">
        <f t="shared" si="0"/>
        <v>50</v>
      </c>
      <c r="D54" s="17" t="s">
        <v>302</v>
      </c>
      <c r="E54" s="21">
        <v>1</v>
      </c>
    </row>
    <row r="55" spans="2:5" x14ac:dyDescent="0.25">
      <c r="B55" s="19" t="s">
        <v>1083</v>
      </c>
      <c r="C55" s="20">
        <f t="shared" si="0"/>
        <v>51</v>
      </c>
      <c r="D55" s="17" t="s">
        <v>271</v>
      </c>
      <c r="E55" s="21">
        <v>1</v>
      </c>
    </row>
    <row r="56" spans="2:5" x14ac:dyDescent="0.25">
      <c r="B56" s="19" t="s">
        <v>1083</v>
      </c>
      <c r="C56" s="20">
        <f t="shared" si="0"/>
        <v>52</v>
      </c>
      <c r="D56" s="17" t="s">
        <v>514</v>
      </c>
      <c r="E56" s="21">
        <v>1</v>
      </c>
    </row>
    <row r="57" spans="2:5" x14ac:dyDescent="0.25">
      <c r="B57" s="19" t="s">
        <v>1083</v>
      </c>
      <c r="C57" s="20">
        <f t="shared" si="0"/>
        <v>53</v>
      </c>
      <c r="D57" s="17" t="s">
        <v>482</v>
      </c>
      <c r="E57" s="21">
        <v>2</v>
      </c>
    </row>
    <row r="58" spans="2:5" x14ac:dyDescent="0.25">
      <c r="B58" s="19" t="s">
        <v>1083</v>
      </c>
      <c r="C58" s="20">
        <f t="shared" si="0"/>
        <v>54</v>
      </c>
      <c r="D58" s="17" t="s">
        <v>275</v>
      </c>
      <c r="E58" s="21">
        <v>3</v>
      </c>
    </row>
    <row r="59" spans="2:5" x14ac:dyDescent="0.25">
      <c r="B59" s="19" t="s">
        <v>1083</v>
      </c>
      <c r="C59" s="20">
        <f t="shared" si="0"/>
        <v>55</v>
      </c>
      <c r="D59" s="17" t="s">
        <v>480</v>
      </c>
      <c r="E59" s="21">
        <v>2</v>
      </c>
    </row>
    <row r="60" spans="2:5" x14ac:dyDescent="0.25">
      <c r="B60" s="19" t="s">
        <v>1083</v>
      </c>
      <c r="C60" s="20">
        <f t="shared" si="0"/>
        <v>56</v>
      </c>
      <c r="D60" s="17" t="s">
        <v>321</v>
      </c>
      <c r="E60" s="21">
        <v>1</v>
      </c>
    </row>
    <row r="61" spans="2:5" x14ac:dyDescent="0.25">
      <c r="B61" s="19" t="s">
        <v>1083</v>
      </c>
      <c r="C61" s="20">
        <f t="shared" si="0"/>
        <v>57</v>
      </c>
      <c r="D61" s="17" t="s">
        <v>342</v>
      </c>
      <c r="E61" s="21">
        <v>2</v>
      </c>
    </row>
    <row r="62" spans="2:5" x14ac:dyDescent="0.25">
      <c r="B62" s="19" t="s">
        <v>1083</v>
      </c>
      <c r="C62" s="20">
        <f t="shared" si="0"/>
        <v>58</v>
      </c>
      <c r="D62" s="17" t="s">
        <v>289</v>
      </c>
      <c r="E62" s="21">
        <v>1</v>
      </c>
    </row>
    <row r="63" spans="2:5" x14ac:dyDescent="0.25">
      <c r="B63" s="19" t="s">
        <v>1083</v>
      </c>
      <c r="C63" s="20">
        <f t="shared" si="0"/>
        <v>59</v>
      </c>
      <c r="D63" s="17" t="s">
        <v>504</v>
      </c>
      <c r="E63" s="21">
        <v>2</v>
      </c>
    </row>
    <row r="64" spans="2:5" x14ac:dyDescent="0.25">
      <c r="B64" s="19" t="s">
        <v>1083</v>
      </c>
      <c r="C64" s="20">
        <f t="shared" si="0"/>
        <v>60</v>
      </c>
      <c r="D64" s="17" t="s">
        <v>305</v>
      </c>
      <c r="E64" s="21">
        <v>1</v>
      </c>
    </row>
    <row r="65" spans="2:5" x14ac:dyDescent="0.25">
      <c r="B65" s="19" t="s">
        <v>1083</v>
      </c>
      <c r="C65" s="20">
        <f t="shared" si="0"/>
        <v>61</v>
      </c>
      <c r="D65" s="17" t="s">
        <v>278</v>
      </c>
      <c r="E65" s="21">
        <v>1</v>
      </c>
    </row>
    <row r="66" spans="2:5" x14ac:dyDescent="0.25">
      <c r="B66" s="19" t="s">
        <v>1083</v>
      </c>
      <c r="C66" s="20">
        <f t="shared" si="0"/>
        <v>62</v>
      </c>
      <c r="D66" s="17" t="s">
        <v>263</v>
      </c>
      <c r="E66" s="21">
        <v>3</v>
      </c>
    </row>
    <row r="67" spans="2:5" x14ac:dyDescent="0.25">
      <c r="B67" s="19" t="s">
        <v>1083</v>
      </c>
      <c r="C67" s="20">
        <f t="shared" si="0"/>
        <v>63</v>
      </c>
      <c r="D67" s="17" t="s">
        <v>266</v>
      </c>
      <c r="E67" s="21">
        <v>1</v>
      </c>
    </row>
    <row r="68" spans="2:5" x14ac:dyDescent="0.25">
      <c r="B68" s="19" t="s">
        <v>1083</v>
      </c>
      <c r="C68" s="20">
        <f t="shared" si="0"/>
        <v>64</v>
      </c>
      <c r="D68" s="17" t="s">
        <v>317</v>
      </c>
      <c r="E68" s="21">
        <v>1</v>
      </c>
    </row>
    <row r="69" spans="2:5" x14ac:dyDescent="0.25">
      <c r="B69" s="19" t="s">
        <v>1083</v>
      </c>
      <c r="C69" s="20">
        <f t="shared" si="0"/>
        <v>65</v>
      </c>
      <c r="D69" s="17" t="s">
        <v>300</v>
      </c>
      <c r="E69" s="21">
        <v>1</v>
      </c>
    </row>
    <row r="70" spans="2:5" x14ac:dyDescent="0.25">
      <c r="B70" s="19" t="s">
        <v>1083</v>
      </c>
      <c r="C70" s="20">
        <f t="shared" si="0"/>
        <v>66</v>
      </c>
      <c r="D70" s="17" t="s">
        <v>478</v>
      </c>
      <c r="E70" s="21">
        <v>1</v>
      </c>
    </row>
    <row r="71" spans="2:5" x14ac:dyDescent="0.25">
      <c r="B71" s="19" t="s">
        <v>1083</v>
      </c>
      <c r="C71" s="20">
        <f t="shared" ref="C71:C79" si="1">C70+1</f>
        <v>67</v>
      </c>
      <c r="D71" s="17" t="s">
        <v>295</v>
      </c>
      <c r="E71" s="21">
        <v>1</v>
      </c>
    </row>
    <row r="72" spans="2:5" x14ac:dyDescent="0.25">
      <c r="B72" s="19" t="s">
        <v>1083</v>
      </c>
      <c r="C72" s="20">
        <f t="shared" si="1"/>
        <v>68</v>
      </c>
      <c r="D72" s="17" t="s">
        <v>297</v>
      </c>
      <c r="E72" s="21">
        <v>1</v>
      </c>
    </row>
    <row r="73" spans="2:5" x14ac:dyDescent="0.25">
      <c r="B73" s="19" t="s">
        <v>1083</v>
      </c>
      <c r="C73" s="20">
        <f t="shared" si="1"/>
        <v>69</v>
      </c>
      <c r="D73" s="17" t="s">
        <v>335</v>
      </c>
      <c r="E73" s="21">
        <v>1</v>
      </c>
    </row>
    <row r="74" spans="2:5" x14ac:dyDescent="0.25">
      <c r="B74" s="19" t="s">
        <v>1083</v>
      </c>
      <c r="C74" s="20">
        <f t="shared" si="1"/>
        <v>70</v>
      </c>
      <c r="D74" s="17" t="s">
        <v>281</v>
      </c>
      <c r="E74" s="21">
        <v>2</v>
      </c>
    </row>
    <row r="75" spans="2:5" x14ac:dyDescent="0.25">
      <c r="B75" s="19" t="s">
        <v>1083</v>
      </c>
      <c r="C75" s="20">
        <f t="shared" si="1"/>
        <v>71</v>
      </c>
      <c r="D75" s="17" t="s">
        <v>307</v>
      </c>
      <c r="E75" s="21">
        <v>1</v>
      </c>
    </row>
    <row r="76" spans="2:5" x14ac:dyDescent="0.25">
      <c r="B76" s="19" t="s">
        <v>1083</v>
      </c>
      <c r="C76" s="20">
        <f t="shared" si="1"/>
        <v>72</v>
      </c>
      <c r="D76" s="17" t="s">
        <v>267</v>
      </c>
      <c r="E76" s="21">
        <v>3</v>
      </c>
    </row>
    <row r="77" spans="2:5" x14ac:dyDescent="0.25">
      <c r="B77" s="19" t="s">
        <v>1083</v>
      </c>
      <c r="C77" s="20">
        <f t="shared" si="1"/>
        <v>73</v>
      </c>
      <c r="D77" s="17" t="s">
        <v>315</v>
      </c>
      <c r="E77" s="21">
        <v>3</v>
      </c>
    </row>
    <row r="78" spans="2:5" x14ac:dyDescent="0.25">
      <c r="B78" s="19" t="s">
        <v>1083</v>
      </c>
      <c r="C78" s="20">
        <f t="shared" si="1"/>
        <v>74</v>
      </c>
      <c r="D78" s="17" t="s">
        <v>323</v>
      </c>
      <c r="E78" s="21">
        <v>1</v>
      </c>
    </row>
    <row r="79" spans="2:5" x14ac:dyDescent="0.25">
      <c r="B79" s="19" t="s">
        <v>1083</v>
      </c>
      <c r="C79" s="20">
        <f t="shared" si="1"/>
        <v>75</v>
      </c>
      <c r="D79" s="17" t="s">
        <v>470</v>
      </c>
      <c r="E79" s="21">
        <v>3</v>
      </c>
    </row>
    <row r="80" spans="2:5" x14ac:dyDescent="0.25">
      <c r="B80" s="19"/>
      <c r="D80" s="17" t="s">
        <v>1079</v>
      </c>
      <c r="E80" s="22">
        <v>310</v>
      </c>
    </row>
  </sheetData>
  <mergeCells count="1">
    <mergeCell ref="B1:E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l 4 b D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J e G w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h s N O / h S 5 5 U w B A A B U A g A A E w A c A E Z v c m 1 1 b G F z L 1 N l Y 3 R p b 2 4 x L m 0 g o h g A K K A U A A A A A A A A A A A A A A A A A A A A A A A A A A A A d V F d S 8 M w F H 0 v 9 D + E + L J B L G x + I I 4 + a K u 4 B 3 W j 8 2 k V i e l d F 0 y T k a T 7 Y P j f v b O D O T r z k t x z b s 4 5 N 3 E g v D S a Z M 3 e G 4 R B G L g 5 t 1 C Q + 9 d n E h M F P g w I r s z U V g A i i V t G q R F 1 B d p 3 H q W C K D H a Y + E 6 N L n N 3 x x Y l 3 M F a 5 6 n Z q W V 4 Y X L Z 5 V Y X Z x X 3 H m w x w W a F S s 0 z N E v E m 5 J u 2 y a g p K V R D a m A 8 p I Y l R d a R f f M P K g h S m k L u N e / 6 r P y L g 2 H j K / U R A f j t G L 0 f D e Z U 3 u M z q y p k K u I E / A C w x H c Y g J / 8 T G P b P H O 8 2 I j E z 3 + J 1 S m e C K W x d 7 W / + V T O Z c l 6 g 4 2 S z g I D e x X L u Z s V U T e E e 6 z g l / t t 3 S Y Y G D D b W / v o x 2 f d + M b G k K T p a a e 2 O R 8 4 g S D 2 v / S 4 2 4 + O I l t P B x z b W X f v O / G H 5 r 6 1 Z W L x Z K g i V c F 8 T C r N X Q A j 5 6 R 9 B 3 N w y k P v k a g x 9 Q S w E C L Q A U A A I A C A C X h s N O O Q D g J K g A A A D 4 A A A A E g A A A A A A A A A A A A A A A A A A A A A A Q 2 9 u Z m l n L 1 B h Y 2 t h Z 2 U u e G 1 s U E s B A i 0 A F A A C A A g A l 4 b D T g / K 6 a u k A A A A 6 Q A A A B M A A A A A A A A A A A A A A A A A 9 A A A A F t D b 2 5 0 Z W 5 0 X 1 R 5 c G V z X S 5 4 b W x Q S w E C L Q A U A A I A C A C X h s N O / h S 5 5 U w B A A B U A g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w A A A A A A A F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1 Q y M D o 1 M j o 0 N y 4 w M j Y 4 O T E w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N L 0 N o Y W 5 n Z W Q g V H l w Z S 5 7 S W Q s M H 0 m c X V v d D s s J n F 1 b 3 Q 7 U 2 V j d G l v b j E v Q k 9 N L 0 N o Y W 5 n Z W Q g V H l w Z S 5 7 R G V z a W d u Y X R v c i w x f S Z x d W 9 0 O y w m c X V v d D t T Z W N 0 a W 9 u M S 9 C T 0 0 v Q 2 h h b m d l Z C B U e X B l L n t Q Y W N r Y W d l L D J 9 J n F 1 b 3 Q 7 L C Z x d W 9 0 O 1 N l Y 3 R p b 2 4 x L 0 J P T S 9 D a G F u Z 2 V k I F R 5 c G U u e 1 F 1 Y W 5 0 a X R 5 L D N 9 J n F 1 b 3 Q 7 L C Z x d W 9 0 O 1 N l Y 3 R p b 2 4 x L 0 J P T S 9 D a G F u Z 2 V k I F R 5 c G U u e 0 R l c 2 l n b m F 0 a W 9 u L D R 9 J n F 1 b 3 Q 7 L C Z x d W 9 0 O 1 N l Y 3 R p b 2 4 x L 0 J P T S 9 D a G F u Z 2 V k I F R 5 c G U u e 1 N 1 c H B s a W V y I G F u Z C B y Z W Y s N X 0 m c X V v d D s s J n F 1 b 3 Q 7 U 2 V j d G l v b j E v Q k 9 N L 0 N o Y W 5 n Z W Q g V H l w Z S 5 7 L D Z 9 J n F 1 b 3 Q 7 L C Z x d W 9 0 O 1 N l Y 3 R p b 2 4 x L 0 J P T S 9 D a G F u Z 2 V k I F R 5 c G U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P T S 9 D a G F u Z 2 V k I F R 5 c G U u e 0 l k L D B 9 J n F 1 b 3 Q 7 L C Z x d W 9 0 O 1 N l Y 3 R p b 2 4 x L 0 J P T S 9 D a G F u Z 2 V k I F R 5 c G U u e 0 R l c 2 l n b m F 0 b 3 I s M X 0 m c X V v d D s s J n F 1 b 3 Q 7 U 2 V j d G l v b j E v Q k 9 N L 0 N o Y W 5 n Z W Q g V H l w Z S 5 7 U G F j a 2 F n Z S w y f S Z x d W 9 0 O y w m c X V v d D t T Z W N 0 a W 9 u M S 9 C T 0 0 v Q 2 h h b m d l Z C B U e X B l L n t R d W F u d G l 0 e S w z f S Z x d W 9 0 O y w m c X V v d D t T Z W N 0 a W 9 u M S 9 C T 0 0 v Q 2 h h b m d l Z C B U e X B l L n t E Z X N p Z 2 5 h d G l v b i w 0 f S Z x d W 9 0 O y w m c X V v d D t T Z W N 0 a W 9 u M S 9 C T 0 0 v Q 2 h h b m d l Z C B U e X B l L n t T d X B w b G l l c i B h b m Q g c m V m L D V 9 J n F 1 b 3 Q 7 L C Z x d W 9 0 O 1 N l Y 3 R p b 2 4 x L 0 J P T S 9 D a G F u Z 2 V k I F R 5 c G U u e y w 2 f S Z x d W 9 0 O y w m c X V v d D t T Z W N 0 a W 9 u M S 9 C T 0 0 v Q 2 h h b m d l Z C B U e X B l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g C R D V p Z a U K k H 4 K Z s P 0 9 F A A A A A A C A A A A A A A Q Z g A A A A E A A C A A A A D c S e 3 H a C A 0 u k F + W J k p T 6 N E 1 2 x 3 K u p S i v h V + v Y N k 1 a e q w A A A A A O g A A A A A I A A C A A A A C j O L f F 2 Y Q R 4 r k e L F D l 5 O n U I W j n P 4 3 t m H + 4 j 1 Q 5 K 5 V p A V A A A A C w d u 8 q + 3 P u 0 u C / u p j K l v w / S F z J C H P k 8 z I 8 t E K k 9 d s M V 0 a i / n D 6 f U x h x J 2 R A S d k O U 7 w E L B o s h 8 / P x h A M x V D u I B + K A / N A a z m E 4 I a E C e l V P k r T U A A A A D 9 + z R a u l C O r H J E u Q 7 u R M 6 2 x 8 Y H 0 y G R C f 7 a d / T j w V 9 L i c u f 6 3 r y x p M J G H v 7 S H P v 7 y N c i j I w A 0 o U s c O M D i o j H Z S X < / D a t a M a s h u p > 
</file>

<file path=customXml/itemProps1.xml><?xml version="1.0" encoding="utf-8"?>
<ds:datastoreItem xmlns:ds="http://schemas.openxmlformats.org/officeDocument/2006/customXml" ds:itemID="{A763033A-139F-4CB8-9CA5-DF1AC26FB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BOM</vt:lpstr>
      <vt:lpstr>DEBUG</vt:lpstr>
      <vt:lpstr>Bottom layer</vt:lpstr>
      <vt:lpstr>Top layer</vt:lpstr>
      <vt:lpstr>BL_Pivot</vt:lpstr>
      <vt:lpstr>TL_Pivot</vt:lpstr>
      <vt:lpstr>DEBUG!Extract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Bondoux</dc:creator>
  <cp:lastModifiedBy>Alexandre Bondoux</cp:lastModifiedBy>
  <cp:lastPrinted>2019-06-20T20:10:41Z</cp:lastPrinted>
  <dcterms:created xsi:type="dcterms:W3CDTF">2019-06-03T20:52:12Z</dcterms:created>
  <dcterms:modified xsi:type="dcterms:W3CDTF">2019-06-27T00:00:42Z</dcterms:modified>
</cp:coreProperties>
</file>