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herifeid/plugge_git/R1000A/doc/"/>
    </mc:Choice>
  </mc:AlternateContent>
  <bookViews>
    <workbookView xWindow="38400" yWindow="500" windowWidth="38400" windowHeight="23440" tabRatio="500"/>
  </bookViews>
  <sheets>
    <sheet name="Datasheet" sheetId="2" r:id="rId1"/>
    <sheet name="Archive_wrong" sheetId="1" r:id="rId2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2" l="1"/>
  <c r="D19" i="2"/>
  <c r="D17" i="2"/>
  <c r="D3" i="2"/>
  <c r="C21" i="2"/>
  <c r="C24" i="2"/>
  <c r="C23" i="2"/>
  <c r="D11" i="2"/>
  <c r="F13" i="2"/>
  <c r="E13" i="2"/>
  <c r="D13" i="2"/>
  <c r="E12" i="2"/>
  <c r="D12" i="2"/>
  <c r="C12" i="2"/>
  <c r="C13" i="2"/>
  <c r="J6" i="1"/>
  <c r="K3" i="1"/>
  <c r="J12" i="1"/>
  <c r="K4" i="1"/>
  <c r="J13" i="1"/>
  <c r="C12" i="1"/>
  <c r="C13" i="1"/>
  <c r="C10" i="1"/>
  <c r="C9" i="1"/>
  <c r="C8" i="1"/>
</calcChain>
</file>

<file path=xl/sharedStrings.xml><?xml version="1.0" encoding="utf-8"?>
<sst xmlns="http://schemas.openxmlformats.org/spreadsheetml/2006/main" count="55" uniqueCount="38">
  <si>
    <t>UVLO</t>
  </si>
  <si>
    <t>thresh</t>
  </si>
  <si>
    <t>Vin</t>
  </si>
  <si>
    <t>OVP</t>
  </si>
  <si>
    <t>R1+R2+R3</t>
  </si>
  <si>
    <t>R1</t>
  </si>
  <si>
    <t>R2</t>
  </si>
  <si>
    <t>R3</t>
  </si>
  <si>
    <t>OVP ON</t>
  </si>
  <si>
    <t>OVP OFF</t>
  </si>
  <si>
    <t>Datasheet parameter, do not change</t>
  </si>
  <si>
    <t>Calculated result, do not change</t>
  </si>
  <si>
    <t>knobs to change</t>
  </si>
  <si>
    <t>Problem Solution</t>
  </si>
  <si>
    <t>Component Selection</t>
  </si>
  <si>
    <t>UVLO-IBIAS (µA)</t>
  </si>
  <si>
    <t>UVLO-TH(V)</t>
  </si>
  <si>
    <t>VINMIN(V)</t>
  </si>
  <si>
    <t>OVP-TH(V)</t>
  </si>
  <si>
    <t>VINMAX(V)</t>
  </si>
  <si>
    <t>R1(kΩ)</t>
  </si>
  <si>
    <t>R2(kΩ)</t>
  </si>
  <si>
    <t>R3(kΩ)</t>
  </si>
  <si>
    <t>Numerator</t>
  </si>
  <si>
    <t>Denominator</t>
  </si>
  <si>
    <t>Value</t>
  </si>
  <si>
    <t>Pick &amp; Evaluate</t>
  </si>
  <si>
    <t>OVPHYS-TH(V)</t>
  </si>
  <si>
    <t>VINMAX-TURNOFF(V)</t>
  </si>
  <si>
    <t>VINMAX-RECOVER(V)</t>
  </si>
  <si>
    <t>Solve &amp; Design</t>
  </si>
  <si>
    <t>Procedure to design</t>
  </si>
  <si>
    <t xml:space="preserve">1- Use the Solve &amp; Design secion to </t>
  </si>
  <si>
    <t>evaluate R1,R2,R3 based on VIN spec</t>
  </si>
  <si>
    <t>2- Use the Pick &amp; Evaluate section to</t>
  </si>
  <si>
    <t xml:space="preserve">dial in actual resistor values and </t>
  </si>
  <si>
    <t>evaluate VIN specs</t>
  </si>
  <si>
    <t>Datasheet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</si>
</sst>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2" borderId="0" xfId="0" applyNumberFormat="1" applyFill="1"/>
    <xf numFmtId="2" fontId="0" fillId="2" borderId="0" xfId="0" applyNumberFormat="1" applyFill="1"/>
    <xf numFmtId="0" fontId="1" fillId="0" borderId="0" xfId="0" applyFont="1"/>
    <xf numFmtId="0" fontId="0" fillId="5" borderId="0" xfId="0" applyFill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2" fontId="0" fillId="2" borderId="7" xfId="0" applyNumberFormat="1" applyFill="1" applyBorder="1"/>
    <xf numFmtId="0" fontId="0" fillId="0" borderId="8" xfId="0" applyBorder="1"/>
    <xf numFmtId="2" fontId="0" fillId="2" borderId="9" xfId="0" applyNumberFormat="1" applyFill="1" applyBorder="1"/>
    <xf numFmtId="0" fontId="0" fillId="5" borderId="7" xfId="0" applyFill="1" applyBorder="1"/>
    <xf numFmtId="0" fontId="0" fillId="5" borderId="9" xfId="0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444500</xdr:colOff>
      <xdr:row>0</xdr:row>
      <xdr:rowOff>152400</xdr:rowOff>
    </xdr:from>
    <xdr:to>
      <xdr:col>14</xdr:col>
      <xdr:colOff>190500</xdr:colOff>
      <xdr:row>19</xdr:row>
      <xdr:rowOff>25400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4000" y="152400"/>
          <a:ext cx="4699000" cy="3797300"/>
        </a:xfrm>
        <a:prstGeom prst="rect">
          <a:avLst/>
        </a:prstGeom>
      </xdr:spPr>
    </xdr:pic>
    <xdr:clientData/>
  </xdr:twoCellAnchor>
  <xdr:twoCellAnchor editAs="oneCell">
    <xdr:from>
      <xdr:col>8</xdr:col>
      <xdr:colOff>444500</xdr:colOff>
      <xdr:row>19</xdr:row>
      <xdr:rowOff>177800</xdr:rowOff>
    </xdr:from>
    <xdr:to>
      <xdr:col>24</xdr:col>
      <xdr:colOff>406400</xdr:colOff>
      <xdr:row>57</xdr:row>
      <xdr:rowOff>76200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3500" y="4038600"/>
          <a:ext cx="13169900" cy="7645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6</xdr:row>
      <xdr:rowOff>25400</xdr:rowOff>
    </xdr:from>
    <xdr:to>
      <xdr:col>7</xdr:col>
      <xdr:colOff>215900</xdr:colOff>
      <xdr:row>29</xdr:row>
      <xdr:rowOff>133288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244600"/>
          <a:ext cx="4483100" cy="478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tabSelected="1" topLeftCell="A9" workbookViewId="0">
      <selection activeCell="Q7" sqref="Q7"/>
    </sheetView>
  </sheetViews>
  <sheetFormatPr baseColWidth="10" defaultRowHeight="16" x14ac:dyDescent="0.2"/>
  <cols>
    <col min="2" max="2" width="18.6640625" bestFit="1" customWidth="1"/>
    <col min="3" max="3" width="12.6640625" bestFit="1" customWidth="1"/>
    <col min="4" max="5" width="0" hidden="1" customWidth="1"/>
    <col min="6" max="6" width="11.83203125" hidden="1" customWidth="1"/>
    <col min="7" max="7" width="2.6640625" customWidth="1"/>
    <col min="8" max="8" width="31" bestFit="1" customWidth="1"/>
  </cols>
  <sheetData>
    <row r="1" spans="2:8" ht="17" thickBot="1" x14ac:dyDescent="0.25"/>
    <row r="2" spans="2:8" x14ac:dyDescent="0.2">
      <c r="B2" s="11" t="s">
        <v>37</v>
      </c>
      <c r="C2" s="12"/>
    </row>
    <row r="3" spans="2:8" x14ac:dyDescent="0.2">
      <c r="B3" s="13" t="s">
        <v>15</v>
      </c>
      <c r="C3" s="19">
        <v>5.5</v>
      </c>
      <c r="D3">
        <f>0.000001*C3</f>
        <v>5.4999999999999999E-6</v>
      </c>
      <c r="H3" s="7" t="s">
        <v>10</v>
      </c>
    </row>
    <row r="4" spans="2:8" x14ac:dyDescent="0.2">
      <c r="B4" s="13" t="s">
        <v>16</v>
      </c>
      <c r="C4" s="19">
        <v>1.6</v>
      </c>
      <c r="H4" s="1" t="s">
        <v>11</v>
      </c>
    </row>
    <row r="5" spans="2:8" x14ac:dyDescent="0.2">
      <c r="B5" s="13" t="s">
        <v>18</v>
      </c>
      <c r="C5" s="19">
        <v>2</v>
      </c>
      <c r="H5" s="2" t="s">
        <v>12</v>
      </c>
    </row>
    <row r="6" spans="2:8" ht="17" thickBot="1" x14ac:dyDescent="0.25">
      <c r="B6" s="17" t="s">
        <v>27</v>
      </c>
      <c r="C6" s="20">
        <v>1.76</v>
      </c>
    </row>
    <row r="7" spans="2:8" ht="17" thickBot="1" x14ac:dyDescent="0.25"/>
    <row r="8" spans="2:8" x14ac:dyDescent="0.2">
      <c r="B8" s="11" t="s">
        <v>30</v>
      </c>
      <c r="C8" s="12"/>
      <c r="D8" t="s">
        <v>25</v>
      </c>
      <c r="E8" t="s">
        <v>23</v>
      </c>
      <c r="F8" t="s">
        <v>24</v>
      </c>
    </row>
    <row r="9" spans="2:8" x14ac:dyDescent="0.2">
      <c r="B9" s="13" t="s">
        <v>17</v>
      </c>
      <c r="C9" s="14">
        <v>8.6</v>
      </c>
    </row>
    <row r="10" spans="2:8" x14ac:dyDescent="0.2">
      <c r="B10" s="13" t="s">
        <v>19</v>
      </c>
      <c r="C10" s="14">
        <v>28.7</v>
      </c>
    </row>
    <row r="11" spans="2:8" x14ac:dyDescent="0.2">
      <c r="B11" s="13" t="s">
        <v>20</v>
      </c>
      <c r="C11" s="14">
        <v>69</v>
      </c>
      <c r="D11">
        <f>1000*C11</f>
        <v>69000</v>
      </c>
    </row>
    <row r="12" spans="2:8" x14ac:dyDescent="0.2">
      <c r="B12" s="13" t="s">
        <v>21</v>
      </c>
      <c r="C12" s="16">
        <f>D12/1000</f>
        <v>10.625056420409331</v>
      </c>
      <c r="D12">
        <f>E12/F12</f>
        <v>10625.056420409332</v>
      </c>
      <c r="E12">
        <f>(D13*C10)/C5-D13-D11-(D3*D11*D13)/C5</f>
        <v>10625.056420409332</v>
      </c>
      <c r="F12">
        <v>1</v>
      </c>
    </row>
    <row r="13" spans="2:8" ht="17" thickBot="1" x14ac:dyDescent="0.25">
      <c r="B13" s="17" t="s">
        <v>22</v>
      </c>
      <c r="C13" s="18">
        <f>D13/1000</f>
        <v>6.0504212625451146</v>
      </c>
      <c r="D13">
        <f>E13/F13</f>
        <v>6050.4212625451146</v>
      </c>
      <c r="E13">
        <f>D11+(C4*D11)/(C9-C4-D3*D11)</f>
        <v>85675.477682954457</v>
      </c>
      <c r="F13">
        <f>(C10/C5)-(D3*D11/C5)</f>
        <v>14.16025</v>
      </c>
    </row>
    <row r="15" spans="2:8" ht="17" thickBot="1" x14ac:dyDescent="0.25"/>
    <row r="16" spans="2:8" x14ac:dyDescent="0.2">
      <c r="B16" s="11" t="s">
        <v>26</v>
      </c>
      <c r="C16" s="12"/>
      <c r="H16" s="8" t="s">
        <v>31</v>
      </c>
    </row>
    <row r="17" spans="2:8" x14ac:dyDescent="0.2">
      <c r="B17" s="13" t="s">
        <v>20</v>
      </c>
      <c r="C17" s="14">
        <v>66.5</v>
      </c>
      <c r="D17">
        <f>1000*C17</f>
        <v>66500</v>
      </c>
      <c r="H17" s="9" t="s">
        <v>32</v>
      </c>
    </row>
    <row r="18" spans="2:8" x14ac:dyDescent="0.2">
      <c r="B18" s="13" t="s">
        <v>21</v>
      </c>
      <c r="C18" s="14">
        <v>14</v>
      </c>
      <c r="D18">
        <f t="shared" ref="D18:D19" si="0">1000*C18</f>
        <v>14000</v>
      </c>
      <c r="H18" s="9" t="s">
        <v>33</v>
      </c>
    </row>
    <row r="19" spans="2:8" x14ac:dyDescent="0.2">
      <c r="B19" s="13" t="s">
        <v>22</v>
      </c>
      <c r="C19" s="14">
        <v>6.04</v>
      </c>
      <c r="D19">
        <f t="shared" si="0"/>
        <v>6040</v>
      </c>
      <c r="H19" s="9" t="s">
        <v>34</v>
      </c>
    </row>
    <row r="20" spans="2:8" x14ac:dyDescent="0.2">
      <c r="B20" s="13"/>
      <c r="C20" s="15"/>
      <c r="H20" s="9" t="s">
        <v>35</v>
      </c>
    </row>
    <row r="21" spans="2:8" ht="17" thickBot="1" x14ac:dyDescent="0.25">
      <c r="B21" s="13" t="s">
        <v>17</v>
      </c>
      <c r="C21" s="16">
        <f>C4+D17*(D3+C4/(D18+D19))</f>
        <v>7.2751312375249508</v>
      </c>
      <c r="H21" s="10" t="s">
        <v>36</v>
      </c>
    </row>
    <row r="22" spans="2:8" x14ac:dyDescent="0.2">
      <c r="B22" s="13"/>
      <c r="C22" s="15"/>
    </row>
    <row r="23" spans="2:8" x14ac:dyDescent="0.2">
      <c r="B23" s="13" t="s">
        <v>28</v>
      </c>
      <c r="C23" s="16">
        <f>D17*(D3+C5/D19)+D18*C5/D19+C5</f>
        <v>29.021379139072849</v>
      </c>
    </row>
    <row r="24" spans="2:8" ht="17" thickBot="1" x14ac:dyDescent="0.25">
      <c r="B24" s="17" t="s">
        <v>29</v>
      </c>
      <c r="C24" s="18">
        <f>D17*(D3+C6/D19)+D18*C6/D19+C6</f>
        <v>25.582703642384111</v>
      </c>
    </row>
  </sheetData>
  <mergeCells count="3">
    <mergeCell ref="B2:C2"/>
    <mergeCell ref="B16:C16"/>
    <mergeCell ref="B8:C8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workbookViewId="0">
      <selection activeCell="F3" sqref="F3:F5"/>
    </sheetView>
  </sheetViews>
  <sheetFormatPr baseColWidth="10" defaultRowHeight="16" x14ac:dyDescent="0.2"/>
  <cols>
    <col min="6" max="6" width="31" bestFit="1" customWidth="1"/>
  </cols>
  <sheetData>
    <row r="1" spans="2:11" x14ac:dyDescent="0.2">
      <c r="B1" s="6" t="s">
        <v>13</v>
      </c>
      <c r="I1" s="6" t="s">
        <v>14</v>
      </c>
    </row>
    <row r="2" spans="2:11" x14ac:dyDescent="0.2">
      <c r="C2" t="s">
        <v>1</v>
      </c>
      <c r="D2" t="s">
        <v>2</v>
      </c>
      <c r="J2" t="s">
        <v>1</v>
      </c>
      <c r="K2" t="s">
        <v>2</v>
      </c>
    </row>
    <row r="3" spans="2:11" x14ac:dyDescent="0.2">
      <c r="B3" t="s">
        <v>0</v>
      </c>
      <c r="C3" s="3">
        <v>1.6</v>
      </c>
      <c r="D3" s="2">
        <v>7</v>
      </c>
      <c r="F3" s="3" t="s">
        <v>10</v>
      </c>
      <c r="I3" t="s">
        <v>0</v>
      </c>
      <c r="J3" s="3">
        <v>1.6</v>
      </c>
      <c r="K3" s="5">
        <f>J3*J6/(J9+J10)</f>
        <v>7.0291417165668664</v>
      </c>
    </row>
    <row r="4" spans="2:11" x14ac:dyDescent="0.2">
      <c r="B4" t="s">
        <v>3</v>
      </c>
      <c r="C4" s="3">
        <v>2</v>
      </c>
      <c r="D4" s="2">
        <v>29</v>
      </c>
      <c r="F4" s="1" t="s">
        <v>11</v>
      </c>
      <c r="I4" t="s">
        <v>3</v>
      </c>
      <c r="J4" s="3">
        <v>2</v>
      </c>
      <c r="K4" s="5">
        <f>J12</f>
        <v>29.152317880794705</v>
      </c>
    </row>
    <row r="5" spans="2:11" x14ac:dyDescent="0.2">
      <c r="F5" s="2" t="s">
        <v>12</v>
      </c>
    </row>
    <row r="6" spans="2:11" x14ac:dyDescent="0.2">
      <c r="B6" t="s">
        <v>4</v>
      </c>
      <c r="C6" s="2">
        <v>87.6</v>
      </c>
      <c r="I6" t="s">
        <v>4</v>
      </c>
      <c r="J6" s="1">
        <f>SUM(J8:J10)</f>
        <v>88.04</v>
      </c>
    </row>
    <row r="8" spans="2:11" x14ac:dyDescent="0.2">
      <c r="B8" t="s">
        <v>5</v>
      </c>
      <c r="C8" s="4">
        <f>C6-C9-C10</f>
        <v>67.57714285714286</v>
      </c>
      <c r="I8" t="s">
        <v>5</v>
      </c>
      <c r="J8" s="2">
        <v>68</v>
      </c>
    </row>
    <row r="9" spans="2:11" x14ac:dyDescent="0.2">
      <c r="B9" t="s">
        <v>6</v>
      </c>
      <c r="C9" s="4">
        <f>C6*C3/D3-C10</f>
        <v>13.981477832512315</v>
      </c>
      <c r="I9" t="s">
        <v>6</v>
      </c>
      <c r="J9" s="2">
        <v>14</v>
      </c>
    </row>
    <row r="10" spans="2:11" x14ac:dyDescent="0.2">
      <c r="B10" t="s">
        <v>7</v>
      </c>
      <c r="C10" s="4">
        <f>C6*C4/D4</f>
        <v>6.0413793103448272</v>
      </c>
      <c r="I10" t="s">
        <v>7</v>
      </c>
      <c r="J10" s="2">
        <v>6.04</v>
      </c>
    </row>
    <row r="12" spans="2:11" x14ac:dyDescent="0.2">
      <c r="B12" t="s">
        <v>9</v>
      </c>
      <c r="C12" s="1">
        <f>D4</f>
        <v>29</v>
      </c>
      <c r="I12" t="s">
        <v>9</v>
      </c>
      <c r="J12" s="5">
        <f>J4*J6/(J10)</f>
        <v>29.152317880794705</v>
      </c>
    </row>
    <row r="13" spans="2:11" x14ac:dyDescent="0.2">
      <c r="B13" t="s">
        <v>8</v>
      </c>
      <c r="C13" s="1">
        <f>C12*1.76/2</f>
        <v>25.52</v>
      </c>
      <c r="I13" t="s">
        <v>8</v>
      </c>
      <c r="J13" s="5">
        <f>J12*1.76/2</f>
        <v>25.654039735099339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Datasheet</vt:lpstr>
      <vt:lpstr>Archive_wrong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2016-10-27T21:46:54Z</dcterms:created>
  <dcterms:modified xsi:type="dcterms:W3CDTF">2016-10-28T23:02:07Z</dcterms:modified>
</cp:coreProperties>
</file>