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S\Desktop\Fall2021\PRJ301 BL5\Assignment\"/>
    </mc:Choice>
  </mc:AlternateContent>
  <bookViews>
    <workbookView showSheetTabs="0" xWindow="0" yWindow="0" windowWidth="20490" windowHeight="7050" activeTab="15"/>
  </bookViews>
  <sheets>
    <sheet name="HOME" sheetId="40" r:id="rId1"/>
    <sheet name="Sheet1" sheetId="42" r:id="rId2"/>
    <sheet name="Ngan sach" sheetId="1" r:id="rId3"/>
    <sheet name="T1" sheetId="4" r:id="rId4"/>
    <sheet name="T2" sheetId="28" r:id="rId5"/>
    <sheet name="T3" sheetId="29" r:id="rId6"/>
    <sheet name="T4" sheetId="30" r:id="rId7"/>
    <sheet name="T5" sheetId="31" r:id="rId8"/>
    <sheet name="T6" sheetId="32" r:id="rId9"/>
    <sheet name="T7" sheetId="36" r:id="rId10"/>
    <sheet name="T8" sheetId="35" r:id="rId11"/>
    <sheet name="T9" sheetId="34" r:id="rId12"/>
    <sheet name="T10" sheetId="33" r:id="rId13"/>
    <sheet name="T11" sheetId="37" r:id="rId14"/>
    <sheet name="T12" sheetId="38" r:id="rId15"/>
    <sheet name="BKCT" sheetId="39" r:id="rId16"/>
    <sheet name="No" sheetId="41" r:id="rId17"/>
  </sheets>
  <definedNames>
    <definedName name="Ã9">BKCT!$DS$10</definedName>
    <definedName name="loai_no">No!$I$6:$I$16</definedName>
  </definedNames>
  <calcPr calcId="162913"/>
</workbook>
</file>

<file path=xl/calcChain.xml><?xml version="1.0" encoding="utf-8"?>
<calcChain xmlns="http://schemas.openxmlformats.org/spreadsheetml/2006/main">
  <c r="P37" i="1" l="1"/>
  <c r="P62" i="1"/>
  <c r="O135" i="1" l="1"/>
  <c r="N135" i="1"/>
  <c r="M135" i="1"/>
  <c r="L135" i="1"/>
  <c r="K135" i="1"/>
  <c r="J135" i="1"/>
  <c r="I135" i="1"/>
  <c r="H135" i="1"/>
  <c r="G135" i="1"/>
  <c r="F135" i="1"/>
  <c r="E135" i="1"/>
  <c r="D135" i="1"/>
  <c r="P133" i="1"/>
  <c r="P132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P127" i="1"/>
  <c r="P126" i="1"/>
  <c r="P125" i="1"/>
  <c r="P124" i="1"/>
  <c r="P123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P119" i="1"/>
  <c r="P118" i="1"/>
  <c r="P117" i="1"/>
  <c r="P116" i="1"/>
  <c r="P115" i="1"/>
  <c r="P114" i="1"/>
  <c r="P113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P109" i="1"/>
  <c r="P108" i="1"/>
  <c r="P107" i="1"/>
  <c r="O99" i="1"/>
  <c r="N99" i="1"/>
  <c r="M99" i="1"/>
  <c r="L99" i="1"/>
  <c r="K99" i="1"/>
  <c r="J99" i="1"/>
  <c r="I99" i="1"/>
  <c r="H99" i="1"/>
  <c r="G99" i="1"/>
  <c r="F99" i="1"/>
  <c r="E99" i="1"/>
  <c r="D99" i="1"/>
  <c r="P97" i="1"/>
  <c r="P96" i="1"/>
  <c r="O92" i="1"/>
  <c r="N92" i="1"/>
  <c r="M92" i="1"/>
  <c r="L92" i="1"/>
  <c r="K92" i="1"/>
  <c r="J92" i="1"/>
  <c r="I92" i="1"/>
  <c r="H92" i="1"/>
  <c r="G92" i="1"/>
  <c r="F92" i="1"/>
  <c r="E92" i="1"/>
  <c r="D92" i="1"/>
  <c r="P91" i="1"/>
  <c r="P90" i="1"/>
  <c r="P89" i="1"/>
  <c r="P88" i="1"/>
  <c r="P87" i="1"/>
  <c r="O84" i="1"/>
  <c r="N84" i="1"/>
  <c r="M84" i="1"/>
  <c r="L84" i="1"/>
  <c r="K84" i="1"/>
  <c r="J84" i="1"/>
  <c r="I84" i="1"/>
  <c r="H84" i="1"/>
  <c r="G84" i="1"/>
  <c r="F84" i="1"/>
  <c r="E84" i="1"/>
  <c r="D84" i="1"/>
  <c r="P83" i="1"/>
  <c r="P82" i="1"/>
  <c r="P81" i="1"/>
  <c r="P80" i="1"/>
  <c r="P79" i="1"/>
  <c r="P78" i="1"/>
  <c r="P77" i="1"/>
  <c r="O74" i="1"/>
  <c r="N74" i="1"/>
  <c r="M74" i="1"/>
  <c r="L74" i="1"/>
  <c r="K74" i="1"/>
  <c r="J74" i="1"/>
  <c r="I74" i="1"/>
  <c r="H74" i="1"/>
  <c r="G74" i="1"/>
  <c r="F74" i="1"/>
  <c r="E74" i="1"/>
  <c r="D74" i="1"/>
  <c r="P73" i="1"/>
  <c r="P72" i="1"/>
  <c r="P71" i="1"/>
  <c r="P135" i="1" l="1"/>
  <c r="P128" i="1"/>
  <c r="P120" i="1"/>
  <c r="P110" i="1"/>
  <c r="P99" i="1"/>
  <c r="P92" i="1"/>
  <c r="P84" i="1"/>
  <c r="P74" i="1"/>
  <c r="J49" i="30"/>
  <c r="J49" i="31"/>
  <c r="J49" i="32"/>
  <c r="J49" i="36"/>
  <c r="J49" i="35"/>
  <c r="J49" i="34"/>
  <c r="J49" i="33"/>
  <c r="J49" i="37"/>
  <c r="J49" i="38"/>
  <c r="L7" i="41" l="1"/>
  <c r="L8" i="41"/>
  <c r="L9" i="41"/>
  <c r="L10" i="41"/>
  <c r="L11" i="41"/>
  <c r="L12" i="41"/>
  <c r="L13" i="41"/>
  <c r="L14" i="41"/>
  <c r="L15" i="41"/>
  <c r="L16" i="41"/>
  <c r="L6" i="41"/>
  <c r="K6" i="41"/>
  <c r="K7" i="41"/>
  <c r="M7" i="41" s="1"/>
  <c r="K8" i="41"/>
  <c r="M8" i="41" s="1"/>
  <c r="K9" i="41"/>
  <c r="M9" i="41" s="1"/>
  <c r="K10" i="41"/>
  <c r="M10" i="41" s="1"/>
  <c r="K11" i="41"/>
  <c r="M11" i="41" s="1"/>
  <c r="K12" i="41"/>
  <c r="M12" i="41" s="1"/>
  <c r="K13" i="41"/>
  <c r="M13" i="41" s="1"/>
  <c r="K14" i="41"/>
  <c r="M14" i="41" s="1"/>
  <c r="K15" i="41"/>
  <c r="M15" i="41" s="1"/>
  <c r="K16" i="41"/>
  <c r="M16" i="41" s="1"/>
  <c r="M51" i="30"/>
  <c r="M51" i="31"/>
  <c r="M51" i="32"/>
  <c r="M51" i="36"/>
  <c r="M51" i="35"/>
  <c r="M51" i="34"/>
  <c r="M51" i="33"/>
  <c r="M51" i="37"/>
  <c r="M51" i="38"/>
  <c r="M6" i="41" l="1"/>
  <c r="M50" i="30" l="1"/>
  <c r="M50" i="31"/>
  <c r="M50" i="32"/>
  <c r="M50" i="36"/>
  <c r="M50" i="35"/>
  <c r="M50" i="34"/>
  <c r="M50" i="33"/>
  <c r="M50" i="37"/>
  <c r="M50" i="38"/>
  <c r="M49" i="30"/>
  <c r="M49" i="31"/>
  <c r="M49" i="32"/>
  <c r="M49" i="36"/>
  <c r="M49" i="35"/>
  <c r="M49" i="34"/>
  <c r="M49" i="33"/>
  <c r="M49" i="37"/>
  <c r="M49" i="38"/>
  <c r="M48" i="30"/>
  <c r="M48" i="31"/>
  <c r="M48" i="32"/>
  <c r="M48" i="36"/>
  <c r="M48" i="35"/>
  <c r="M48" i="34"/>
  <c r="M48" i="33"/>
  <c r="M48" i="37"/>
  <c r="M48" i="38"/>
  <c r="M47" i="30"/>
  <c r="M47" i="31"/>
  <c r="M47" i="32"/>
  <c r="M47" i="36"/>
  <c r="M47" i="35"/>
  <c r="M47" i="34"/>
  <c r="M47" i="33"/>
  <c r="M47" i="37"/>
  <c r="M47" i="38"/>
  <c r="N52" i="30"/>
  <c r="N52" i="31"/>
  <c r="N52" i="32"/>
  <c r="N52" i="36"/>
  <c r="N52" i="35"/>
  <c r="N52" i="34"/>
  <c r="N52" i="33"/>
  <c r="N52" i="37"/>
  <c r="N52" i="38"/>
  <c r="K52" i="38"/>
  <c r="G7" i="38" s="1"/>
  <c r="H43" i="38"/>
  <c r="H44" i="38" s="1"/>
  <c r="G43" i="38"/>
  <c r="G44" i="38" s="1"/>
  <c r="F43" i="38"/>
  <c r="F44" i="38" s="1"/>
  <c r="E43" i="38"/>
  <c r="E44" i="38" s="1"/>
  <c r="D43" i="38"/>
  <c r="D44" i="38" s="1"/>
  <c r="C43" i="38"/>
  <c r="C44" i="38" s="1"/>
  <c r="B43" i="38"/>
  <c r="B44" i="38" s="1"/>
  <c r="K52" i="37"/>
  <c r="G7" i="37" s="1"/>
  <c r="H43" i="37"/>
  <c r="H44" i="37" s="1"/>
  <c r="G43" i="37"/>
  <c r="G44" i="37" s="1"/>
  <c r="F43" i="37"/>
  <c r="F44" i="37" s="1"/>
  <c r="E43" i="37"/>
  <c r="E44" i="37" s="1"/>
  <c r="D43" i="37"/>
  <c r="D44" i="37" s="1"/>
  <c r="C43" i="37"/>
  <c r="C44" i="37" s="1"/>
  <c r="B43" i="37"/>
  <c r="K52" i="33"/>
  <c r="G7" i="33" s="1"/>
  <c r="H43" i="33"/>
  <c r="H44" i="33" s="1"/>
  <c r="G43" i="33"/>
  <c r="G44" i="33" s="1"/>
  <c r="F43" i="33"/>
  <c r="F44" i="33" s="1"/>
  <c r="E43" i="33"/>
  <c r="E44" i="33" s="1"/>
  <c r="D43" i="33"/>
  <c r="C43" i="33"/>
  <c r="C44" i="33" s="1"/>
  <c r="B43" i="33"/>
  <c r="K52" i="34"/>
  <c r="G7" i="34" s="1"/>
  <c r="H43" i="34"/>
  <c r="H44" i="34" s="1"/>
  <c r="G43" i="34"/>
  <c r="G44" i="34" s="1"/>
  <c r="F43" i="34"/>
  <c r="F44" i="34" s="1"/>
  <c r="E43" i="34"/>
  <c r="E44" i="34" s="1"/>
  <c r="D43" i="34"/>
  <c r="C43" i="34"/>
  <c r="C44" i="34" s="1"/>
  <c r="B43" i="34"/>
  <c r="H52" i="38"/>
  <c r="E52" i="38"/>
  <c r="B52" i="38"/>
  <c r="G51" i="38"/>
  <c r="D51" i="38"/>
  <c r="A51" i="38"/>
  <c r="G50" i="38"/>
  <c r="D50" i="38"/>
  <c r="A50" i="38"/>
  <c r="G49" i="38"/>
  <c r="D49" i="38"/>
  <c r="A49" i="38"/>
  <c r="J48" i="38"/>
  <c r="G48" i="38"/>
  <c r="D48" i="38"/>
  <c r="A48" i="38"/>
  <c r="J47" i="38"/>
  <c r="G47" i="38"/>
  <c r="D47" i="38"/>
  <c r="A47" i="38"/>
  <c r="K42" i="38"/>
  <c r="J42" i="38"/>
  <c r="I42" i="38"/>
  <c r="H42" i="38"/>
  <c r="G42" i="38"/>
  <c r="F42" i="38"/>
  <c r="E42" i="38"/>
  <c r="D42" i="38"/>
  <c r="C42" i="38"/>
  <c r="B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L18" i="38"/>
  <c r="L17" i="38"/>
  <c r="L16" i="38"/>
  <c r="L15" i="38"/>
  <c r="L14" i="38"/>
  <c r="L13" i="38"/>
  <c r="L12" i="38"/>
  <c r="L11" i="38"/>
  <c r="H10" i="38"/>
  <c r="G10" i="38"/>
  <c r="F10" i="38"/>
  <c r="E10" i="38"/>
  <c r="D10" i="38"/>
  <c r="C10" i="38"/>
  <c r="B10" i="38"/>
  <c r="K52" i="35"/>
  <c r="G7" i="35" s="1"/>
  <c r="H43" i="35"/>
  <c r="H44" i="35" s="1"/>
  <c r="G43" i="35"/>
  <c r="G44" i="35" s="1"/>
  <c r="F43" i="35"/>
  <c r="F44" i="35" s="1"/>
  <c r="E43" i="35"/>
  <c r="E44" i="35" s="1"/>
  <c r="D43" i="35"/>
  <c r="D44" i="35" s="1"/>
  <c r="C43" i="35"/>
  <c r="C44" i="35" s="1"/>
  <c r="B43" i="35"/>
  <c r="K52" i="36"/>
  <c r="G7" i="36" s="1"/>
  <c r="H43" i="36"/>
  <c r="H44" i="36" s="1"/>
  <c r="G43" i="36"/>
  <c r="G44" i="36" s="1"/>
  <c r="F43" i="36"/>
  <c r="F44" i="36" s="1"/>
  <c r="E43" i="36"/>
  <c r="E44" i="36" s="1"/>
  <c r="D43" i="36"/>
  <c r="D44" i="36" s="1"/>
  <c r="C43" i="36"/>
  <c r="C44" i="36" s="1"/>
  <c r="B43" i="36"/>
  <c r="B44" i="36" s="1"/>
  <c r="K52" i="32"/>
  <c r="G7" i="32" s="1"/>
  <c r="H43" i="32"/>
  <c r="H44" i="32" s="1"/>
  <c r="G43" i="32"/>
  <c r="G44" i="32" s="1"/>
  <c r="F43" i="32"/>
  <c r="F44" i="32" s="1"/>
  <c r="E43" i="32"/>
  <c r="E44" i="32" s="1"/>
  <c r="D43" i="32"/>
  <c r="D44" i="32" s="1"/>
  <c r="C43" i="32"/>
  <c r="C44" i="32" s="1"/>
  <c r="B43" i="32"/>
  <c r="K52" i="31"/>
  <c r="G7" i="31" s="1"/>
  <c r="H43" i="31"/>
  <c r="H44" i="31" s="1"/>
  <c r="G43" i="31"/>
  <c r="G44" i="31" s="1"/>
  <c r="F43" i="31"/>
  <c r="F44" i="31" s="1"/>
  <c r="E43" i="31"/>
  <c r="E44" i="31" s="1"/>
  <c r="D43" i="31"/>
  <c r="C43" i="31"/>
  <c r="C44" i="31" s="1"/>
  <c r="B43" i="31"/>
  <c r="K52" i="30"/>
  <c r="G7" i="30" s="1"/>
  <c r="H43" i="30"/>
  <c r="H44" i="30" s="1"/>
  <c r="G43" i="30"/>
  <c r="G44" i="30" s="1"/>
  <c r="F43" i="30"/>
  <c r="F44" i="30" s="1"/>
  <c r="E43" i="30"/>
  <c r="E44" i="30" s="1"/>
  <c r="D43" i="30"/>
  <c r="D44" i="30" s="1"/>
  <c r="C43" i="30"/>
  <c r="C44" i="30" s="1"/>
  <c r="B43" i="30"/>
  <c r="B44" i="30" s="1"/>
  <c r="H52" i="37"/>
  <c r="E52" i="37"/>
  <c r="B52" i="37"/>
  <c r="G51" i="37"/>
  <c r="D51" i="37"/>
  <c r="A51" i="37"/>
  <c r="G50" i="37"/>
  <c r="D50" i="37"/>
  <c r="A50" i="37"/>
  <c r="G49" i="37"/>
  <c r="D49" i="37"/>
  <c r="A49" i="37"/>
  <c r="J48" i="37"/>
  <c r="G48" i="37"/>
  <c r="D48" i="37"/>
  <c r="A48" i="37"/>
  <c r="J47" i="37"/>
  <c r="G47" i="37"/>
  <c r="D47" i="37"/>
  <c r="A47" i="37"/>
  <c r="K42" i="37"/>
  <c r="J42" i="37"/>
  <c r="I42" i="37"/>
  <c r="H42" i="37"/>
  <c r="G42" i="37"/>
  <c r="F42" i="37"/>
  <c r="E42" i="37"/>
  <c r="D42" i="37"/>
  <c r="C42" i="37"/>
  <c r="B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H10" i="37"/>
  <c r="G10" i="37"/>
  <c r="F10" i="37"/>
  <c r="E10" i="37"/>
  <c r="D10" i="37"/>
  <c r="C10" i="37"/>
  <c r="B10" i="37"/>
  <c r="H52" i="36"/>
  <c r="E52" i="36"/>
  <c r="B52" i="36"/>
  <c r="G51" i="36"/>
  <c r="D51" i="36"/>
  <c r="A51" i="36"/>
  <c r="G50" i="36"/>
  <c r="D50" i="36"/>
  <c r="A50" i="36"/>
  <c r="G49" i="36"/>
  <c r="D49" i="36"/>
  <c r="A49" i="36"/>
  <c r="J48" i="36"/>
  <c r="G48" i="36"/>
  <c r="D48" i="36"/>
  <c r="A48" i="36"/>
  <c r="J47" i="36"/>
  <c r="G47" i="36"/>
  <c r="D47" i="36"/>
  <c r="A47" i="36"/>
  <c r="K42" i="36"/>
  <c r="J42" i="36"/>
  <c r="I42" i="36"/>
  <c r="H42" i="36"/>
  <c r="G42" i="36"/>
  <c r="F42" i="36"/>
  <c r="E42" i="36"/>
  <c r="D42" i="36"/>
  <c r="C42" i="36"/>
  <c r="B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H10" i="36"/>
  <c r="G10" i="36"/>
  <c r="F10" i="36"/>
  <c r="E10" i="36"/>
  <c r="D10" i="36"/>
  <c r="C10" i="36"/>
  <c r="B10" i="36"/>
  <c r="H52" i="35"/>
  <c r="E52" i="35"/>
  <c r="B52" i="35"/>
  <c r="G51" i="35"/>
  <c r="D51" i="35"/>
  <c r="A51" i="35"/>
  <c r="G50" i="35"/>
  <c r="D50" i="35"/>
  <c r="A50" i="35"/>
  <c r="G49" i="35"/>
  <c r="D49" i="35"/>
  <c r="A49" i="35"/>
  <c r="J48" i="35"/>
  <c r="G48" i="35"/>
  <c r="D48" i="35"/>
  <c r="A48" i="35"/>
  <c r="J47" i="35"/>
  <c r="G47" i="35"/>
  <c r="D47" i="35"/>
  <c r="A47" i="35"/>
  <c r="K42" i="35"/>
  <c r="J42" i="35"/>
  <c r="I42" i="35"/>
  <c r="H42" i="35"/>
  <c r="G42" i="35"/>
  <c r="F42" i="35"/>
  <c r="E42" i="35"/>
  <c r="D42" i="35"/>
  <c r="C42" i="35"/>
  <c r="B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H10" i="35"/>
  <c r="G10" i="35"/>
  <c r="F10" i="35"/>
  <c r="E10" i="35"/>
  <c r="D10" i="35"/>
  <c r="C10" i="35"/>
  <c r="B10" i="35"/>
  <c r="H52" i="34"/>
  <c r="E52" i="34"/>
  <c r="B52" i="34"/>
  <c r="G51" i="34"/>
  <c r="D51" i="34"/>
  <c r="A51" i="34"/>
  <c r="G50" i="34"/>
  <c r="D50" i="34"/>
  <c r="A50" i="34"/>
  <c r="G49" i="34"/>
  <c r="D49" i="34"/>
  <c r="A49" i="34"/>
  <c r="J48" i="34"/>
  <c r="G48" i="34"/>
  <c r="D48" i="34"/>
  <c r="A48" i="34"/>
  <c r="J47" i="34"/>
  <c r="G47" i="34"/>
  <c r="D47" i="34"/>
  <c r="A47" i="34"/>
  <c r="K42" i="34"/>
  <c r="J42" i="34"/>
  <c r="I42" i="34"/>
  <c r="H42" i="34"/>
  <c r="G42" i="34"/>
  <c r="F42" i="34"/>
  <c r="E42" i="34"/>
  <c r="D42" i="34"/>
  <c r="C42" i="34"/>
  <c r="B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H10" i="34"/>
  <c r="G10" i="34"/>
  <c r="F10" i="34"/>
  <c r="E10" i="34"/>
  <c r="D10" i="34"/>
  <c r="C10" i="34"/>
  <c r="B10" i="34"/>
  <c r="H52" i="33"/>
  <c r="E52" i="33"/>
  <c r="B52" i="33"/>
  <c r="G51" i="33"/>
  <c r="D51" i="33"/>
  <c r="A51" i="33"/>
  <c r="G50" i="33"/>
  <c r="D50" i="33"/>
  <c r="A50" i="33"/>
  <c r="G49" i="33"/>
  <c r="D49" i="33"/>
  <c r="A49" i="33"/>
  <c r="J48" i="33"/>
  <c r="G48" i="33"/>
  <c r="D48" i="33"/>
  <c r="A48" i="33"/>
  <c r="J47" i="33"/>
  <c r="G47" i="33"/>
  <c r="D47" i="33"/>
  <c r="A47" i="33"/>
  <c r="K42" i="33"/>
  <c r="J42" i="33"/>
  <c r="I42" i="33"/>
  <c r="H42" i="33"/>
  <c r="G42" i="33"/>
  <c r="F42" i="33"/>
  <c r="E42" i="33"/>
  <c r="D42" i="33"/>
  <c r="C42" i="33"/>
  <c r="B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H10" i="33"/>
  <c r="G10" i="33"/>
  <c r="F10" i="33"/>
  <c r="E10" i="33"/>
  <c r="D10" i="33"/>
  <c r="C10" i="33"/>
  <c r="B10" i="33"/>
  <c r="H52" i="32"/>
  <c r="E52" i="32"/>
  <c r="B52" i="32"/>
  <c r="G51" i="32"/>
  <c r="D51" i="32"/>
  <c r="A51" i="32"/>
  <c r="G50" i="32"/>
  <c r="D50" i="32"/>
  <c r="A50" i="32"/>
  <c r="G49" i="32"/>
  <c r="D49" i="32"/>
  <c r="A49" i="32"/>
  <c r="J48" i="32"/>
  <c r="G48" i="32"/>
  <c r="D48" i="32"/>
  <c r="A48" i="32"/>
  <c r="J47" i="32"/>
  <c r="G47" i="32"/>
  <c r="D47" i="32"/>
  <c r="A47" i="32"/>
  <c r="K42" i="32"/>
  <c r="J42" i="32"/>
  <c r="I42" i="32"/>
  <c r="H42" i="32"/>
  <c r="G42" i="32"/>
  <c r="F42" i="32"/>
  <c r="E42" i="32"/>
  <c r="D42" i="32"/>
  <c r="C42" i="32"/>
  <c r="B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H10" i="32"/>
  <c r="G10" i="32"/>
  <c r="F10" i="32"/>
  <c r="E10" i="32"/>
  <c r="D10" i="32"/>
  <c r="C10" i="32"/>
  <c r="B10" i="32"/>
  <c r="H52" i="31"/>
  <c r="E52" i="31"/>
  <c r="B52" i="31"/>
  <c r="G51" i="31"/>
  <c r="D51" i="31"/>
  <c r="A51" i="31"/>
  <c r="G50" i="31"/>
  <c r="D50" i="31"/>
  <c r="A50" i="31"/>
  <c r="G49" i="31"/>
  <c r="D49" i="31"/>
  <c r="A49" i="31"/>
  <c r="J48" i="31"/>
  <c r="G48" i="31"/>
  <c r="D48" i="31"/>
  <c r="A48" i="31"/>
  <c r="J47" i="31"/>
  <c r="G47" i="31"/>
  <c r="D47" i="31"/>
  <c r="A47" i="31"/>
  <c r="K42" i="31"/>
  <c r="J42" i="31"/>
  <c r="I42" i="31"/>
  <c r="H42" i="31"/>
  <c r="G42" i="31"/>
  <c r="F42" i="31"/>
  <c r="E42" i="31"/>
  <c r="D42" i="31"/>
  <c r="C42" i="31"/>
  <c r="B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H10" i="31"/>
  <c r="G10" i="31"/>
  <c r="F10" i="31"/>
  <c r="E10" i="31"/>
  <c r="D10" i="31"/>
  <c r="C10" i="31"/>
  <c r="B10" i="31"/>
  <c r="H52" i="30"/>
  <c r="E52" i="30"/>
  <c r="B52" i="30"/>
  <c r="G51" i="30"/>
  <c r="D51" i="30"/>
  <c r="A51" i="30"/>
  <c r="G50" i="30"/>
  <c r="D50" i="30"/>
  <c r="A50" i="30"/>
  <c r="G49" i="30"/>
  <c r="D49" i="30"/>
  <c r="A49" i="30"/>
  <c r="J48" i="30"/>
  <c r="G48" i="30"/>
  <c r="D48" i="30"/>
  <c r="A48" i="30"/>
  <c r="J47" i="30"/>
  <c r="G47" i="30"/>
  <c r="D47" i="30"/>
  <c r="A47" i="30"/>
  <c r="K42" i="30"/>
  <c r="J42" i="30"/>
  <c r="I42" i="30"/>
  <c r="H42" i="30"/>
  <c r="G42" i="30"/>
  <c r="F42" i="30"/>
  <c r="E42" i="30"/>
  <c r="D42" i="30"/>
  <c r="C42" i="30"/>
  <c r="B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H10" i="30"/>
  <c r="G10" i="30"/>
  <c r="F10" i="30"/>
  <c r="E10" i="30"/>
  <c r="D10" i="30"/>
  <c r="C10" i="30"/>
  <c r="B10" i="30"/>
  <c r="P60" i="1"/>
  <c r="P59" i="1"/>
  <c r="O62" i="1"/>
  <c r="K53" i="38" s="1"/>
  <c r="G6" i="38" s="1"/>
  <c r="N62" i="1"/>
  <c r="K53" i="37" s="1"/>
  <c r="G6" i="37" s="1"/>
  <c r="M62" i="1"/>
  <c r="K53" i="33" s="1"/>
  <c r="G6" i="33" s="1"/>
  <c r="L62" i="1"/>
  <c r="K53" i="34" s="1"/>
  <c r="G6" i="34" s="1"/>
  <c r="K62" i="1"/>
  <c r="K53" i="35" s="1"/>
  <c r="G6" i="35" s="1"/>
  <c r="J62" i="1"/>
  <c r="K53" i="36" s="1"/>
  <c r="G6" i="36" s="1"/>
  <c r="I62" i="1"/>
  <c r="K53" i="32" s="1"/>
  <c r="G6" i="32" s="1"/>
  <c r="H62" i="1"/>
  <c r="K53" i="31" s="1"/>
  <c r="G6" i="31" s="1"/>
  <c r="G62" i="1"/>
  <c r="K53" i="30" s="1"/>
  <c r="G6" i="30" s="1"/>
  <c r="F62" i="1"/>
  <c r="E62" i="1"/>
  <c r="E53" i="38"/>
  <c r="F6" i="38" s="1"/>
  <c r="E53" i="37"/>
  <c r="F6" i="37" s="1"/>
  <c r="E53" i="33"/>
  <c r="F6" i="33" s="1"/>
  <c r="E53" i="34"/>
  <c r="F6" i="34" s="1"/>
  <c r="E53" i="35"/>
  <c r="F6" i="35" s="1"/>
  <c r="E53" i="36"/>
  <c r="F6" i="36" s="1"/>
  <c r="E53" i="32"/>
  <c r="F6" i="32" s="1"/>
  <c r="E53" i="31"/>
  <c r="F6" i="31" s="1"/>
  <c r="E53" i="30"/>
  <c r="F6" i="30" s="1"/>
  <c r="D62" i="1"/>
  <c r="O55" i="1"/>
  <c r="H53" i="38" s="1"/>
  <c r="E6" i="38" s="1"/>
  <c r="N55" i="1"/>
  <c r="H53" i="37" s="1"/>
  <c r="E6" i="37" s="1"/>
  <c r="M55" i="1"/>
  <c r="H53" i="33" s="1"/>
  <c r="E6" i="33" s="1"/>
  <c r="L55" i="1"/>
  <c r="H53" i="34" s="1"/>
  <c r="E6" i="34" s="1"/>
  <c r="K55" i="1"/>
  <c r="H53" i="35" s="1"/>
  <c r="E6" i="35" s="1"/>
  <c r="J55" i="1"/>
  <c r="H53" i="36" s="1"/>
  <c r="E6" i="36" s="1"/>
  <c r="I55" i="1"/>
  <c r="H53" i="32" s="1"/>
  <c r="E6" i="32" s="1"/>
  <c r="H55" i="1"/>
  <c r="H53" i="31" s="1"/>
  <c r="E6" i="31" s="1"/>
  <c r="G55" i="1"/>
  <c r="H53" i="30" s="1"/>
  <c r="E6" i="30" s="1"/>
  <c r="F55" i="1"/>
  <c r="E55" i="1"/>
  <c r="D55" i="1"/>
  <c r="O47" i="1"/>
  <c r="N47" i="1"/>
  <c r="M47" i="1"/>
  <c r="L47" i="1"/>
  <c r="K47" i="1"/>
  <c r="J47" i="1"/>
  <c r="I47" i="1"/>
  <c r="H47" i="1"/>
  <c r="G47" i="1"/>
  <c r="F47" i="1"/>
  <c r="E47" i="1"/>
  <c r="D47" i="1"/>
  <c r="P54" i="1"/>
  <c r="O37" i="1"/>
  <c r="N37" i="1"/>
  <c r="M37" i="1"/>
  <c r="L37" i="1"/>
  <c r="K37" i="1"/>
  <c r="J37" i="1"/>
  <c r="I37" i="1"/>
  <c r="H37" i="1"/>
  <c r="G37" i="1"/>
  <c r="F37" i="1"/>
  <c r="E37" i="1"/>
  <c r="D37" i="1"/>
  <c r="P53" i="1"/>
  <c r="P52" i="1"/>
  <c r="P51" i="1"/>
  <c r="P50" i="1"/>
  <c r="P46" i="1"/>
  <c r="P45" i="1"/>
  <c r="P44" i="1"/>
  <c r="P43" i="1"/>
  <c r="P42" i="1"/>
  <c r="P41" i="1"/>
  <c r="P40" i="1"/>
  <c r="P36" i="1"/>
  <c r="P35" i="1"/>
  <c r="P34" i="1"/>
  <c r="EG26" i="39" l="1"/>
  <c r="DW23" i="39"/>
  <c r="N53" i="30"/>
  <c r="B6" i="30" s="1"/>
  <c r="DY23" i="39"/>
  <c r="N53" i="38"/>
  <c r="B6" i="38" s="1"/>
  <c r="EG23" i="39"/>
  <c r="B53" i="32"/>
  <c r="D6" i="32" s="1"/>
  <c r="EE26" i="39"/>
  <c r="DV23" i="39"/>
  <c r="N53" i="31"/>
  <c r="B6" i="31" s="1"/>
  <c r="DZ23" i="39"/>
  <c r="N53" i="34"/>
  <c r="B6" i="34" s="1"/>
  <c r="ED23" i="39"/>
  <c r="EB26" i="39"/>
  <c r="B53" i="36"/>
  <c r="D6" i="36" s="1"/>
  <c r="EF26" i="39"/>
  <c r="B53" i="37"/>
  <c r="D6" i="37" s="1"/>
  <c r="EJ26" i="39"/>
  <c r="N53" i="33"/>
  <c r="B6" i="33" s="1"/>
  <c r="EE23" i="39"/>
  <c r="N53" i="32"/>
  <c r="B6" i="32" s="1"/>
  <c r="EA23" i="39"/>
  <c r="B53" i="30"/>
  <c r="D6" i="30" s="1"/>
  <c r="EC26" i="39"/>
  <c r="B53" i="38"/>
  <c r="D6" i="38" s="1"/>
  <c r="EK26" i="39"/>
  <c r="DX23" i="39"/>
  <c r="N53" i="36"/>
  <c r="B6" i="36" s="1"/>
  <c r="EB23" i="39"/>
  <c r="N53" i="37"/>
  <c r="B6" i="37" s="1"/>
  <c r="EF23" i="39"/>
  <c r="DZ26" i="39"/>
  <c r="ED26" i="39"/>
  <c r="EH26" i="39"/>
  <c r="N53" i="35"/>
  <c r="B6" i="35" s="1"/>
  <c r="EC23" i="39"/>
  <c r="EA26" i="39"/>
  <c r="B53" i="33"/>
  <c r="D6" i="33" s="1"/>
  <c r="EI26" i="39"/>
  <c r="G8" i="30"/>
  <c r="G8" i="31"/>
  <c r="G8" i="36"/>
  <c r="G8" i="35"/>
  <c r="G8" i="34"/>
  <c r="G8" i="37"/>
  <c r="G8" i="38"/>
  <c r="EA22" i="39"/>
  <c r="B7" i="32"/>
  <c r="DY11" i="39"/>
  <c r="DW7" i="39"/>
  <c r="D7" i="30"/>
  <c r="DY7" i="39"/>
  <c r="D7" i="32"/>
  <c r="EB7" i="39"/>
  <c r="D7" i="34"/>
  <c r="DV7" i="39"/>
  <c r="EE7" i="39"/>
  <c r="D7" i="38"/>
  <c r="G8" i="32"/>
  <c r="G8" i="33"/>
  <c r="R1" i="33"/>
  <c r="EC11" i="39"/>
  <c r="B7" i="33"/>
  <c r="DX7" i="39"/>
  <c r="D7" i="31"/>
  <c r="EC7" i="39"/>
  <c r="D7" i="33"/>
  <c r="EA7" i="39"/>
  <c r="D7" i="35"/>
  <c r="DZ7" i="39"/>
  <c r="D7" i="36"/>
  <c r="ED7" i="39"/>
  <c r="D7" i="37"/>
  <c r="R1" i="4"/>
  <c r="DT11" i="39"/>
  <c r="DV22" i="39"/>
  <c r="DZ22" i="39"/>
  <c r="B7" i="31"/>
  <c r="DX11" i="39"/>
  <c r="R1" i="35"/>
  <c r="EA11" i="39"/>
  <c r="B7" i="35"/>
  <c r="R1" i="36"/>
  <c r="B7" i="36"/>
  <c r="DZ11" i="39"/>
  <c r="R1" i="28"/>
  <c r="DU11" i="39"/>
  <c r="ED22" i="39"/>
  <c r="EB11" i="39"/>
  <c r="B7" i="34"/>
  <c r="R1" i="37"/>
  <c r="ED11" i="39"/>
  <c r="B7" i="37"/>
  <c r="R1" i="38"/>
  <c r="EE11" i="39"/>
  <c r="B7" i="38"/>
  <c r="R1" i="30"/>
  <c r="DW11" i="39"/>
  <c r="B7" i="30"/>
  <c r="DU9" i="39"/>
  <c r="R1" i="29"/>
  <c r="DV11" i="39"/>
  <c r="DX8" i="39"/>
  <c r="E7" i="31"/>
  <c r="DW8" i="39"/>
  <c r="E7" i="30"/>
  <c r="DV8" i="39"/>
  <c r="DU8" i="39"/>
  <c r="EE8" i="39"/>
  <c r="E7" i="38"/>
  <c r="E8" i="38" s="1"/>
  <c r="ED8" i="39"/>
  <c r="E7" i="37"/>
  <c r="E8" i="37" s="1"/>
  <c r="EC8" i="39"/>
  <c r="E7" i="33"/>
  <c r="E8" i="33" s="1"/>
  <c r="EB8" i="39"/>
  <c r="E7" i="34"/>
  <c r="E8" i="34" s="1"/>
  <c r="EA8" i="39"/>
  <c r="E7" i="35"/>
  <c r="E8" i="35" s="1"/>
  <c r="DZ8" i="39"/>
  <c r="E7" i="36"/>
  <c r="E8" i="36" s="1"/>
  <c r="DY8" i="39"/>
  <c r="E7" i="32"/>
  <c r="E8" i="32" s="1"/>
  <c r="EE10" i="39"/>
  <c r="EC19" i="39" s="1"/>
  <c r="F7" i="38"/>
  <c r="F8" i="38" s="1"/>
  <c r="ED10" i="39"/>
  <c r="F7" i="37"/>
  <c r="F8" i="37" s="1"/>
  <c r="EC10" i="39"/>
  <c r="F7" i="33"/>
  <c r="F8" i="33" s="1"/>
  <c r="EB10" i="39"/>
  <c r="DZ19" i="39" s="1"/>
  <c r="F7" i="34"/>
  <c r="F8" i="34" s="1"/>
  <c r="EA10" i="39"/>
  <c r="F7" i="35"/>
  <c r="F8" i="35" s="1"/>
  <c r="DZ10" i="39"/>
  <c r="F7" i="36"/>
  <c r="F8" i="36" s="1"/>
  <c r="DY10" i="39"/>
  <c r="F7" i="32"/>
  <c r="F8" i="32" s="1"/>
  <c r="DX10" i="39"/>
  <c r="F7" i="31"/>
  <c r="F8" i="31" s="1"/>
  <c r="DW10" i="39"/>
  <c r="F7" i="30"/>
  <c r="F8" i="30" s="1"/>
  <c r="DV10" i="39"/>
  <c r="DU10" i="39"/>
  <c r="DU7" i="39"/>
  <c r="DV9" i="39"/>
  <c r="DW9" i="39"/>
  <c r="DX9" i="39"/>
  <c r="DY9" i="39"/>
  <c r="DZ9" i="39"/>
  <c r="EA9" i="39"/>
  <c r="EB9" i="39"/>
  <c r="EC9" i="39"/>
  <c r="ED9" i="39"/>
  <c r="EE9" i="39"/>
  <c r="R1" i="31"/>
  <c r="R1" i="32"/>
  <c r="L42" i="31"/>
  <c r="L42" i="32"/>
  <c r="L42" i="33"/>
  <c r="L42" i="34"/>
  <c r="L42" i="35"/>
  <c r="L42" i="36"/>
  <c r="L42" i="37"/>
  <c r="L42" i="38"/>
  <c r="L42" i="30"/>
  <c r="DX22" i="39"/>
  <c r="EF22" i="39"/>
  <c r="DW22" i="39"/>
  <c r="EE22" i="39"/>
  <c r="R1" i="34"/>
  <c r="EB22" i="39"/>
  <c r="DY22" i="39"/>
  <c r="EC22" i="39"/>
  <c r="EG22" i="39"/>
  <c r="E54" i="31"/>
  <c r="K54" i="31"/>
  <c r="K54" i="38"/>
  <c r="K54" i="34"/>
  <c r="E54" i="34"/>
  <c r="E54" i="30"/>
  <c r="E54" i="33"/>
  <c r="B53" i="35"/>
  <c r="B53" i="34"/>
  <c r="B53" i="31"/>
  <c r="L43" i="34"/>
  <c r="L44" i="34" s="1"/>
  <c r="H54" i="34"/>
  <c r="L43" i="33"/>
  <c r="H54" i="33"/>
  <c r="H54" i="37"/>
  <c r="H54" i="32"/>
  <c r="H54" i="36"/>
  <c r="H54" i="35"/>
  <c r="E54" i="37"/>
  <c r="E54" i="38"/>
  <c r="E54" i="32"/>
  <c r="E54" i="36"/>
  <c r="E54" i="35"/>
  <c r="H54" i="38"/>
  <c r="D44" i="34"/>
  <c r="K54" i="30"/>
  <c r="D44" i="33"/>
  <c r="L43" i="37"/>
  <c r="L43" i="31"/>
  <c r="D44" i="31"/>
  <c r="H54" i="30"/>
  <c r="H54" i="31"/>
  <c r="K54" i="37"/>
  <c r="K54" i="33"/>
  <c r="L43" i="38"/>
  <c r="K54" i="35"/>
  <c r="L43" i="35"/>
  <c r="K54" i="36"/>
  <c r="K54" i="32"/>
  <c r="L43" i="32"/>
  <c r="B44" i="37"/>
  <c r="L43" i="36"/>
  <c r="B44" i="35"/>
  <c r="B44" i="34"/>
  <c r="B44" i="33"/>
  <c r="B44" i="32"/>
  <c r="B44" i="31"/>
  <c r="L43" i="30"/>
  <c r="P47" i="1"/>
  <c r="P55" i="1"/>
  <c r="D8" i="38" l="1"/>
  <c r="B54" i="36"/>
  <c r="B54" i="33"/>
  <c r="N54" i="35"/>
  <c r="B54" i="32"/>
  <c r="N54" i="32"/>
  <c r="B8" i="31"/>
  <c r="D8" i="33"/>
  <c r="N54" i="34"/>
  <c r="DV18" i="39"/>
  <c r="B54" i="30"/>
  <c r="N54" i="33"/>
  <c r="D8" i="30"/>
  <c r="N54" i="38"/>
  <c r="N54" i="37"/>
  <c r="B54" i="38"/>
  <c r="B54" i="37"/>
  <c r="N54" i="30"/>
  <c r="N54" i="31"/>
  <c r="D8" i="32"/>
  <c r="EA19" i="39"/>
  <c r="DW18" i="39"/>
  <c r="DW19" i="39"/>
  <c r="DY19" i="39"/>
  <c r="N54" i="36"/>
  <c r="B8" i="30"/>
  <c r="D8" i="36"/>
  <c r="B8" i="33"/>
  <c r="B8" i="32"/>
  <c r="EL26" i="39"/>
  <c r="EC6" i="39"/>
  <c r="DW15" i="39" s="1"/>
  <c r="C7" i="30"/>
  <c r="D8" i="37"/>
  <c r="EA6" i="39"/>
  <c r="DU15" i="39" s="1"/>
  <c r="EA18" i="39"/>
  <c r="M11" i="32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C6" i="32"/>
  <c r="H6" i="32" s="1"/>
  <c r="M11" i="35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C6" i="35"/>
  <c r="M11" i="34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C6" i="34"/>
  <c r="B54" i="34"/>
  <c r="D6" i="34"/>
  <c r="D8" i="34" s="1"/>
  <c r="M11" i="30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C6" i="30"/>
  <c r="B54" i="31"/>
  <c r="D6" i="31"/>
  <c r="D8" i="31" s="1"/>
  <c r="DT19" i="39"/>
  <c r="DV19" i="39"/>
  <c r="DU16" i="39"/>
  <c r="M11" i="37"/>
  <c r="M12" i="37" s="1"/>
  <c r="M13" i="37" s="1"/>
  <c r="M14" i="37" s="1"/>
  <c r="M15" i="37" s="1"/>
  <c r="M16" i="37" s="1"/>
  <c r="M17" i="37" s="1"/>
  <c r="M18" i="37" s="1"/>
  <c r="M19" i="37" s="1"/>
  <c r="M20" i="37" s="1"/>
  <c r="M21" i="37" s="1"/>
  <c r="M22" i="37" s="1"/>
  <c r="M23" i="37" s="1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M34" i="37" s="1"/>
  <c r="M35" i="37" s="1"/>
  <c r="M36" i="37" s="1"/>
  <c r="M37" i="37" s="1"/>
  <c r="M38" i="37" s="1"/>
  <c r="M39" i="37" s="1"/>
  <c r="M40" i="37" s="1"/>
  <c r="M41" i="37" s="1"/>
  <c r="C6" i="37"/>
  <c r="H6" i="37" s="1"/>
  <c r="M11" i="3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C6" i="31"/>
  <c r="B54" i="35"/>
  <c r="D6" i="35"/>
  <c r="D8" i="35" s="1"/>
  <c r="M11" i="36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C6" i="36"/>
  <c r="H6" i="36" s="1"/>
  <c r="M11" i="38"/>
  <c r="M12" i="38" s="1"/>
  <c r="M13" i="38" s="1"/>
  <c r="M14" i="38" s="1"/>
  <c r="M15" i="38" s="1"/>
  <c r="M16" i="38" s="1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M28" i="38" s="1"/>
  <c r="M29" i="38" s="1"/>
  <c r="M30" i="38" s="1"/>
  <c r="M31" i="38" s="1"/>
  <c r="M32" i="38" s="1"/>
  <c r="M33" i="38" s="1"/>
  <c r="M34" i="38" s="1"/>
  <c r="M35" i="38" s="1"/>
  <c r="M36" i="38" s="1"/>
  <c r="M37" i="38" s="1"/>
  <c r="M38" i="38" s="1"/>
  <c r="M39" i="38" s="1"/>
  <c r="M40" i="38" s="1"/>
  <c r="M41" i="38" s="1"/>
  <c r="C6" i="38"/>
  <c r="H6" i="38" s="1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C6" i="33"/>
  <c r="H6" i="33" s="1"/>
  <c r="DT16" i="39"/>
  <c r="DY16" i="39"/>
  <c r="EE6" i="39"/>
  <c r="DY15" i="39" s="1"/>
  <c r="C7" i="32"/>
  <c r="ED6" i="39"/>
  <c r="DX15" i="39" s="1"/>
  <c r="C7" i="31"/>
  <c r="H7" i="31" s="1"/>
  <c r="EF6" i="39"/>
  <c r="DZ12" i="39" s="1"/>
  <c r="C7" i="36"/>
  <c r="EG6" i="39"/>
  <c r="EA12" i="39" s="1"/>
  <c r="C7" i="35"/>
  <c r="EH6" i="39"/>
  <c r="EB12" i="39" s="1"/>
  <c r="C7" i="34"/>
  <c r="EI6" i="39"/>
  <c r="EC15" i="39" s="1"/>
  <c r="C7" i="33"/>
  <c r="EJ6" i="39"/>
  <c r="EJ25" i="39" s="1"/>
  <c r="C7" i="37"/>
  <c r="C8" i="37" s="1"/>
  <c r="EK6" i="39"/>
  <c r="EE12" i="39" s="1"/>
  <c r="C7" i="38"/>
  <c r="H7" i="38" s="1"/>
  <c r="B8" i="35"/>
  <c r="DW16" i="39"/>
  <c r="DY18" i="39"/>
  <c r="B8" i="36"/>
  <c r="H7" i="36"/>
  <c r="DV16" i="39"/>
  <c r="DX18" i="39"/>
  <c r="DX19" i="39"/>
  <c r="DS19" i="39"/>
  <c r="DQ16" i="39"/>
  <c r="DS18" i="39"/>
  <c r="H7" i="34"/>
  <c r="B8" i="34"/>
  <c r="DZ18" i="39"/>
  <c r="DX16" i="39"/>
  <c r="DZ16" i="39"/>
  <c r="EB18" i="39"/>
  <c r="B8" i="37"/>
  <c r="EB19" i="39"/>
  <c r="B8" i="38"/>
  <c r="EA16" i="39"/>
  <c r="EC18" i="39"/>
  <c r="DU18" i="39"/>
  <c r="DS16" i="39"/>
  <c r="DU19" i="39"/>
  <c r="DR16" i="39"/>
  <c r="DT18" i="39"/>
  <c r="EB6" i="39"/>
  <c r="DV15" i="39" s="1"/>
  <c r="DV17" i="39"/>
  <c r="E8" i="31"/>
  <c r="H7" i="30"/>
  <c r="E8" i="30"/>
  <c r="DU17" i="39"/>
  <c r="DT17" i="39"/>
  <c r="DS17" i="39"/>
  <c r="EC17" i="39"/>
  <c r="EB17" i="39"/>
  <c r="EA17" i="39"/>
  <c r="DZ17" i="39"/>
  <c r="DY17" i="39"/>
  <c r="DX17" i="39"/>
  <c r="DW17" i="39"/>
  <c r="L44" i="33"/>
  <c r="J5" i="33" s="1"/>
  <c r="L44" i="35"/>
  <c r="J5" i="35" s="1"/>
  <c r="L44" i="31"/>
  <c r="J5" i="31" s="1"/>
  <c r="L44" i="37"/>
  <c r="J5" i="37" s="1"/>
  <c r="R2" i="38"/>
  <c r="R2" i="33"/>
  <c r="R2" i="35"/>
  <c r="R2" i="32"/>
  <c r="R2" i="30"/>
  <c r="R2" i="37"/>
  <c r="R2" i="34"/>
  <c r="R2" i="36"/>
  <c r="R2" i="31"/>
  <c r="R2" i="29"/>
  <c r="J5" i="34"/>
  <c r="R2" i="28"/>
  <c r="EF11" i="39"/>
  <c r="EH22" i="39"/>
  <c r="L44" i="32"/>
  <c r="J5" i="32" s="1"/>
  <c r="L44" i="38"/>
  <c r="J5" i="38" s="1"/>
  <c r="L44" i="36"/>
  <c r="J5" i="36" s="1"/>
  <c r="L44" i="30"/>
  <c r="J5" i="30" s="1"/>
  <c r="H6" i="31" l="1"/>
  <c r="EG25" i="39"/>
  <c r="EE15" i="39"/>
  <c r="DU12" i="39"/>
  <c r="EA25" i="39"/>
  <c r="DW12" i="39"/>
  <c r="EC25" i="39"/>
  <c r="DZ15" i="39"/>
  <c r="EC12" i="39"/>
  <c r="EK25" i="39"/>
  <c r="EA15" i="39"/>
  <c r="H6" i="34"/>
  <c r="C8" i="35"/>
  <c r="DT8" i="39"/>
  <c r="C8" i="30"/>
  <c r="H6" i="30"/>
  <c r="C8" i="38"/>
  <c r="C8" i="31"/>
  <c r="DT7" i="39"/>
  <c r="DP16" i="39" s="1"/>
  <c r="C8" i="34"/>
  <c r="C8" i="36"/>
  <c r="H6" i="35"/>
  <c r="H7" i="32"/>
  <c r="C8" i="32"/>
  <c r="DY12" i="39"/>
  <c r="EE25" i="39"/>
  <c r="DX12" i="39"/>
  <c r="ED25" i="39"/>
  <c r="H7" i="35"/>
  <c r="EB15" i="39"/>
  <c r="C8" i="33"/>
  <c r="H7" i="33"/>
  <c r="EI25" i="39"/>
  <c r="ED12" i="39"/>
  <c r="ED15" i="39"/>
  <c r="H7" i="37"/>
  <c r="DV12" i="39"/>
  <c r="EB25" i="39"/>
  <c r="DT9" i="39"/>
  <c r="DT10" i="39"/>
  <c r="R4" i="36"/>
  <c r="R4" i="34"/>
  <c r="R4" i="32"/>
  <c r="R4" i="31"/>
  <c r="R4" i="30"/>
  <c r="R4" i="35"/>
  <c r="R4" i="38"/>
  <c r="R4" i="29"/>
  <c r="R4" i="33"/>
  <c r="R4" i="37"/>
  <c r="R3" i="28"/>
  <c r="EF7" i="39" l="1"/>
  <c r="EF25" i="39" s="1"/>
  <c r="EF8" i="39"/>
  <c r="ED17" i="39" s="1"/>
  <c r="DR17" i="39"/>
  <c r="EF9" i="39"/>
  <c r="DR18" i="39"/>
  <c r="EF10" i="39"/>
  <c r="DR19" i="39"/>
  <c r="EH23" i="39"/>
  <c r="EB16" i="39" l="1"/>
  <c r="EH25" i="39"/>
  <c r="DZ6" i="39"/>
  <c r="R2" i="4"/>
  <c r="R4" i="4" s="1"/>
  <c r="ED18" i="39"/>
  <c r="ED19" i="39"/>
  <c r="EL6" i="39" l="1"/>
  <c r="EF15" i="39" s="1"/>
  <c r="DT12" i="39"/>
  <c r="EF12" i="39" s="1"/>
  <c r="DZ25" i="39"/>
  <c r="EL25" i="39" s="1"/>
  <c r="DT15" i="39"/>
</calcChain>
</file>

<file path=xl/comments1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10.xml><?xml version="1.0" encoding="utf-8"?>
<comments xmlns="http://schemas.openxmlformats.org/spreadsheetml/2006/main">
  <authors>
    <author>Hoang Anh</author>
  </authors>
  <commentList>
    <comment ref="I5" authorId="0" shapeId="0">
      <text>
        <r>
          <rPr>
            <sz val="9"/>
            <color indexed="81"/>
            <rFont val="Tahoma"/>
            <charset val="1"/>
          </rPr>
          <t xml:space="preserve">- Khai báo "Món vay" khi có các khoản nợ mới
- Khai báo "nợ ban đầu" khi món vay có số dư chuyển từ năm trước sang
</t>
        </r>
      </text>
    </comment>
  </commentList>
</comments>
</file>

<file path=xl/comments2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3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4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5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6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7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8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comments9.xml><?xml version="1.0" encoding="utf-8"?>
<comments xmlns="http://schemas.openxmlformats.org/spreadsheetml/2006/main">
  <authors>
    <author>David Weliver</author>
  </authors>
  <commentList>
    <comment ref="A43" authorId="0" shapeId="0">
      <text>
        <r>
          <rPr>
            <b/>
            <sz val="9"/>
            <color indexed="81"/>
            <rFont val="Tahoma"/>
            <family val="2"/>
          </rPr>
          <t>Taichinhcanhan.pro.vn</t>
        </r>
        <r>
          <rPr>
            <sz val="9"/>
            <color indexed="81"/>
            <rFont val="Tahoma"/>
            <family val="2"/>
          </rPr>
          <t xml:space="preserve">
Dữ liệu được lấy từ sheet Ngan sach. Bạn có thể đổi giá trị nào bạn muốn</t>
        </r>
      </text>
    </comment>
  </commentList>
</comments>
</file>

<file path=xl/sharedStrings.xml><?xml version="1.0" encoding="utf-8"?>
<sst xmlns="http://schemas.openxmlformats.org/spreadsheetml/2006/main" count="754" uniqueCount="117">
  <si>
    <t>Thu nhập</t>
  </si>
  <si>
    <t>Chi bất thường</t>
  </si>
  <si>
    <t>Chi thường xuyên</t>
  </si>
  <si>
    <t>Đơn vị tính:</t>
  </si>
  <si>
    <t>Nghìn đồng</t>
  </si>
  <si>
    <t>Bảo hiểm</t>
  </si>
  <si>
    <t>Khác</t>
  </si>
  <si>
    <t>Tổng</t>
  </si>
  <si>
    <t>Điện</t>
  </si>
  <si>
    <t>Khám bệnh</t>
  </si>
  <si>
    <t>Du lịch</t>
  </si>
  <si>
    <t>Chi tiêu</t>
  </si>
  <si>
    <t>Còn lại</t>
  </si>
  <si>
    <t>Tổng chi</t>
  </si>
  <si>
    <t>Đã chi</t>
  </si>
  <si>
    <t>Ngân sách</t>
  </si>
  <si>
    <t>Cố định</t>
  </si>
  <si>
    <t>Bất thường</t>
  </si>
  <si>
    <t>Chênh lệch</t>
  </si>
  <si>
    <t>ĐVT: Nghìn đồng</t>
  </si>
  <si>
    <t>Tổng thực tế</t>
  </si>
  <si>
    <t>Trả nợ</t>
  </si>
  <si>
    <t>Tiết kiệm &amp; đầu tư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</si>
  <si>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</si>
  <si>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</si>
  <si>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</si>
  <si>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</si>
  <si>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</si>
  <si>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</si>
  <si>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</si>
  <si>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</si>
  <si>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</si>
  <si>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</si>
  <si>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</si>
  <si>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</si>
  <si>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Total</t>
  </si>
  <si>
    <t>Thẻ tín dụng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</si>
  <si>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</si>
  <si>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</si>
  <si>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</si>
  <si>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</si>
  <si>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</si>
  <si>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</si>
  <si>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</si>
  <si>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</si>
  <si>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</si>
  <si>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Thu nhập thực tế</t>
  </si>
  <si>
    <t>Tiết kiệm</t>
  </si>
  <si>
    <t>Tiền học cho con</t>
  </si>
  <si>
    <t>TK Ngân hàng</t>
  </si>
  <si>
    <t>Chi cố định</t>
  </si>
  <si>
    <t>Tỷ trọng</t>
  </si>
  <si>
    <t>Trung bình</t>
  </si>
  <si>
    <t>Thực tế</t>
  </si>
  <si>
    <t>Chênh lêch</t>
  </si>
  <si>
    <t>Chi T.xuyên</t>
  </si>
  <si>
    <t>Chi B.Thường</t>
  </si>
  <si>
    <t>T.kiệm &amp; ĐT</t>
  </si>
  <si>
    <t>Ghi chú</t>
  </si>
  <si>
    <t>Tổng chi phí sinh hoạt</t>
  </si>
  <si>
    <t>Ngày tháng</t>
  </si>
  <si>
    <t>Nội dung</t>
  </si>
  <si>
    <t>Nợ mua nhà</t>
  </si>
  <si>
    <t>Trả nợ gốc lần 1</t>
  </si>
  <si>
    <t>STT</t>
  </si>
  <si>
    <t>Vay mua xe</t>
  </si>
  <si>
    <t>Vay A Hải</t>
  </si>
  <si>
    <t>Phát sinh mới</t>
  </si>
  <si>
    <t>Phát sinh thêm</t>
  </si>
  <si>
    <t>Đã trả</t>
  </si>
  <si>
    <t>.</t>
  </si>
  <si>
    <t>Nợ thẻ tín dụng tháng 7</t>
  </si>
  <si>
    <t xml:space="preserve">Đơn vị tính: </t>
  </si>
  <si>
    <t>1.000 VNĐ</t>
  </si>
  <si>
    <t>Món vay</t>
  </si>
  <si>
    <t>Vay ngân hàng</t>
  </si>
  <si>
    <t>1. Lập Ngân sách trong năm</t>
  </si>
  <si>
    <t>3. Lên danh sách, theo dõi các khoản vay</t>
  </si>
  <si>
    <t>Bảng kê 02</t>
  </si>
  <si>
    <t>Bảng kê 01</t>
  </si>
  <si>
    <t xml:space="preserve">Khi phát sinh các món vay, khoản nợ mới: </t>
  </si>
  <si>
    <t>+ Cập nhật vào "Bảng kê 02" + Tên món vay</t>
  </si>
  <si>
    <t>+ Cập nhật trả nợ gốc cho các món vay/Phát sinh tổng số tiền vay mới cho từng món - Bảng kê 01</t>
  </si>
  <si>
    <t xml:space="preserve">Lập ngân sách cho </t>
  </si>
  <si>
    <t>+ Thu nhập</t>
  </si>
  <si>
    <t>+ Chi tiêu: Chi thường xuyên, chi cố định, chi bất thường</t>
  </si>
  <si>
    <t>+ Tiết kiệm - Đầu tư</t>
  </si>
  <si>
    <t>+ Trả nợ: Trả cả nợ gốc + lãi (nếu có) mỗi tháng</t>
  </si>
  <si>
    <t>4. Báo cáo thực tế trong năm</t>
  </si>
  <si>
    <t>+ Các dữ liệu về thu nhập, chi tiêu của năm sẽ chạy tự động khi cập nhật dữ liệu thực tế</t>
  </si>
  <si>
    <t>+ Cập nhật số liệu chi tiêu thực tế mỗi ngày / các tháng tương ứng</t>
  </si>
  <si>
    <t>+ Cảnh báo khi chi tiêu vượt ngân sách cho phép</t>
  </si>
  <si>
    <t>Click here</t>
  </si>
  <si>
    <t>+  Biểu đồ tháng: Chọn tháng -&gt; Dữ liệu chạy tự động</t>
  </si>
  <si>
    <t>2. Theo dõi Chi tiêu thực tế</t>
  </si>
  <si>
    <t>Nợ từ năm trước chuyển sang</t>
  </si>
  <si>
    <t>Mạng internet</t>
  </si>
  <si>
    <t>HƯỚNG DẪN SỬ DỤNG PHẦN MỀM</t>
  </si>
  <si>
    <t>Báo Cáo Chi tiêu Trong Năm 2019</t>
  </si>
  <si>
    <t xml:space="preserve">Bảo hiểm </t>
  </si>
  <si>
    <t xml:space="preserve">Nước </t>
  </si>
  <si>
    <t xml:space="preserve">Y tế </t>
  </si>
  <si>
    <t>Thức Ăn</t>
  </si>
  <si>
    <t>Mỹ Phẩm</t>
  </si>
  <si>
    <t xml:space="preserve">Phí Liên Lạc </t>
  </si>
  <si>
    <t>Đi Lại</t>
  </si>
  <si>
    <t>Về quê</t>
  </si>
  <si>
    <t>Báo Cáo Chi tiêu Trong Năm 2020</t>
  </si>
  <si>
    <t>Báo Cáo Chi tiêu Trong Năm 2021</t>
  </si>
  <si>
    <t>BÁO CÁO CHI TIÊU TRONG NĂM 2019</t>
  </si>
  <si>
    <t>BÁO CÁO CHI TIÊU TRONG NĂM 2020</t>
  </si>
  <si>
    <t>BÁO CÁO CHI TIÊU TRONG NĂM 2021</t>
  </si>
  <si>
    <t>BẢNG PHÂN BỐ CHI TIẾT NHỮNG DANH MỤC CHI TIÊU QUA CÁC NĂM</t>
  </si>
  <si>
    <t>BÁO CÁO TỔNG QUAN CHI TIÊU THEO TỪNG NĂM</t>
  </si>
  <si>
    <t>Bảng Báo Cáo Theo Từng Danh Mục</t>
  </si>
  <si>
    <t xml:space="preserve">                                     Năm                                                                                                                                  Danh Mục</t>
  </si>
  <si>
    <t>Tiết kiệm &amp; Đầu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</si>
</sst>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[Red]\(&quot;$&quot;#,##0.00\)"/>
    <numFmt numFmtId="165" formatCode="_(* #,##0.00_);_(* \(#,##0.00\);_(* &quot;-&quot;??_);_(@_)"/>
    <numFmt numFmtId="166" formatCode="_(* #,##0_);_(* \(#,##0\);_(* &quot;-&quot;??_);_(@_)"/>
    <numFmt numFmtId="167" formatCode="&quot;Ngày &quot;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Arial"/>
      <family val="2"/>
    </font>
    <font>
      <sz val="8"/>
      <color theme="0" tint="-0.499984740745262"/>
      <name val="Arial"/>
      <family val="2"/>
    </font>
    <font>
      <b/>
      <sz val="14"/>
      <name val="Arial"/>
      <family val="2"/>
    </font>
    <font>
      <i/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  <font>
      <sz val="11"/>
      <color theme="0"/>
      <name val="Calibri"/>
      <family val="2"/>
      <scheme val="minor"/>
    </font>
    <font>
      <i/>
      <sz val="8"/>
      <color theme="1"/>
      <name val="Arial"/>
      <family val="2"/>
    </font>
    <font>
      <i/>
      <sz val="8"/>
      <color indexed="8"/>
      <name val="Arial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i/>
      <sz val="11"/>
      <color theme="1"/>
      <name val="Century Gothic"/>
      <family val="2"/>
    </font>
    <font>
      <u/>
      <sz val="11"/>
      <color theme="10"/>
      <name val="Calibri"/>
      <family val="2"/>
    </font>
    <font>
      <b/>
      <sz val="14"/>
      <color theme="1"/>
      <name val="Century Gothic"/>
      <family val="2"/>
    </font>
    <font>
      <b/>
      <sz val="13"/>
      <name val="Arial"/>
      <family val="2"/>
    </font>
    <font>
      <b/>
      <sz val="16"/>
      <color theme="1"/>
      <name val="Calibri"/>
      <family val="2"/>
      <scheme val="minor"/>
    </font>
    <font>
      <sz val="16"/>
      <color theme="0"/>
      <name val="Arial"/>
      <family val="2"/>
    </font>
    <font>
      <sz val="18"/>
      <color rgb="FFFF0000"/>
      <name val="Arial"/>
      <family val="2"/>
    </font>
    <font>
      <sz val="1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EB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0" xfId="0" applyFont="1" applyFill="1" applyAlignment="1">
      <alignment horizontal="left"/>
    </xf>
    <xf numFmtId="165" fontId="4" fillId="2" borderId="0" xfId="1" applyFont="1" applyFill="1"/>
    <xf numFmtId="166" fontId="4" fillId="2" borderId="0" xfId="1" applyNumberFormat="1" applyFont="1" applyFill="1"/>
    <xf numFmtId="0" fontId="9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 wrapText="1"/>
    </xf>
    <xf numFmtId="0" fontId="0" fillId="0" borderId="0" xfId="0"/>
    <xf numFmtId="0" fontId="4" fillId="2" borderId="0" xfId="0" applyFont="1" applyFill="1" applyBorder="1" applyAlignment="1">
      <alignment horizontal="left"/>
    </xf>
    <xf numFmtId="166" fontId="4" fillId="2" borderId="0" xfId="1" applyNumberFormat="1" applyFont="1" applyFill="1" applyBorder="1"/>
    <xf numFmtId="0" fontId="3" fillId="4" borderId="0" xfId="0" applyFont="1" applyFill="1" applyAlignment="1">
      <alignment horizontal="center"/>
    </xf>
    <xf numFmtId="166" fontId="3" fillId="4" borderId="0" xfId="1" applyNumberFormat="1" applyFont="1" applyFill="1" applyBorder="1"/>
    <xf numFmtId="0" fontId="0" fillId="0" borderId="0" xfId="0"/>
    <xf numFmtId="0" fontId="0" fillId="0" borderId="0" xfId="0"/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left" vertical="center"/>
    </xf>
    <xf numFmtId="0" fontId="8" fillId="5" borderId="13" xfId="0" applyFont="1" applyFill="1" applyBorder="1"/>
    <xf numFmtId="0" fontId="5" fillId="5" borderId="0" xfId="0" applyFont="1" applyFill="1" applyBorder="1" applyAlignment="1">
      <alignment horizontal="center" vertical="center"/>
    </xf>
    <xf numFmtId="17" fontId="5" fillId="5" borderId="0" xfId="0" applyNumberFormat="1" applyFont="1" applyFill="1" applyBorder="1" applyAlignment="1">
      <alignment horizontal="center" vertical="center"/>
    </xf>
    <xf numFmtId="167" fontId="14" fillId="0" borderId="8" xfId="0" applyNumberFormat="1" applyFont="1" applyFill="1" applyBorder="1" applyAlignment="1">
      <alignment horizontal="center"/>
    </xf>
    <xf numFmtId="166" fontId="15" fillId="0" borderId="4" xfId="1" applyNumberFormat="1" applyFont="1" applyFill="1" applyBorder="1" applyAlignment="1">
      <alignment horizontal="right"/>
    </xf>
    <xf numFmtId="166" fontId="15" fillId="0" borderId="6" xfId="1" applyNumberFormat="1" applyFont="1" applyFill="1" applyBorder="1" applyAlignment="1">
      <alignment horizontal="right"/>
    </xf>
    <xf numFmtId="166" fontId="15" fillId="0" borderId="23" xfId="1" applyNumberFormat="1" applyFont="1" applyFill="1" applyBorder="1" applyAlignment="1">
      <alignment horizontal="right"/>
    </xf>
    <xf numFmtId="166" fontId="15" fillId="0" borderId="33" xfId="1" applyNumberFormat="1" applyFont="1" applyFill="1" applyBorder="1" applyAlignment="1">
      <alignment horizontal="right"/>
    </xf>
    <xf numFmtId="167" fontId="14" fillId="0" borderId="7" xfId="0" applyNumberFormat="1" applyFont="1" applyFill="1" applyBorder="1" applyAlignment="1">
      <alignment horizontal="center"/>
    </xf>
    <xf numFmtId="166" fontId="15" fillId="0" borderId="2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166" fontId="15" fillId="0" borderId="24" xfId="1" applyNumberFormat="1" applyFont="1" applyFill="1" applyBorder="1" applyAlignment="1">
      <alignment horizontal="right"/>
    </xf>
    <xf numFmtId="167" fontId="14" fillId="0" borderId="16" xfId="0" applyNumberFormat="1" applyFont="1" applyFill="1" applyBorder="1" applyAlignment="1">
      <alignment horizontal="center"/>
    </xf>
    <xf numFmtId="166" fontId="15" fillId="0" borderId="17" xfId="1" applyNumberFormat="1" applyFont="1" applyFill="1" applyBorder="1" applyAlignment="1">
      <alignment horizontal="right"/>
    </xf>
    <xf numFmtId="166" fontId="15" fillId="0" borderId="18" xfId="1" applyNumberFormat="1" applyFont="1" applyFill="1" applyBorder="1" applyAlignment="1">
      <alignment horizontal="right"/>
    </xf>
    <xf numFmtId="166" fontId="15" fillId="0" borderId="19" xfId="1" applyNumberFormat="1" applyFont="1" applyFill="1" applyBorder="1" applyAlignment="1">
      <alignment horizontal="right"/>
    </xf>
    <xf numFmtId="166" fontId="15" fillId="0" borderId="1" xfId="1" applyNumberFormat="1" applyFont="1" applyFill="1" applyBorder="1" applyAlignment="1">
      <alignment horizontal="right"/>
    </xf>
    <xf numFmtId="166" fontId="15" fillId="0" borderId="25" xfId="1" applyNumberFormat="1" applyFont="1" applyFill="1" applyBorder="1" applyAlignment="1">
      <alignment horizontal="right"/>
    </xf>
    <xf numFmtId="0" fontId="14" fillId="0" borderId="30" xfId="0" applyFont="1" applyFill="1" applyBorder="1" applyAlignment="1">
      <alignment horizontal="center"/>
    </xf>
    <xf numFmtId="166" fontId="14" fillId="0" borderId="31" xfId="1" applyNumberFormat="1" applyFont="1" applyFill="1" applyBorder="1" applyAlignment="1">
      <alignment horizontal="right"/>
    </xf>
    <xf numFmtId="166" fontId="14" fillId="0" borderId="32" xfId="1" applyNumberFormat="1" applyFont="1" applyFill="1" applyBorder="1" applyAlignment="1">
      <alignment horizontal="right"/>
    </xf>
    <xf numFmtId="166" fontId="14" fillId="0" borderId="12" xfId="1" applyNumberFormat="1" applyFont="1" applyFill="1" applyBorder="1" applyAlignment="1">
      <alignment horizontal="right"/>
    </xf>
    <xf numFmtId="166" fontId="14" fillId="0" borderId="9" xfId="1" applyNumberFormat="1" applyFont="1" applyFill="1" applyBorder="1" applyAlignment="1">
      <alignment horizontal="right"/>
    </xf>
    <xf numFmtId="166" fontId="15" fillId="0" borderId="9" xfId="1" applyNumberFormat="1" applyFont="1" applyFill="1" applyBorder="1" applyAlignment="1">
      <alignment horizontal="right"/>
    </xf>
    <xf numFmtId="0" fontId="15" fillId="5" borderId="13" xfId="0" applyFont="1" applyFill="1" applyBorder="1"/>
    <xf numFmtId="166" fontId="15" fillId="0" borderId="21" xfId="1" applyNumberFormat="1" applyFont="1" applyFill="1" applyBorder="1" applyAlignment="1">
      <alignment horizontal="right"/>
    </xf>
    <xf numFmtId="166" fontId="15" fillId="0" borderId="20" xfId="1" applyNumberFormat="1" applyFont="1" applyFill="1" applyBorder="1" applyAlignment="1">
      <alignment horizontal="right"/>
    </xf>
    <xf numFmtId="166" fontId="15" fillId="0" borderId="7" xfId="1" applyNumberFormat="1" applyFont="1" applyFill="1" applyBorder="1" applyAlignment="1">
      <alignment horizontal="right"/>
    </xf>
    <xf numFmtId="166" fontId="15" fillId="0" borderId="14" xfId="1" applyNumberFormat="1" applyFont="1" applyFill="1" applyBorder="1" applyAlignment="1">
      <alignment horizontal="right"/>
    </xf>
    <xf numFmtId="166" fontId="15" fillId="0" borderId="3" xfId="1" applyNumberFormat="1" applyFont="1" applyFill="1" applyBorder="1" applyAlignment="1">
      <alignment horizontal="right"/>
    </xf>
    <xf numFmtId="166" fontId="15" fillId="0" borderId="22" xfId="1" applyNumberFormat="1" applyFont="1" applyFill="1" applyBorder="1" applyAlignment="1">
      <alignment horizontal="right"/>
    </xf>
    <xf numFmtId="0" fontId="14" fillId="0" borderId="9" xfId="0" applyFont="1" applyFill="1" applyBorder="1" applyAlignment="1">
      <alignment horizontal="center"/>
    </xf>
    <xf numFmtId="166" fontId="14" fillId="0" borderId="2" xfId="1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0" fontId="16" fillId="0" borderId="0" xfId="0" applyFont="1"/>
    <xf numFmtId="0" fontId="5" fillId="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5" fillId="0" borderId="2" xfId="1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0" borderId="0" xfId="0" quotePrefix="1" applyFont="1"/>
    <xf numFmtId="0" fontId="23" fillId="0" borderId="0" xfId="2" applyAlignment="1" applyProtection="1"/>
    <xf numFmtId="0" fontId="5" fillId="5" borderId="12" xfId="0" applyFont="1" applyFill="1" applyBorder="1" applyAlignment="1">
      <alignment horizontal="center" vertical="center" wrapText="1"/>
    </xf>
    <xf numFmtId="0" fontId="24" fillId="0" borderId="0" xfId="0" applyFont="1"/>
    <xf numFmtId="0" fontId="16" fillId="2" borderId="0" xfId="0" applyFont="1" applyFill="1" applyBorder="1"/>
    <xf numFmtId="166" fontId="8" fillId="2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10" fontId="8" fillId="2" borderId="0" xfId="1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7" borderId="0" xfId="0" applyFont="1" applyFill="1" applyBorder="1" applyAlignment="1">
      <alignment horizontal="center" vertical="center"/>
    </xf>
    <xf numFmtId="0" fontId="4" fillId="7" borderId="0" xfId="0" applyFont="1" applyFill="1"/>
    <xf numFmtId="0" fontId="3" fillId="8" borderId="0" xfId="0" applyFont="1" applyFill="1" applyAlignment="1">
      <alignment horizontal="center"/>
    </xf>
    <xf numFmtId="166" fontId="3" fillId="8" borderId="0" xfId="1" applyNumberFormat="1" applyFont="1" applyFill="1" applyBorder="1"/>
    <xf numFmtId="0" fontId="5" fillId="9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166" fontId="3" fillId="10" borderId="0" xfId="1" applyNumberFormat="1" applyFont="1" applyFill="1" applyBorder="1"/>
    <xf numFmtId="0" fontId="25" fillId="2" borderId="0" xfId="0" applyFont="1" applyFill="1" applyAlignment="1">
      <alignment horizontal="left"/>
    </xf>
    <xf numFmtId="0" fontId="27" fillId="5" borderId="0" xfId="0" applyFont="1" applyFill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0" fontId="27" fillId="9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left" wrapText="1"/>
    </xf>
    <xf numFmtId="0" fontId="0" fillId="0" borderId="0" xfId="0" applyBorder="1"/>
    <xf numFmtId="0" fontId="28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66" fontId="15" fillId="0" borderId="9" xfId="1" applyNumberFormat="1" applyFont="1" applyFill="1" applyBorder="1" applyAlignment="1">
      <alignment horizontal="center"/>
    </xf>
    <xf numFmtId="166" fontId="15" fillId="0" borderId="10" xfId="1" applyNumberFormat="1" applyFont="1" applyFill="1" applyBorder="1" applyAlignment="1">
      <alignment horizontal="center" wrapText="1"/>
    </xf>
    <xf numFmtId="166" fontId="15" fillId="0" borderId="26" xfId="1" applyNumberFormat="1" applyFont="1" applyFill="1" applyBorder="1" applyAlignment="1">
      <alignment horizontal="center" wrapText="1"/>
    </xf>
    <xf numFmtId="166" fontId="15" fillId="0" borderId="27" xfId="1" applyNumberFormat="1" applyFont="1" applyFill="1" applyBorder="1" applyAlignment="1">
      <alignment horizontal="center" wrapText="1"/>
    </xf>
    <xf numFmtId="166" fontId="15" fillId="0" borderId="11" xfId="1" applyNumberFormat="1" applyFont="1" applyFill="1" applyBorder="1" applyAlignment="1">
      <alignment horizontal="center" wrapText="1"/>
    </xf>
    <xf numFmtId="166" fontId="15" fillId="0" borderId="28" xfId="1" applyNumberFormat="1" applyFont="1" applyFill="1" applyBorder="1" applyAlignment="1">
      <alignment horizontal="center" wrapText="1"/>
    </xf>
    <xf numFmtId="166" fontId="15" fillId="0" borderId="29" xfId="1" applyNumberFormat="1" applyFont="1" applyFill="1" applyBorder="1" applyAlignment="1">
      <alignment horizontal="center" wrapText="1"/>
    </xf>
    <xf numFmtId="166" fontId="14" fillId="0" borderId="9" xfId="1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166" fontId="15" fillId="0" borderId="23" xfId="1" applyNumberFormat="1" applyFont="1" applyFill="1" applyBorder="1" applyAlignment="1">
      <alignment horizontal="center" wrapText="1"/>
    </xf>
    <xf numFmtId="166" fontId="15" fillId="0" borderId="34" xfId="1" applyNumberFormat="1" applyFont="1" applyFill="1" applyBorder="1" applyAlignment="1">
      <alignment horizontal="center" wrapText="1"/>
    </xf>
    <xf numFmtId="166" fontId="15" fillId="0" borderId="35" xfId="1" applyNumberFormat="1" applyFont="1" applyFill="1" applyBorder="1" applyAlignment="1">
      <alignment horizontal="center" wrapText="1"/>
    </xf>
    <xf numFmtId="0" fontId="26" fillId="6" borderId="0" xfId="0" applyFont="1" applyFill="1" applyAlignment="1">
      <alignment horizontal="center"/>
    </xf>
    <xf numFmtId="0" fontId="29" fillId="3" borderId="0" xfId="0" applyFont="1" applyFill="1" applyAlignment="1">
      <alignment horizontal="center" vertical="center"/>
    </xf>
    <xf numFmtId="0" fontId="20" fillId="3" borderId="36" xfId="0" applyFont="1" applyFill="1" applyBorder="1" applyAlignment="1">
      <alignment horizontal="left" vertical="top" wrapText="1"/>
    </xf>
    <xf numFmtId="0" fontId="30" fillId="3" borderId="36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left" vertical="top" wrapText="1"/>
    </xf>
    <xf numFmtId="0" fontId="30" fillId="3" borderId="37" xfId="0" applyFont="1" applyFill="1" applyBorder="1" applyAlignment="1">
      <alignment horizontal="center" vertical="center"/>
    </xf>
    <xf numFmtId="0" fontId="0" fillId="11" borderId="9" xfId="0" applyFill="1" applyBorder="1"/>
    <xf numFmtId="0" fontId="0" fillId="11" borderId="9" xfId="0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42"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ill>
        <patternFill>
          <bgColor rgb="FFF7F7F7"/>
        </patternFill>
      </fill>
    </dxf>
  </dxfs>
  <tableStyles count="0" defaultTableStyle="TableStyleMedium9" defaultPivotStyle="PivotStyleLight16"/>
  <colors>
    <mruColors>
      <color rgb="FFD9EEB2"/>
      <color rgb="FFD892D5"/>
      <color rgb="FFF7F7F7"/>
      <color rgb="FFD9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Tiêu NĂM 2021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 cố định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'Ngan sach'!$S$55:$T$55</c:f>
              <c:numCache>
                <c:formatCode>General</c:formatCode>
                <c:ptCount val="2"/>
              </c:numCache>
            </c:numRef>
          </c:cat>
          <c:val>
            <c:numRef>
              <c:f>'Ngan sach'!$P$37</c:f>
              <c:numCache>
                <c:formatCode>_(* #,##0_);_(* \(#,##0\);_(* "-"??_);_(@_)</c:formatCode>
                <c:ptCount val="1"/>
                <c:pt idx="0">
                  <c:v>80520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BB8-93DC-D82AFAD751FD}"/>
            </c:ext>
          </c:extLst>
        </c:ser>
        <c:ser>
          <c:idx val="1"/>
          <c:order val="1"/>
          <c:tx>
            <c:v>Chi thường xuyên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'Ngan sach'!$S$55:$T$55</c:f>
              <c:numCache>
                <c:formatCode>General</c:formatCode>
                <c:ptCount val="2"/>
              </c:numCache>
            </c:numRef>
          </c:cat>
          <c:val>
            <c:numRef>
              <c:f>'Ngan sach'!$P$47</c:f>
              <c:numCache>
                <c:formatCode>_(* #,##0_);_(* \(#,##0\);_(* "-"??_);_(@_)</c:formatCode>
                <c:ptCount val="1"/>
                <c:pt idx="0">
                  <c:v>36182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BB8-93DC-D82AFAD751FD}"/>
            </c:ext>
          </c:extLst>
        </c:ser>
        <c:ser>
          <c:idx val="2"/>
          <c:order val="2"/>
          <c:tx>
            <c:v>Chi bất thường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'Ngan sach'!$S$55:$T$55</c:f>
              <c:numCache>
                <c:formatCode>General</c:formatCode>
                <c:ptCount val="2"/>
              </c:numCache>
            </c:numRef>
          </c:cat>
          <c:val>
            <c:numRef>
              <c:f>'Ngan sach'!$P$55</c:f>
              <c:numCache>
                <c:formatCode>_(* #,##0_);_(* \(#,##0\);_(* "-"??_);_(@_)</c:formatCode>
                <c:ptCount val="1"/>
                <c:pt idx="0">
                  <c:v>21333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9-4BB8-93DC-D82AFAD751FD}"/>
            </c:ext>
          </c:extLst>
        </c:ser>
        <c:ser>
          <c:idx val="3"/>
          <c:order val="3"/>
          <c:tx>
            <c:v>Tiết kiệm &amp; Đầu tư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'Ngan sach'!$S$55:$T$55</c:f>
              <c:numCache>
                <c:formatCode>General</c:formatCode>
                <c:ptCount val="2"/>
              </c:numCache>
            </c:numRef>
          </c:cat>
          <c:val>
            <c:numRef>
              <c:f>'Ngan sach'!$P$62</c:f>
              <c:numCache>
                <c:formatCode>_(* #,##0_);_(* \(#,##0\);_(* "-"??_);_(@_)</c:formatCode>
                <c:ptCount val="1"/>
                <c:pt idx="0">
                  <c:v>51620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9-4BB8-93DC-D82AFAD7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54735"/>
        <c:axId val="1676158895"/>
      </c:barChart>
      <c:catAx>
        <c:axId val="16761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58895"/>
        <c:crosses val="autoZero"/>
        <c:auto val="1"/>
        <c:lblAlgn val="ctr"/>
        <c:lblOffset val="100"/>
        <c:noMultiLvlLbl val="0"/>
      </c:catAx>
      <c:valAx>
        <c:axId val="16761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Bất</a:t>
            </a:r>
            <a:r>
              <a:rPr lang="en-US" baseline="0"/>
              <a:t> Thường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'Ngan sach'!$C$87</c:f>
              <c:strCache>
                <c:ptCount val="1"/>
                <c:pt idx="0">
                  <c:v>Về quê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'Ngan sach'!$D$86:$O$86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sach'!$D$87:$O$87</c:f>
              <c:numCache>
                <c:formatCode>_(* #,##0_);_(* \(#,##0\);_(* "-"??_);_(@_)</c:formatCode>
                <c:ptCount val="12"/>
                <c:pt idx="0">
                  <c:v>300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790</c:v>
                </c:pt>
                <c:pt idx="6">
                  <c:v>2129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6-4BA8-B365-63B9798C9E49}"/>
            </c:ext>
          </c:extLst>
        </c:ser>
        <c:ser>
          <c:idx val="1"/>
          <c:order val="1"/>
          <c:tx>
            <c:strRef>
              <c:f>'Ngan sach'!$C$88</c:f>
              <c:strCache>
                <c:ptCount val="1"/>
                <c:pt idx="0">
                  <c:v>Khám bệnh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'Ngan sach'!$D$86:$O$86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sach'!$D$88:$O$88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6-4BA8-B365-63B9798C9E49}"/>
            </c:ext>
          </c:extLst>
        </c:ser>
        <c:ser>
          <c:idx val="2"/>
          <c:order val="2"/>
          <c:tx>
            <c:strRef>
              <c:f>'Ngan sach'!$C$89</c:f>
              <c:strCache>
                <c:ptCount val="1"/>
                <c:pt idx="0">
                  <c:v>Du lịch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'Ngan sach'!$D$86:$O$86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sach'!$D$89:$O$89</c:f>
              <c:numCache>
                <c:formatCode>_(* #,##0_);_(* \(#,##0\);_(* "-"??_);_(@_)</c:formatCode>
                <c:ptCount val="12"/>
                <c:pt idx="0">
                  <c:v>3121</c:v>
                </c:pt>
                <c:pt idx="1">
                  <c:v>2132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5353</c:v>
                </c:pt>
                <c:pt idx="6">
                  <c:v>4352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2413</c:v>
                </c:pt>
                <c:pt idx="11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6-4BA8-B365-63B9798C9E49}"/>
            </c:ext>
          </c:extLst>
        </c:ser>
        <c:ser>
          <c:idx val="3"/>
          <c:order val="3"/>
          <c:tx>
            <c:strRef>
              <c:f>'Ngan sach'!$C$90</c:f>
              <c:strCache>
                <c:ptCount val="1"/>
                <c:pt idx="0">
                  <c:v>Khác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'Ngan sach'!$D$86:$O$86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sach'!$D$90:$O$90</c:f>
              <c:numCache>
                <c:formatCode>_(* #,##0_);_(* \(#,##0\);_(* "-"??_);_(@_)</c:formatCode>
                <c:ptCount val="12"/>
                <c:pt idx="0">
                  <c:v>13231</c:v>
                </c:pt>
                <c:pt idx="1">
                  <c:v>1241</c:v>
                </c:pt>
                <c:pt idx="2">
                  <c:v>0</c:v>
                </c:pt>
                <c:pt idx="3">
                  <c:v>1322</c:v>
                </c:pt>
                <c:pt idx="4">
                  <c:v>0</c:v>
                </c:pt>
                <c:pt idx="5">
                  <c:v>1231</c:v>
                </c:pt>
                <c:pt idx="6">
                  <c:v>1232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4641</c:v>
                </c:pt>
                <c:pt idx="11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6-4BA8-B365-63B9798C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85039327"/>
        <c:axId val="1385046399"/>
      </c:barChart>
      <c:catAx>
        <c:axId val="1385039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46399"/>
        <c:crosses val="autoZero"/>
        <c:auto val="1"/>
        <c:lblAlgn val="ctr"/>
        <c:lblOffset val="100"/>
        <c:noMultiLvlLbl val="0"/>
      </c:catAx>
      <c:valAx>
        <c:axId val="1385046399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Tiết</a:t>
            </a:r>
            <a:r>
              <a:rPr lang="en-US" baseline="0"/>
              <a:t> Kiệm &amp; Đầu Tư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'Ngan sach'!$C$96</c:f>
              <c:strCache>
                <c:ptCount val="1"/>
                <c:pt idx="0">
                  <c:v>TK Ngân hàng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'Ngan sach'!$D$95:$O$95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sach'!$D$96:$O$96</c:f>
              <c:numCache>
                <c:formatCode>_(* #,##0_);_(* \(#,##0\);_(* "-"??_);_(@_)</c:formatCode>
                <c:ptCount val="12"/>
                <c:pt idx="0">
                  <c:v>13123</c:v>
                </c:pt>
                <c:pt idx="1">
                  <c:v>1233</c:v>
                </c:pt>
                <c:pt idx="2">
                  <c:v>1321</c:v>
                </c:pt>
                <c:pt idx="3">
                  <c:v>1235</c:v>
                </c:pt>
                <c:pt idx="4">
                  <c:v>1234</c:v>
                </c:pt>
                <c:pt idx="5">
                  <c:v>5341</c:v>
                </c:pt>
                <c:pt idx="6">
                  <c:v>1231</c:v>
                </c:pt>
                <c:pt idx="7">
                  <c:v>1343</c:v>
                </c:pt>
                <c:pt idx="8">
                  <c:v>3421</c:v>
                </c:pt>
                <c:pt idx="9">
                  <c:v>1512</c:v>
                </c:pt>
                <c:pt idx="10">
                  <c:v>1231</c:v>
                </c:pt>
                <c:pt idx="11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A3D-BA99-ECAEEE41807A}"/>
            </c:ext>
          </c:extLst>
        </c:ser>
        <c:ser>
          <c:idx val="1"/>
          <c:order val="1"/>
          <c:tx>
            <c:strRef>
              <c:f>'Ngan sach'!$C$97</c:f>
              <c:strCache>
                <c:ptCount val="1"/>
                <c:pt idx="0">
                  <c:v>Bảo hiểm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'Ngan sach'!$D$95:$O$95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sach'!$D$97:$O$97</c:f>
              <c:numCache>
                <c:formatCode>_(* #,##0_);_(* \(#,##0\);_(*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A3D-BA99-ECAEEE41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525459119"/>
        <c:axId val="15254653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'Ngan sach'!$C$98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'Ngan sach'!$D$95:$O$95</c15:sqref>
                        </c15:formulaRef>
                      </c:ext>
                    </c:extLst>
                    <c:strCache>
                      <c:ptCount val="12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  <c:pt idx="3">
                        <c:v>T4</c:v>
                      </c:pt>
                      <c:pt idx="4">
                        <c:v>T5</c:v>
                      </c:pt>
                      <c:pt idx="5">
                        <c:v>T6</c:v>
                      </c:pt>
                      <c:pt idx="6">
                        <c:v>T7</c:v>
                      </c:pt>
                      <c:pt idx="7">
                        <c:v>T8</c:v>
                      </c:pt>
                      <c:pt idx="8">
                        <c:v>T9</c:v>
                      </c:pt>
                      <c:pt idx="9">
                        <c:v>T10</c:v>
                      </c:pt>
                      <c:pt idx="10">
                        <c:v>T11</c:v>
                      </c:pt>
                      <c:pt idx="11">
                        <c:v>T12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'Ngan sach'!$D$98:$O$98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A3D-BA99-ECAEEE41807A}"/>
                  </c:ext>
                </c:extLst>
              </c15:ser>
            </c15:filteredBarSeries>
          </c:ext>
        </c:extLst>
      </c:barChart>
      <c:catAx>
        <c:axId val="1525459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65359"/>
        <c:crosses val="autoZero"/>
        <c:auto val="1"/>
        <c:lblAlgn val="ctr"/>
        <c:lblOffset val="100"/>
        <c:noMultiLvlLbl val="0"/>
      </c:catAx>
      <c:valAx>
        <c:axId val="1525465359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Cố</a:t>
            </a:r>
            <a:r>
              <a:rPr lang="en-US" baseline="0"/>
              <a:t> Định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'Ngan sach'!$C$107</c:f>
              <c:strCache>
                <c:ptCount val="1"/>
                <c:pt idx="0">
                  <c:v>Mạng internet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'Ngan sach'!$D$106:$O$106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sach'!$D$107:$O$107</c:f>
              <c:numCache>
                <c:formatCode>_(* #,##0_);_(* \(#,##0\);_(* "-"??_);_(@_)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D70-BB65-3F5D48FB8F5F}"/>
            </c:ext>
          </c:extLst>
        </c:ser>
        <c:ser>
          <c:idx val="1"/>
          <c:order val="1"/>
          <c:tx>
            <c:strRef>
              <c:f>'Ngan sach'!$C$108</c:f>
              <c:strCache>
                <c:ptCount val="1"/>
                <c:pt idx="0">
                  <c:v>Tiền học cho con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'Ngan sach'!$D$106:$O$106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sach'!$D$108:$O$108</c:f>
              <c:numCache>
                <c:formatCode>_(* #,##0_);_(* \(#,##0\);_(* "-"??_);_(@_)</c:formatCode>
                <c:ptCount val="12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  <c:pt idx="8">
                  <c:v>1320</c:v>
                </c:pt>
                <c:pt idx="9">
                  <c:v>1320</c:v>
                </c:pt>
                <c:pt idx="10">
                  <c:v>1320</c:v>
                </c:pt>
                <c:pt idx="11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D70-BB65-3F5D48FB8F5F}"/>
            </c:ext>
          </c:extLst>
        </c:ser>
        <c:ser>
          <c:idx val="2"/>
          <c:order val="2"/>
          <c:tx>
            <c:strRef>
              <c:f>'Ngan sach'!$C$109</c:f>
              <c:strCache>
                <c:ptCount val="1"/>
                <c:pt idx="0">
                  <c:v>Bảo hiểm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'Ngan sach'!$D$106:$O$106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sach'!$D$109:$O$109</c:f>
              <c:numCache>
                <c:formatCode>_(* #,##0_);_(* \(#,##0\);_(* "-"??_);_(@_)</c:formatCode>
                <c:ptCount val="12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D70-BB65-3F5D48FB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68047"/>
        <c:axId val="1676170543"/>
      </c:lineChart>
      <c:catAx>
        <c:axId val="167616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0543"/>
        <c:crosses val="autoZero"/>
        <c:auto val="1"/>
        <c:lblAlgn val="ctr"/>
        <c:lblOffset val="100"/>
        <c:noMultiLvlLbl val="0"/>
      </c:catAx>
      <c:valAx>
        <c:axId val="1676170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Thường</a:t>
            </a:r>
            <a:r>
              <a:rPr lang="en-US" baseline="0"/>
              <a:t> Xuyên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'Ngan sach'!$C$113</c:f>
              <c:strCache>
                <c:ptCount val="1"/>
                <c:pt idx="0">
                  <c:v>Thức Ăn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sach'!$D$113:$O$113</c:f>
              <c:numCache>
                <c:formatCode>_(* #,##0_);_(* \(#,##0\);_(* "-"??_);_(@_)</c:formatCode>
                <c:ptCount val="12"/>
                <c:pt idx="0">
                  <c:v>3123</c:v>
                </c:pt>
                <c:pt idx="1">
                  <c:v>1233</c:v>
                </c:pt>
                <c:pt idx="2">
                  <c:v>123</c:v>
                </c:pt>
                <c:pt idx="3">
                  <c:v>1231</c:v>
                </c:pt>
                <c:pt idx="4">
                  <c:v>123</c:v>
                </c:pt>
                <c:pt idx="5">
                  <c:v>1234</c:v>
                </c:pt>
                <c:pt idx="6">
                  <c:v>1231</c:v>
                </c:pt>
                <c:pt idx="7">
                  <c:v>1231</c:v>
                </c:pt>
                <c:pt idx="8">
                  <c:v>1231</c:v>
                </c:pt>
                <c:pt idx="9">
                  <c:v>1232</c:v>
                </c:pt>
                <c:pt idx="10">
                  <c:v>4121</c:v>
                </c:pt>
                <c:pt idx="11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2-4F6D-9B02-3E34B1042AD4}"/>
            </c:ext>
          </c:extLst>
        </c:ser>
        <c:ser>
          <c:idx val="1"/>
          <c:order val="1"/>
          <c:tx>
            <c:strRef>
              <c:f>'Ngan sach'!$C$114</c:f>
              <c:strCache>
                <c:ptCount val="1"/>
                <c:pt idx="0">
                  <c:v>Điện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sach'!$D$114:$O$114</c:f>
              <c:numCache>
                <c:formatCode>_(* #,##0_);_(* \(#,##0\);_(* "-"??_);_(@_)</c:formatCode>
                <c:ptCount val="12"/>
                <c:pt idx="0">
                  <c:v>423</c:v>
                </c:pt>
                <c:pt idx="1">
                  <c:v>112</c:v>
                </c:pt>
                <c:pt idx="2">
                  <c:v>231</c:v>
                </c:pt>
                <c:pt idx="3">
                  <c:v>321</c:v>
                </c:pt>
                <c:pt idx="4">
                  <c:v>123</c:v>
                </c:pt>
                <c:pt idx="5">
                  <c:v>432</c:v>
                </c:pt>
                <c:pt idx="6">
                  <c:v>123</c:v>
                </c:pt>
                <c:pt idx="7">
                  <c:v>432</c:v>
                </c:pt>
                <c:pt idx="8">
                  <c:v>122</c:v>
                </c:pt>
                <c:pt idx="9">
                  <c:v>241</c:v>
                </c:pt>
                <c:pt idx="10">
                  <c:v>412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2-4F6D-9B02-3E34B1042AD4}"/>
            </c:ext>
          </c:extLst>
        </c:ser>
        <c:ser>
          <c:idx val="2"/>
          <c:order val="2"/>
          <c:tx>
            <c:strRef>
              <c:f>'Ngan sach'!$C$115</c:f>
              <c:strCache>
                <c:ptCount val="1"/>
                <c:pt idx="0">
                  <c:v>Nước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sach'!$D$115:$O$115</c:f>
              <c:numCache>
                <c:formatCode>_(* #,##0_);_(* \(#,##0\);_(* "-"??_);_(@_)</c:formatCode>
                <c:ptCount val="12"/>
                <c:pt idx="0">
                  <c:v>123</c:v>
                </c:pt>
                <c:pt idx="1">
                  <c:v>231</c:v>
                </c:pt>
                <c:pt idx="2">
                  <c:v>211</c:v>
                </c:pt>
                <c:pt idx="3">
                  <c:v>413</c:v>
                </c:pt>
                <c:pt idx="4">
                  <c:v>213</c:v>
                </c:pt>
                <c:pt idx="5">
                  <c:v>123</c:v>
                </c:pt>
                <c:pt idx="6">
                  <c:v>121</c:v>
                </c:pt>
                <c:pt idx="7">
                  <c:v>132</c:v>
                </c:pt>
                <c:pt idx="8">
                  <c:v>124</c:v>
                </c:pt>
                <c:pt idx="9">
                  <c:v>123</c:v>
                </c:pt>
                <c:pt idx="10">
                  <c:v>131</c:v>
                </c:pt>
                <c:pt idx="11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2-4F6D-9B02-3E34B1042AD4}"/>
            </c:ext>
          </c:extLst>
        </c:ser>
        <c:ser>
          <c:idx val="3"/>
          <c:order val="3"/>
          <c:tx>
            <c:strRef>
              <c:f>'Ngan sach'!$C$116</c:f>
              <c:strCache>
                <c:ptCount val="1"/>
                <c:pt idx="0">
                  <c:v>Mỹ Phẩm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sach'!$D$116:$O$116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1311</c:v>
                </c:pt>
                <c:pt idx="3">
                  <c:v>0</c:v>
                </c:pt>
                <c:pt idx="4">
                  <c:v>0</c:v>
                </c:pt>
                <c:pt idx="5">
                  <c:v>2312</c:v>
                </c:pt>
                <c:pt idx="6">
                  <c:v>0</c:v>
                </c:pt>
                <c:pt idx="7">
                  <c:v>0</c:v>
                </c:pt>
                <c:pt idx="8">
                  <c:v>3122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2-4F6D-9B02-3E34B1042AD4}"/>
            </c:ext>
          </c:extLst>
        </c:ser>
        <c:ser>
          <c:idx val="4"/>
          <c:order val="4"/>
          <c:tx>
            <c:strRef>
              <c:f>'Ngan sach'!$C$117</c:f>
              <c:strCache>
                <c:ptCount val="1"/>
                <c:pt idx="0">
                  <c:v>Phí Liên Lạc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sach'!$D$117:$O$117</c:f>
              <c:numCache>
                <c:formatCode>_(* #,##0_);_(* \(#,##0\);_(* "-"??_);_(@_)</c:formatCode>
                <c:ptCount val="12"/>
                <c:pt idx="0">
                  <c:v>100</c:v>
                </c:pt>
                <c:pt idx="1">
                  <c:v>300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300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52-4F6D-9B02-3E34B1042AD4}"/>
            </c:ext>
          </c:extLst>
        </c:ser>
        <c:ser>
          <c:idx val="5"/>
          <c:order val="5"/>
          <c:tx>
            <c:strRef>
              <c:f>'Ngan sach'!$C$118</c:f>
              <c:strCache>
                <c:ptCount val="1"/>
                <c:pt idx="0">
                  <c:v>Đi Lại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sach'!$D$118:$O$118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2-4F6D-9B02-3E34B1042AD4}"/>
            </c:ext>
          </c:extLst>
        </c:ser>
        <c:ser>
          <c:idx val="6"/>
          <c:order val="6"/>
          <c:tx>
            <c:strRef>
              <c:f>'Ngan sach'!$C$119</c:f>
              <c:strCache>
                <c:ptCount val="1"/>
                <c:pt idx="0">
                  <c:v>Y tế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'Ngan sach'!$D$112:$O$112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sach'!$D$119:$O$119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2-4F6D-9B02-3E34B104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51407"/>
        <c:axId val="1676170127"/>
      </c:lineChart>
      <c:catAx>
        <c:axId val="16761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0127"/>
        <c:crosses val="autoZero"/>
        <c:auto val="1"/>
        <c:lblAlgn val="ctr"/>
        <c:lblOffset val="100"/>
        <c:noMultiLvlLbl val="0"/>
      </c:catAx>
      <c:valAx>
        <c:axId val="16761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Bất Thường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'Ngan sach'!$C$123</c:f>
              <c:strCache>
                <c:ptCount val="1"/>
                <c:pt idx="0">
                  <c:v>Về quê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sach'!$D$122:$O$122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sach'!$D$123:$O$123</c:f>
              <c:numCache>
                <c:formatCode>_(* #,##0_);_(* \(#,##0\);_(* "-"??_);_(@_)</c:formatCode>
                <c:ptCount val="12"/>
                <c:pt idx="0">
                  <c:v>1860</c:v>
                </c:pt>
                <c:pt idx="1">
                  <c:v>900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4645</c:v>
                </c:pt>
                <c:pt idx="6">
                  <c:v>876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D96-9006-295C07A842FA}"/>
            </c:ext>
          </c:extLst>
        </c:ser>
        <c:ser>
          <c:idx val="1"/>
          <c:order val="1"/>
          <c:tx>
            <c:strRef>
              <c:f>'Ngan sach'!$C$124</c:f>
              <c:strCache>
                <c:ptCount val="1"/>
                <c:pt idx="0">
                  <c:v>Khám bệnh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sach'!$D$122:$O$122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sach'!$D$124:$O$124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D96-9006-295C07A842FA}"/>
            </c:ext>
          </c:extLst>
        </c:ser>
        <c:ser>
          <c:idx val="2"/>
          <c:order val="2"/>
          <c:tx>
            <c:strRef>
              <c:f>'Ngan sach'!$C$125</c:f>
              <c:strCache>
                <c:ptCount val="1"/>
                <c:pt idx="0">
                  <c:v>Du lịch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sach'!$D$122:$O$122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sach'!$D$125:$O$125</c:f>
              <c:numCache>
                <c:formatCode>_(* #,##0_);_(* \(#,##0\);_(* "-"??_);_(@_)</c:formatCode>
                <c:ptCount val="12"/>
                <c:pt idx="0">
                  <c:v>2433</c:v>
                </c:pt>
                <c:pt idx="1">
                  <c:v>5241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1233</c:v>
                </c:pt>
                <c:pt idx="6">
                  <c:v>1234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1512</c:v>
                </c:pt>
                <c:pt idx="11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D96-9006-295C07A842FA}"/>
            </c:ext>
          </c:extLst>
        </c:ser>
        <c:ser>
          <c:idx val="3"/>
          <c:order val="3"/>
          <c:tx>
            <c:strRef>
              <c:f>'Ngan sach'!$C$126</c:f>
              <c:strCache>
                <c:ptCount val="1"/>
                <c:pt idx="0">
                  <c:v>Khác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sach'!$D$122:$O$122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sach'!$D$126:$O$126</c:f>
              <c:numCache>
                <c:formatCode>_(* #,##0_);_(* \(#,##0\);_(* "-"??_);_(@_)</c:formatCode>
                <c:ptCount val="12"/>
                <c:pt idx="0">
                  <c:v>1321</c:v>
                </c:pt>
                <c:pt idx="1">
                  <c:v>2311</c:v>
                </c:pt>
                <c:pt idx="2">
                  <c:v>0</c:v>
                </c:pt>
                <c:pt idx="3">
                  <c:v>3121</c:v>
                </c:pt>
                <c:pt idx="4">
                  <c:v>0</c:v>
                </c:pt>
                <c:pt idx="5">
                  <c:v>213</c:v>
                </c:pt>
                <c:pt idx="6">
                  <c:v>1231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3123</c:v>
                </c:pt>
                <c:pt idx="11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C-4D96-9006-295C07A8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492847"/>
        <c:axId val="157148785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'Ngan sach'!$C$127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'Ngan sach'!$D$122:$O$122</c15:sqref>
                        </c15:formulaRef>
                      </c:ext>
                    </c:extLst>
                    <c:strCache>
                      <c:ptCount val="12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  <c:pt idx="3">
                        <c:v>T4</c:v>
                      </c:pt>
                      <c:pt idx="4">
                        <c:v>T5</c:v>
                      </c:pt>
                      <c:pt idx="5">
                        <c:v>T6</c:v>
                      </c:pt>
                      <c:pt idx="6">
                        <c:v>T7</c:v>
                      </c:pt>
                      <c:pt idx="7">
                        <c:v>T8</c:v>
                      </c:pt>
                      <c:pt idx="8">
                        <c:v>T9</c:v>
                      </c:pt>
                      <c:pt idx="9">
                        <c:v>T10</c:v>
                      </c:pt>
                      <c:pt idx="10">
                        <c:v>T11</c:v>
                      </c:pt>
                      <c:pt idx="11">
                        <c:v>T12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'Ngan sach'!$D$127:$O$127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FC-4D96-9006-295C07A842FA}"/>
                  </c:ext>
                </c:extLst>
              </c15:ser>
            </c15:filteredBarSeries>
          </c:ext>
        </c:extLst>
      </c:barChart>
      <c:catAx>
        <c:axId val="15714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87855"/>
        <c:crosses val="autoZero"/>
        <c:auto val="1"/>
        <c:lblAlgn val="ctr"/>
        <c:lblOffset val="100"/>
        <c:noMultiLvlLbl val="0"/>
      </c:catAx>
      <c:valAx>
        <c:axId val="15714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Tiết</a:t>
            </a:r>
            <a:r>
              <a:rPr lang="en-US" baseline="0"/>
              <a:t> Kiệm &amp; Đầu Tư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'Ngan sach'!$C$132</c:f>
              <c:strCache>
                <c:ptCount val="1"/>
                <c:pt idx="0">
                  <c:v>TK Ngân hàng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'Ngan sach'!$D$131:$O$131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sach'!$D$132:$O$132</c:f>
              <c:numCache>
                <c:formatCode>_(* #,##0_);_(* \(#,##0\);_(* "-"??_);_(@_)</c:formatCode>
                <c:ptCount val="12"/>
                <c:pt idx="0">
                  <c:v>2312</c:v>
                </c:pt>
                <c:pt idx="1">
                  <c:v>12331</c:v>
                </c:pt>
                <c:pt idx="2">
                  <c:v>1233</c:v>
                </c:pt>
                <c:pt idx="3">
                  <c:v>1231</c:v>
                </c:pt>
                <c:pt idx="4">
                  <c:v>1231</c:v>
                </c:pt>
                <c:pt idx="5">
                  <c:v>3124</c:v>
                </c:pt>
                <c:pt idx="6">
                  <c:v>132</c:v>
                </c:pt>
                <c:pt idx="7">
                  <c:v>1412</c:v>
                </c:pt>
                <c:pt idx="8">
                  <c:v>523</c:v>
                </c:pt>
                <c:pt idx="9">
                  <c:v>1231</c:v>
                </c:pt>
                <c:pt idx="10">
                  <c:v>123</c:v>
                </c:pt>
                <c:pt idx="1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F-4E47-BA5C-BA0886425BBB}"/>
            </c:ext>
          </c:extLst>
        </c:ser>
        <c:ser>
          <c:idx val="1"/>
          <c:order val="1"/>
          <c:tx>
            <c:strRef>
              <c:f>'Ngan sach'!$C$133</c:f>
              <c:strCache>
                <c:ptCount val="1"/>
                <c:pt idx="0">
                  <c:v>Bảo hiểm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'Ngan sach'!$D$131:$O$131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sach'!$D$133:$O$133</c:f>
              <c:numCache>
                <c:formatCode>_(* #,##0_);_(* \(#,##0\);_(* "-"??_);_(@_)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F-4E47-BA5C-BA088642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597423"/>
        <c:axId val="1511592431"/>
      </c:barChart>
      <c:catAx>
        <c:axId val="15115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2431"/>
        <c:crosses val="autoZero"/>
        <c:auto val="1"/>
        <c:lblAlgn val="ctr"/>
        <c:lblOffset val="100"/>
        <c:noMultiLvlLbl val="0"/>
      </c:catAx>
      <c:valAx>
        <c:axId val="15115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Báo</a:t>
            </a:r>
            <a:r>
              <a:rPr lang="en-US" baseline="0"/>
              <a:t> Cáo Tổng Quan Qua Các Năm</a:t>
            </a:r>
            <a:endParaRPr lang="en-US"/>
          </a:p>
        </c:rich>
      </c:tx>
      <c:layout>
        <c:manualLayout>
          <c:xMode val="edge"/>
          <c:yMode val="edge"/>
          <c:x val="0.20183736809435132"/>
          <c:y val="2.9582668083795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BKCT!$C$10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BKCT!$B$11:$B$15</c:f>
              <c:strCache>
                <c:ptCount val="5"/>
                <c:pt idx="1">
                  <c:v>Chi thường xuyên</c:v>
                </c:pt>
                <c:pt idx="2">
                  <c:v>Chi bất thường</c:v>
                </c:pt>
                <c:pt idx="3">
                  <c:v>Chi cố định</c:v>
                </c:pt>
                <c:pt idx="4">
                  <c:v>Tiết kiệm &amp; Đầu tư</c:v>
                </c:pt>
              </c:strCache>
            </c:strRef>
          </c:cat>
          <c:val>
            <c:numRef>
              <c:f>BKCT!$C$11:$C$15</c:f>
              <c:numCache>
                <c:formatCode>General</c:formatCode>
                <c:ptCount val="5"/>
                <c:pt idx="1">
                  <c:v>23131</c:v>
                </c:pt>
                <c:pt idx="2">
                  <c:v>23231</c:v>
                </c:pt>
                <c:pt idx="3">
                  <c:v>5241</c:v>
                </c:pt>
                <c:pt idx="4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9-488A-8E0B-88346A3616BB}"/>
            </c:ext>
          </c:extLst>
        </c:ser>
        <c:ser>
          <c:idx val="1"/>
          <c:order val="1"/>
          <c:tx>
            <c:strRef>
              <c:f>BKCT!$D$10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BKCT!$B$11:$B$15</c:f>
              <c:strCache>
                <c:ptCount val="5"/>
                <c:pt idx="1">
                  <c:v>Chi thường xuyên</c:v>
                </c:pt>
                <c:pt idx="2">
                  <c:v>Chi bất thường</c:v>
                </c:pt>
                <c:pt idx="3">
                  <c:v>Chi cố định</c:v>
                </c:pt>
                <c:pt idx="4">
                  <c:v>Tiết kiệm &amp; Đầu tư</c:v>
                </c:pt>
              </c:strCache>
            </c:strRef>
          </c:cat>
          <c:val>
            <c:numRef>
              <c:f>BKCT!$D$11:$D$15</c:f>
              <c:numCache>
                <c:formatCode>General</c:formatCode>
                <c:ptCount val="5"/>
                <c:pt idx="1">
                  <c:v>54353</c:v>
                </c:pt>
                <c:pt idx="2">
                  <c:v>34234</c:v>
                </c:pt>
                <c:pt idx="3">
                  <c:v>12314</c:v>
                </c:pt>
                <c:pt idx="4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9-488A-8E0B-88346A3616BB}"/>
            </c:ext>
          </c:extLst>
        </c:ser>
        <c:ser>
          <c:idx val="2"/>
          <c:order val="2"/>
          <c:tx>
            <c:strRef>
              <c:f>BKCT!$E$10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BKCT!$B$11:$B$15</c:f>
              <c:strCache>
                <c:ptCount val="5"/>
                <c:pt idx="1">
                  <c:v>Chi thường xuyên</c:v>
                </c:pt>
                <c:pt idx="2">
                  <c:v>Chi bất thường</c:v>
                </c:pt>
                <c:pt idx="3">
                  <c:v>Chi cố định</c:v>
                </c:pt>
                <c:pt idx="4">
                  <c:v>Tiết kiệm &amp; Đầu tư</c:v>
                </c:pt>
              </c:strCache>
            </c:strRef>
          </c:cat>
          <c:val>
            <c:numRef>
              <c:f>BKCT!$E$11:$E$15</c:f>
              <c:numCache>
                <c:formatCode>General</c:formatCode>
                <c:ptCount val="5"/>
                <c:pt idx="1">
                  <c:v>45123</c:v>
                </c:pt>
                <c:pt idx="2">
                  <c:v>53451</c:v>
                </c:pt>
                <c:pt idx="3">
                  <c:v>21312</c:v>
                </c:pt>
                <c:pt idx="4">
                  <c:v>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9-488A-8E0B-88346A36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1495759"/>
        <c:axId val="1571492015"/>
      </c:barChart>
      <c:catAx>
        <c:axId val="157149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92015"/>
        <c:crosses val="autoZero"/>
        <c:auto val="1"/>
        <c:lblAlgn val="ctr"/>
        <c:lblOffset val="100"/>
        <c:noMultiLvlLbl val="0"/>
      </c:catAx>
      <c:valAx>
        <c:axId val="15714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Tiêu NĂM</a:t>
            </a:r>
            <a:r>
              <a:rPr lang="en-US" baseline="0"/>
              <a:t> 2021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 cố định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'Ngan sach'!$T$87</c:f>
              <c:numCache>
                <c:formatCode>General</c:formatCode>
                <c:ptCount val="1"/>
              </c:numCache>
            </c:numRef>
          </c:cat>
          <c:val>
            <c:numRef>
              <c:f>'Ngan sach'!$P$74</c:f>
              <c:numCache>
                <c:formatCode>_(* #,##0_);_(* \(#,##0\);_(* "-"??_);_(@_)</c:formatCode>
                <c:ptCount val="1"/>
                <c:pt idx="0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B9B-83A2-D53ECCCEC5F7}"/>
            </c:ext>
          </c:extLst>
        </c:ser>
        <c:ser>
          <c:idx val="1"/>
          <c:order val="1"/>
          <c:tx>
            <c:v>Chi thương xuyên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'Ngan sach'!$T$87</c:f>
              <c:numCache>
                <c:formatCode>General</c:formatCode>
                <c:ptCount val="1"/>
              </c:numCache>
            </c:numRef>
          </c:cat>
          <c:val>
            <c:numRef>
              <c:f>'Ngan sach'!$P$84</c:f>
              <c:numCache>
                <c:formatCode>_(* #,##0_);_(* \(#,##0\);_(* "-"??_);_(@_)</c:formatCode>
                <c:ptCount val="1"/>
                <c:pt idx="0">
                  <c:v>63292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B9B-83A2-D53ECCCEC5F7}"/>
            </c:ext>
          </c:extLst>
        </c:ser>
        <c:ser>
          <c:idx val="2"/>
          <c:order val="2"/>
          <c:tx>
            <c:v>Chi bất thường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'Ngan sach'!$T$87</c:f>
              <c:numCache>
                <c:formatCode>General</c:formatCode>
                <c:ptCount val="1"/>
              </c:numCache>
            </c:numRef>
          </c:cat>
          <c:val>
            <c:numRef>
              <c:f>'Ngan sach'!$P$92</c:f>
              <c:numCache>
                <c:formatCode>_(* #,##0_);_(* \(#,##0\);_(* "-"??_);_(@_)</c:formatCode>
                <c:ptCount val="1"/>
                <c:pt idx="0">
                  <c:v>43313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A-4B9B-83A2-D53ECCCEC5F7}"/>
            </c:ext>
          </c:extLst>
        </c:ser>
        <c:ser>
          <c:idx val="3"/>
          <c:order val="3"/>
          <c:tx>
            <c:v>Tiết kiệm &amp; Đầu tư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'Ngan sach'!$T$87</c:f>
              <c:numCache>
                <c:formatCode>General</c:formatCode>
                <c:ptCount val="1"/>
              </c:numCache>
            </c:numRef>
          </c:cat>
          <c:val>
            <c:numRef>
              <c:f>'Ngan sach'!$P$99</c:f>
              <c:numCache>
                <c:formatCode>_(* #,##0_);_(* \(#,##0\);_(* "-"??_);_(@_)</c:formatCode>
                <c:ptCount val="1"/>
                <c:pt idx="0">
                  <c:v>38257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A-4B9B-83A2-D53ECCCE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76156815"/>
        <c:axId val="1676160559"/>
      </c:barChart>
      <c:catAx>
        <c:axId val="16761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60559"/>
        <c:crosses val="autoZero"/>
        <c:auto val="1"/>
        <c:lblAlgn val="ctr"/>
        <c:lblOffset val="100"/>
        <c:noMultiLvlLbl val="0"/>
      </c:catAx>
      <c:valAx>
        <c:axId val="1676160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Chi cố định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'Ngan sach'!$T$123</c:f>
              <c:numCache>
                <c:formatCode>General</c:formatCode>
                <c:ptCount val="1"/>
              </c:numCache>
            </c:numRef>
          </c:cat>
          <c:val>
            <c:numRef>
              <c:f>'Ngan sach'!$P$135</c:f>
              <c:numCache>
                <c:formatCode>_(* #,##0_);_(* \(#,##0\);_(* "-"??_);_(@_)</c:formatCode>
                <c:ptCount val="1"/>
                <c:pt idx="0">
                  <c:v>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4A7F-8DF2-B448D2AFB2BE}"/>
            </c:ext>
          </c:extLst>
        </c:ser>
        <c:ser>
          <c:idx val="1"/>
          <c:order val="1"/>
          <c:tx>
            <c:v>Chi thường xuyên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'Ngan sach'!$T$123</c:f>
              <c:numCache>
                <c:formatCode>General</c:formatCode>
                <c:ptCount val="1"/>
              </c:numCache>
            </c:numRef>
          </c:cat>
          <c:val>
            <c:numRef>
              <c:f>'Ngan sach'!$P$128</c:f>
              <c:numCache>
                <c:formatCode>_(* #,##0_);_(* \(#,##0\);_(* "-"??_);_(@_)</c:formatCode>
                <c:ptCount val="1"/>
                <c:pt idx="0">
                  <c:v>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E-4A7F-8DF2-B448D2AFB2BE}"/>
            </c:ext>
          </c:extLst>
        </c:ser>
        <c:ser>
          <c:idx val="2"/>
          <c:order val="2"/>
          <c:tx>
            <c:v>Chi bất thường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'Ngan sach'!$T$123</c:f>
              <c:numCache>
                <c:formatCode>General</c:formatCode>
                <c:ptCount val="1"/>
              </c:numCache>
            </c:numRef>
          </c:cat>
          <c:val>
            <c:numRef>
              <c:f>'Ngan sach'!$P$120</c:f>
              <c:numCache>
                <c:formatCode>_(* #,##0_);_(* \(#,##0\);_(* "-"??_);_(@_)</c:formatCode>
                <c:ptCount val="1"/>
                <c:pt idx="0">
                  <c:v>33911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E-4A7F-8DF2-B448D2AFB2BE}"/>
            </c:ext>
          </c:extLst>
        </c:ser>
        <c:ser>
          <c:idx val="3"/>
          <c:order val="3"/>
          <c:tx>
            <c:v>Tiết kiệm &amp; Đầu tư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'Ngan sach'!$T$123</c:f>
              <c:numCache>
                <c:formatCode>General</c:formatCode>
                <c:ptCount val="1"/>
              </c:numCache>
            </c:numRef>
          </c:cat>
          <c:val>
            <c:numRef>
              <c:f>'Ngan sach'!$P$110</c:f>
              <c:numCache>
                <c:formatCode>_(* #,##0_);_(* \(#,##0\);_(* "-"??_);_(@_)</c:formatCode>
                <c:ptCount val="1"/>
                <c:pt idx="0">
                  <c:v>19560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E-4A7F-8DF2-B448D2AF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043487"/>
        <c:axId val="1385044735"/>
        <c:axId val="0"/>
      </c:bar3DChart>
      <c:catAx>
        <c:axId val="138504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44735"/>
        <c:crosses val="autoZero"/>
        <c:auto val="1"/>
        <c:lblAlgn val="ctr"/>
        <c:lblOffset val="100"/>
        <c:noMultiLvlLbl val="0"/>
      </c:catAx>
      <c:valAx>
        <c:axId val="13850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 Phí Cố Định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'Ngan sach'!$C$34</c:f>
              <c:strCache>
                <c:ptCount val="1"/>
                <c:pt idx="0">
                  <c:v>Mạng internet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'Ngan sach'!$D$33:$O$33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sach'!$D$34:$O$34</c:f>
              <c:numCache>
                <c:formatCode>_(* #,##0_);_(* \(#,##0\);_(*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5C3-8258-987406C7A3FE}"/>
            </c:ext>
          </c:extLst>
        </c:ser>
        <c:ser>
          <c:idx val="1"/>
          <c:order val="1"/>
          <c:tx>
            <c:strRef>
              <c:f>'Ngan sach'!$C$35</c:f>
              <c:strCache>
                <c:ptCount val="1"/>
                <c:pt idx="0">
                  <c:v>Tiền học cho con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'Ngan sach'!$D$33:$O$33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sach'!$D$35:$O$35</c:f>
              <c:numCache>
                <c:formatCode>_(* #,##0_);_(* \(#,##0\);_(* "-"??_);_(@_)</c:formatCode>
                <c:ptCount val="12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6250</c:v>
                </c:pt>
                <c:pt idx="7">
                  <c:v>6250</c:v>
                </c:pt>
                <c:pt idx="8">
                  <c:v>6250</c:v>
                </c:pt>
                <c:pt idx="9">
                  <c:v>6250</c:v>
                </c:pt>
                <c:pt idx="10">
                  <c:v>6250</c:v>
                </c:pt>
                <c:pt idx="11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2-45C3-8258-987406C7A3FE}"/>
            </c:ext>
          </c:extLst>
        </c:ser>
        <c:ser>
          <c:idx val="2"/>
          <c:order val="2"/>
          <c:tx>
            <c:strRef>
              <c:f>'Ngan sach'!$C$36</c:f>
              <c:strCache>
                <c:ptCount val="1"/>
                <c:pt idx="0">
                  <c:v>Bảo hiểm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'Ngan sach'!$D$33:$O$33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sach'!$D$36:$O$36</c:f>
              <c:numCache>
                <c:formatCode>_(* #,##0_);_(* \(#,##0\);_(*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2-45C3-8258-987406C7A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16831007"/>
        <c:axId val="1516824767"/>
      </c:barChart>
      <c:catAx>
        <c:axId val="15168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4767"/>
        <c:crosses val="autoZero"/>
        <c:auto val="1"/>
        <c:lblAlgn val="ctr"/>
        <c:lblOffset val="100"/>
        <c:noMultiLvlLbl val="0"/>
      </c:catAx>
      <c:valAx>
        <c:axId val="15168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 Thường Xuyên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'Ngan sach'!$C$40</c:f>
              <c:strCache>
                <c:ptCount val="1"/>
                <c:pt idx="0">
                  <c:v>Thức Ăn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sach'!$D$40:$O$40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1564</c:v>
                </c:pt>
                <c:pt idx="3">
                  <c:v>1233</c:v>
                </c:pt>
                <c:pt idx="4">
                  <c:v>2344</c:v>
                </c:pt>
                <c:pt idx="5">
                  <c:v>3121</c:v>
                </c:pt>
                <c:pt idx="6">
                  <c:v>1233</c:v>
                </c:pt>
                <c:pt idx="7">
                  <c:v>1233</c:v>
                </c:pt>
                <c:pt idx="8">
                  <c:v>3123</c:v>
                </c:pt>
                <c:pt idx="9">
                  <c:v>1233</c:v>
                </c:pt>
                <c:pt idx="10">
                  <c:v>1323</c:v>
                </c:pt>
                <c:pt idx="1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7-44EF-A51E-DCCD884A7FBC}"/>
            </c:ext>
          </c:extLst>
        </c:ser>
        <c:ser>
          <c:idx val="1"/>
          <c:order val="1"/>
          <c:tx>
            <c:strRef>
              <c:f>'Ngan sach'!$C$41</c:f>
              <c:strCache>
                <c:ptCount val="1"/>
                <c:pt idx="0">
                  <c:v>Điện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sach'!$D$41:$O$41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350</c:v>
                </c:pt>
                <c:pt idx="6">
                  <c:v>250</c:v>
                </c:pt>
                <c:pt idx="7">
                  <c:v>600</c:v>
                </c:pt>
                <c:pt idx="8">
                  <c:v>1200</c:v>
                </c:pt>
                <c:pt idx="9">
                  <c:v>300</c:v>
                </c:pt>
                <c:pt idx="10">
                  <c:v>300</c:v>
                </c:pt>
                <c:pt idx="1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7-44EF-A51E-DCCD884A7FBC}"/>
            </c:ext>
          </c:extLst>
        </c:ser>
        <c:ser>
          <c:idx val="2"/>
          <c:order val="2"/>
          <c:tx>
            <c:strRef>
              <c:f>'Ngan sach'!$C$42</c:f>
              <c:strCache>
                <c:ptCount val="1"/>
                <c:pt idx="0">
                  <c:v>Nước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sach'!$D$42:$O$42</c:f>
              <c:numCache>
                <c:formatCode>_(* #,##0_);_(* \(#,##0\);_(* "-"??_);_(@_)</c:formatCode>
                <c:ptCount val="12"/>
                <c:pt idx="0">
                  <c:v>220</c:v>
                </c:pt>
                <c:pt idx="1">
                  <c:v>120</c:v>
                </c:pt>
                <c:pt idx="2">
                  <c:v>322</c:v>
                </c:pt>
                <c:pt idx="3">
                  <c:v>123</c:v>
                </c:pt>
                <c:pt idx="4">
                  <c:v>321</c:v>
                </c:pt>
                <c:pt idx="5">
                  <c:v>420</c:v>
                </c:pt>
                <c:pt idx="6">
                  <c:v>122</c:v>
                </c:pt>
                <c:pt idx="7">
                  <c:v>423</c:v>
                </c:pt>
                <c:pt idx="8">
                  <c:v>112</c:v>
                </c:pt>
                <c:pt idx="9">
                  <c:v>123</c:v>
                </c:pt>
                <c:pt idx="10">
                  <c:v>123</c:v>
                </c:pt>
                <c:pt idx="1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7-44EF-A51E-DCCD884A7FBC}"/>
            </c:ext>
          </c:extLst>
        </c:ser>
        <c:ser>
          <c:idx val="3"/>
          <c:order val="3"/>
          <c:tx>
            <c:strRef>
              <c:f>'Ngan sach'!$C$43</c:f>
              <c:strCache>
                <c:ptCount val="1"/>
                <c:pt idx="0">
                  <c:v>Mỹ Phẩm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sach'!$D$43:$O$43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234</c:v>
                </c:pt>
                <c:pt idx="2">
                  <c:v>100</c:v>
                </c:pt>
                <c:pt idx="3">
                  <c:v>130</c:v>
                </c:pt>
                <c:pt idx="4">
                  <c:v>123</c:v>
                </c:pt>
                <c:pt idx="5">
                  <c:v>123</c:v>
                </c:pt>
                <c:pt idx="6">
                  <c:v>1230</c:v>
                </c:pt>
                <c:pt idx="7">
                  <c:v>123</c:v>
                </c:pt>
                <c:pt idx="8">
                  <c:v>345</c:v>
                </c:pt>
                <c:pt idx="9">
                  <c:v>131</c:v>
                </c:pt>
                <c:pt idx="10">
                  <c:v>123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7-44EF-A51E-DCCD884A7FBC}"/>
            </c:ext>
          </c:extLst>
        </c:ser>
        <c:ser>
          <c:idx val="4"/>
          <c:order val="4"/>
          <c:tx>
            <c:strRef>
              <c:f>'Ngan sach'!$C$44</c:f>
              <c:strCache>
                <c:ptCount val="1"/>
                <c:pt idx="0">
                  <c:v>Phí Liên Lạc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sach'!$D$44:$O$44</c:f>
              <c:numCache>
                <c:formatCode>_(* #,##0_);_(* \(#,##0\);_(* "-"??_);_(@_)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50</c:v>
                </c:pt>
                <c:pt idx="3">
                  <c:v>20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7-44EF-A51E-DCCD884A7FBC}"/>
            </c:ext>
          </c:extLst>
        </c:ser>
        <c:ser>
          <c:idx val="5"/>
          <c:order val="5"/>
          <c:tx>
            <c:strRef>
              <c:f>'Ngan sach'!$C$45</c:f>
              <c:strCache>
                <c:ptCount val="1"/>
                <c:pt idx="0">
                  <c:v>Đi Lại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sach'!$D$45:$O$45</c:f>
              <c:numCache>
                <c:formatCode>_(* #,##0_);_(* \(#,##0\);_(* "-"??_);_(@_)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7-44EF-A51E-DCCD884A7FBC}"/>
            </c:ext>
          </c:extLst>
        </c:ser>
        <c:ser>
          <c:idx val="6"/>
          <c:order val="6"/>
          <c:tx>
            <c:strRef>
              <c:f>'Ngan sach'!$C$46</c:f>
              <c:strCache>
                <c:ptCount val="1"/>
                <c:pt idx="0">
                  <c:v>Y tế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sach'!$D$39:$O$39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sach'!$D$46:$O$46</c:f>
              <c:numCache>
                <c:formatCode>_(* #,##0_);_(* \(#,##0\);_(* "-"??_);_(@_)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123</c:v>
                </c:pt>
                <c:pt idx="7">
                  <c:v>131</c:v>
                </c:pt>
                <c:pt idx="8">
                  <c:v>131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7-44EF-A51E-DCCD884A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5171695"/>
        <c:axId val="1375173359"/>
      </c:barChart>
      <c:catAx>
        <c:axId val="13751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73359"/>
        <c:crosses val="autoZero"/>
        <c:auto val="1"/>
        <c:lblAlgn val="ctr"/>
        <c:lblOffset val="100"/>
        <c:noMultiLvlLbl val="0"/>
      </c:catAx>
      <c:valAx>
        <c:axId val="13751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 Bất Thường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'Ngan sach'!$C$50</c:f>
              <c:strCache>
                <c:ptCount val="1"/>
                <c:pt idx="0">
                  <c:v>Về quê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sach'!$D$49:$O$49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sach'!$D$50:$O$50</c:f>
              <c:numCache>
                <c:formatCode>_(* #,##0_);_(* \(#,##0\);_(* "-"??_);_(@_)</c:formatCode>
                <c:ptCount val="12"/>
                <c:pt idx="0">
                  <c:v>300</c:v>
                </c:pt>
                <c:pt idx="1">
                  <c:v>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800</c:v>
                </c:pt>
                <c:pt idx="6">
                  <c:v>400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2-4E64-A7DC-8FEAD1C01184}"/>
            </c:ext>
          </c:extLst>
        </c:ser>
        <c:ser>
          <c:idx val="1"/>
          <c:order val="1"/>
          <c:tx>
            <c:strRef>
              <c:f>'Ngan sach'!$C$51</c:f>
              <c:strCache>
                <c:ptCount val="1"/>
                <c:pt idx="0">
                  <c:v>Khám bệnh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sach'!$D$49:$O$49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sach'!$D$51:$O$51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2-4E64-A7DC-8FEAD1C01184}"/>
            </c:ext>
          </c:extLst>
        </c:ser>
        <c:ser>
          <c:idx val="2"/>
          <c:order val="2"/>
          <c:tx>
            <c:strRef>
              <c:f>'Ngan sach'!$C$52</c:f>
              <c:strCache>
                <c:ptCount val="1"/>
                <c:pt idx="0">
                  <c:v>Du lịch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sach'!$D$49:$O$49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sach'!$D$52:$O$52</c:f>
              <c:numCache>
                <c:formatCode>_(* #,##0_);_(* \(#,##0\);_(* "-"??_);_(@_)</c:formatCode>
                <c:ptCount val="12"/>
                <c:pt idx="0">
                  <c:v>700</c:v>
                </c:pt>
                <c:pt idx="1">
                  <c:v>900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2-4E64-A7DC-8FEAD1C01184}"/>
            </c:ext>
          </c:extLst>
        </c:ser>
        <c:ser>
          <c:idx val="3"/>
          <c:order val="3"/>
          <c:tx>
            <c:strRef>
              <c:f>'Ngan sach'!$C$53</c:f>
              <c:strCache>
                <c:ptCount val="1"/>
                <c:pt idx="0">
                  <c:v>Khác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sach'!$D$49:$O$49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sach'!$D$53:$O$53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0</c:v>
                </c:pt>
                <c:pt idx="3">
                  <c:v>2000</c:v>
                </c:pt>
                <c:pt idx="4">
                  <c:v>0</c:v>
                </c:pt>
                <c:pt idx="5">
                  <c:v>3000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</c:v>
                </c:pt>
                <c:pt idx="11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2-4E64-A7DC-8FEAD1C0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748895"/>
        <c:axId val="15197476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'Ngan sach'!$C$54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'Ngan sach'!$D$49:$O$49</c15:sqref>
                        </c15:formulaRef>
                      </c:ext>
                    </c:extLst>
                    <c:strCache>
                      <c:ptCount val="12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  <c:pt idx="3">
                        <c:v>T4</c:v>
                      </c:pt>
                      <c:pt idx="4">
                        <c:v>T5</c:v>
                      </c:pt>
                      <c:pt idx="5">
                        <c:v>T6</c:v>
                      </c:pt>
                      <c:pt idx="6">
                        <c:v>T7</c:v>
                      </c:pt>
                      <c:pt idx="7">
                        <c:v>T8</c:v>
                      </c:pt>
                      <c:pt idx="8">
                        <c:v>T9</c:v>
                      </c:pt>
                      <c:pt idx="9">
                        <c:v>T10</c:v>
                      </c:pt>
                      <c:pt idx="10">
                        <c:v>T11</c:v>
                      </c:pt>
                      <c:pt idx="11">
                        <c:v>T12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'Ngan sach'!$D$54:$O$54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812-4E64-A7DC-8FEAD1C01184}"/>
                  </c:ext>
                </c:extLst>
              </c15:ser>
            </c15:filteredBarSeries>
          </c:ext>
        </c:extLst>
      </c:barChart>
      <c:catAx>
        <c:axId val="15197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47647"/>
        <c:crosses val="autoZero"/>
        <c:auto val="1"/>
        <c:lblAlgn val="ctr"/>
        <c:lblOffset val="100"/>
        <c:noMultiLvlLbl val="0"/>
      </c:catAx>
      <c:valAx>
        <c:axId val="15197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Tiết kiệm &amp; đầu tư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'Ngan sach'!$C$59</c:f>
              <c:strCache>
                <c:ptCount val="1"/>
                <c:pt idx="0">
                  <c:v>TK Ngân hàng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sach'!$D$58:$O$58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sach'!$D$59:$O$59</c:f>
              <c:numCache>
                <c:formatCode>_(* #,##0_);_(* \(#,##0\);_(* "-"??_);_(@_)</c:formatCode>
                <c:ptCount val="12"/>
                <c:pt idx="0">
                  <c:v>13128</c:v>
                </c:pt>
                <c:pt idx="1">
                  <c:v>4548</c:v>
                </c:pt>
                <c:pt idx="2">
                  <c:v>1233</c:v>
                </c:pt>
                <c:pt idx="3">
                  <c:v>4353</c:v>
                </c:pt>
                <c:pt idx="4">
                  <c:v>2343</c:v>
                </c:pt>
                <c:pt idx="5">
                  <c:v>3421</c:v>
                </c:pt>
                <c:pt idx="6">
                  <c:v>1231</c:v>
                </c:pt>
                <c:pt idx="7">
                  <c:v>1343</c:v>
                </c:pt>
                <c:pt idx="8">
                  <c:v>9423</c:v>
                </c:pt>
                <c:pt idx="9">
                  <c:v>2131</c:v>
                </c:pt>
                <c:pt idx="10">
                  <c:v>1233</c:v>
                </c:pt>
                <c:pt idx="1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37E-8225-359F04E00E9F}"/>
            </c:ext>
          </c:extLst>
        </c:ser>
        <c:ser>
          <c:idx val="1"/>
          <c:order val="1"/>
          <c:tx>
            <c:strRef>
              <c:f>'Ngan sach'!$C$60</c:f>
              <c:strCache>
                <c:ptCount val="1"/>
                <c:pt idx="0">
                  <c:v>Bảo hiểm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'Ngan sach'!$D$58:$O$58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sach'!$D$60:$O$60</c:f>
              <c:numCache>
                <c:formatCode>_(* #,##0_);_(* \(#,##0\);_(* "-"??_);_(@_)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37E-8225-359F04E0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5465775"/>
        <c:axId val="1525456623"/>
      </c:barChart>
      <c:catAx>
        <c:axId val="15254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56623"/>
        <c:crosses val="autoZero"/>
        <c:auto val="1"/>
        <c:lblAlgn val="ctr"/>
        <c:lblOffset val="100"/>
        <c:noMultiLvlLbl val="0"/>
      </c:catAx>
      <c:valAx>
        <c:axId val="1525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Thường Xuyên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'Ngan sach'!$C$77</c:f>
              <c:strCache>
                <c:ptCount val="1"/>
                <c:pt idx="0">
                  <c:v>Thức Ăn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sach'!$D$77:$O$77</c:f>
              <c:numCache>
                <c:formatCode>_(* #,##0_);_(* \(#,##0\);_(* "-"??_);_(@_)</c:formatCode>
                <c:ptCount val="12"/>
                <c:pt idx="0">
                  <c:v>2031</c:v>
                </c:pt>
                <c:pt idx="1">
                  <c:v>1231</c:v>
                </c:pt>
                <c:pt idx="2">
                  <c:v>2312</c:v>
                </c:pt>
                <c:pt idx="3">
                  <c:v>6756</c:v>
                </c:pt>
                <c:pt idx="4">
                  <c:v>3524</c:v>
                </c:pt>
                <c:pt idx="5">
                  <c:v>4624</c:v>
                </c:pt>
                <c:pt idx="6">
                  <c:v>8685</c:v>
                </c:pt>
                <c:pt idx="7">
                  <c:v>1232</c:v>
                </c:pt>
                <c:pt idx="8">
                  <c:v>6453</c:v>
                </c:pt>
                <c:pt idx="9">
                  <c:v>2411</c:v>
                </c:pt>
                <c:pt idx="10">
                  <c:v>4351</c:v>
                </c:pt>
                <c:pt idx="11">
                  <c:v>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1E5-91C2-F1F5B92BB0ED}"/>
            </c:ext>
          </c:extLst>
        </c:ser>
        <c:ser>
          <c:idx val="1"/>
          <c:order val="1"/>
          <c:tx>
            <c:strRef>
              <c:f>'Ngan sach'!$C$78</c:f>
              <c:strCache>
                <c:ptCount val="1"/>
                <c:pt idx="0">
                  <c:v>Điện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sach'!$D$78:$O$78</c:f>
              <c:numCache>
                <c:formatCode>_(* #,##0_);_(* \(#,##0\);_(* "-"??_);_(@_)</c:formatCode>
                <c:ptCount val="12"/>
                <c:pt idx="0">
                  <c:v>342</c:v>
                </c:pt>
                <c:pt idx="1">
                  <c:v>123</c:v>
                </c:pt>
                <c:pt idx="2">
                  <c:v>231</c:v>
                </c:pt>
                <c:pt idx="3">
                  <c:v>423</c:v>
                </c:pt>
                <c:pt idx="4">
                  <c:v>123</c:v>
                </c:pt>
                <c:pt idx="5">
                  <c:v>123</c:v>
                </c:pt>
                <c:pt idx="6">
                  <c:v>523</c:v>
                </c:pt>
                <c:pt idx="7">
                  <c:v>132</c:v>
                </c:pt>
                <c:pt idx="8">
                  <c:v>132</c:v>
                </c:pt>
                <c:pt idx="9">
                  <c:v>123</c:v>
                </c:pt>
                <c:pt idx="10">
                  <c:v>534</c:v>
                </c:pt>
                <c:pt idx="1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1E5-91C2-F1F5B92BB0ED}"/>
            </c:ext>
          </c:extLst>
        </c:ser>
        <c:ser>
          <c:idx val="2"/>
          <c:order val="2"/>
          <c:tx>
            <c:strRef>
              <c:f>'Ngan sach'!$C$79</c:f>
              <c:strCache>
                <c:ptCount val="1"/>
                <c:pt idx="0">
                  <c:v>Nước 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sach'!$D$79:$O$79</c:f>
              <c:numCache>
                <c:formatCode>_(* #,##0_);_(* \(#,##0\);_(* "-"??_);_(@_)</c:formatCode>
                <c:ptCount val="12"/>
                <c:pt idx="0">
                  <c:v>112</c:v>
                </c:pt>
                <c:pt idx="1">
                  <c:v>213</c:v>
                </c:pt>
                <c:pt idx="2">
                  <c:v>123</c:v>
                </c:pt>
                <c:pt idx="3">
                  <c:v>312</c:v>
                </c:pt>
                <c:pt idx="4">
                  <c:v>432</c:v>
                </c:pt>
                <c:pt idx="5">
                  <c:v>142</c:v>
                </c:pt>
                <c:pt idx="6">
                  <c:v>142</c:v>
                </c:pt>
                <c:pt idx="7">
                  <c:v>241</c:v>
                </c:pt>
                <c:pt idx="8">
                  <c:v>412</c:v>
                </c:pt>
                <c:pt idx="9">
                  <c:v>124</c:v>
                </c:pt>
                <c:pt idx="10">
                  <c:v>141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1E5-91C2-F1F5B92BB0ED}"/>
            </c:ext>
          </c:extLst>
        </c:ser>
        <c:ser>
          <c:idx val="3"/>
          <c:order val="3"/>
          <c:tx>
            <c:strRef>
              <c:f>'Ngan sach'!$C$80</c:f>
              <c:strCache>
                <c:ptCount val="1"/>
                <c:pt idx="0">
                  <c:v>Mỹ Phẩm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sach'!$D$80:$O$80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6-41E5-91C2-F1F5B92BB0ED}"/>
            </c:ext>
          </c:extLst>
        </c:ser>
        <c:ser>
          <c:idx val="4"/>
          <c:order val="4"/>
          <c:tx>
            <c:strRef>
              <c:f>'Ngan sach'!$C$81</c:f>
              <c:strCache>
                <c:ptCount val="1"/>
                <c:pt idx="0">
                  <c:v>Phí Liên Lạc 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sach'!$D$81:$O$81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6-41E5-91C2-F1F5B92BB0ED}"/>
            </c:ext>
          </c:extLst>
        </c:ser>
        <c:ser>
          <c:idx val="5"/>
          <c:order val="5"/>
          <c:tx>
            <c:strRef>
              <c:f>'Ngan sach'!$C$82</c:f>
              <c:strCache>
                <c:ptCount val="1"/>
                <c:pt idx="0">
                  <c:v>Đi Lại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sach'!$D$82:$O$82</c:f>
              <c:numCache>
                <c:formatCode>_(* #,##0_);_(* \(#,##0\);_(* "-"??_);_(@_)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96-41E5-91C2-F1F5B92BB0ED}"/>
            </c:ext>
          </c:extLst>
        </c:ser>
        <c:ser>
          <c:idx val="6"/>
          <c:order val="6"/>
          <c:tx>
            <c:strRef>
              <c:f>'Ngan sach'!$C$83</c:f>
              <c:strCache>
                <c:ptCount val="1"/>
                <c:pt idx="0">
                  <c:v>Y tế 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Ref>
              <c:f>'Ngan sach'!$D$76:$O$76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sach'!$D$83:$O$83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96-41E5-91C2-F1F5B92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519748479"/>
        <c:axId val="1519750975"/>
      </c:barChart>
      <c:catAx>
        <c:axId val="1519748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50975"/>
        <c:crosses val="autoZero"/>
        <c:auto val="1"/>
        <c:lblAlgn val="ctr"/>
        <c:lblOffset val="100"/>
        <c:noMultiLvlLbl val="0"/>
      </c:catAx>
      <c:valAx>
        <c:axId val="1519750975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Cố</a:t>
            </a:r>
            <a:r>
              <a:rPr lang="en-US" baseline="0"/>
              <a:t> Định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'Ngan sach'!$C$71</c:f>
              <c:strCache>
                <c:ptCount val="1"/>
                <c:pt idx="0">
                  <c:v>Mạng internet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'Ngan sach'!$D$70:$O$70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sach'!$D$71:$O$71</c:f>
              <c:numCache>
                <c:formatCode>_(* #,##0_);_(* \(#,##0\);_(*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56F-81F0-F7E70B614D64}"/>
            </c:ext>
          </c:extLst>
        </c:ser>
        <c:ser>
          <c:idx val="1"/>
          <c:order val="1"/>
          <c:tx>
            <c:strRef>
              <c:f>'Ngan sach'!$C$72</c:f>
              <c:strCache>
                <c:ptCount val="1"/>
                <c:pt idx="0">
                  <c:v>Tiền học cho con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'Ngan sach'!$D$70:$O$70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sach'!$D$72:$O$72</c:f>
              <c:numCache>
                <c:formatCode>_(* #,##0_);_(* \(#,##0\);_(* "-"??_);_(@_)</c:formatCode>
                <c:ptCount val="12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D-456F-81F0-F7E70B614D64}"/>
            </c:ext>
          </c:extLst>
        </c:ser>
        <c:ser>
          <c:idx val="2"/>
          <c:order val="2"/>
          <c:tx>
            <c:strRef>
              <c:f>'Ngan sach'!$C$73</c:f>
              <c:strCache>
                <c:ptCount val="1"/>
                <c:pt idx="0">
                  <c:v>Bảo hiểm 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'Ngan sach'!$D$70:$O$70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'Ngan sach'!$D$73:$O$73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D-456F-81F0-F7E70B61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76145999"/>
        <c:axId val="1676149743"/>
      </c:barChart>
      <c:catAx>
        <c:axId val="1676145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9743"/>
        <c:crosses val="autoZero"/>
        <c:auto val="1"/>
        <c:lblAlgn val="ctr"/>
        <c:lblOffset val="100"/>
        <c:noMultiLvlLbl val="0"/>
      </c:catAx>
      <c:valAx>
        <c:axId val="1676149743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1'!A1"/><Relationship Id="rId2" Type="http://schemas.openxmlformats.org/officeDocument/2006/relationships/hyperlink" Target="#'Ngan sach'!A1"/><Relationship Id="rId1" Type="http://schemas.openxmlformats.org/officeDocument/2006/relationships/hyperlink" Target="#No!A1"/><Relationship Id="rId5" Type="http://schemas.openxmlformats.org/officeDocument/2006/relationships/hyperlink" Target="#BKCT!A1"/><Relationship Id="rId4" Type="http://schemas.openxmlformats.org/officeDocument/2006/relationships/hyperlink" Target="#HOME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'T1'!A1"/><Relationship Id="rId2" Type="http://schemas.openxmlformats.org/officeDocument/2006/relationships/hyperlink" Target="#'Ngan sach'!A1"/><Relationship Id="rId1" Type="http://schemas.openxmlformats.org/officeDocument/2006/relationships/hyperlink" Target="#No!A1"/><Relationship Id="rId5" Type="http://schemas.openxmlformats.org/officeDocument/2006/relationships/chart" Target="../charts/chart16.xml"/><Relationship Id="rId4" Type="http://schemas.openxmlformats.org/officeDocument/2006/relationships/hyperlink" Target="#BKCT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T1'!A1"/><Relationship Id="rId2" Type="http://schemas.openxmlformats.org/officeDocument/2006/relationships/hyperlink" Target="#'Ngan sach'!A1"/><Relationship Id="rId1" Type="http://schemas.openxmlformats.org/officeDocument/2006/relationships/hyperlink" Target="#No!A1"/><Relationship Id="rId5" Type="http://schemas.openxmlformats.org/officeDocument/2006/relationships/hyperlink" Target="#BKCT!A1"/><Relationship Id="rId4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1'!A1"/><Relationship Id="rId7" Type="http://schemas.openxmlformats.org/officeDocument/2006/relationships/chart" Target="../charts/chart3.xml"/><Relationship Id="rId2" Type="http://schemas.openxmlformats.org/officeDocument/2006/relationships/hyperlink" Target="#'Ngan sach'!A1"/><Relationship Id="rId1" Type="http://schemas.openxmlformats.org/officeDocument/2006/relationships/hyperlink" Target="#No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BKC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hyperlink" Target="#BKCT!A1"/><Relationship Id="rId7" Type="http://schemas.openxmlformats.org/officeDocument/2006/relationships/chart" Target="../charts/chart5.xml"/><Relationship Id="rId2" Type="http://schemas.openxmlformats.org/officeDocument/2006/relationships/hyperlink" Target="#'T1'!A1"/><Relationship Id="rId1" Type="http://schemas.openxmlformats.org/officeDocument/2006/relationships/hyperlink" Target="#'Ngan sach'!A1"/><Relationship Id="rId6" Type="http://schemas.openxmlformats.org/officeDocument/2006/relationships/chart" Target="../charts/chart4.xml"/><Relationship Id="rId5" Type="http://schemas.openxmlformats.org/officeDocument/2006/relationships/hyperlink" Target="#'T3'!A1"/><Relationship Id="rId4" Type="http://schemas.openxmlformats.org/officeDocument/2006/relationships/hyperlink" Target="#'T2'!A1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hyperlink" Target="#BKCT!A1"/><Relationship Id="rId7" Type="http://schemas.openxmlformats.org/officeDocument/2006/relationships/chart" Target="../charts/chart9.xml"/><Relationship Id="rId2" Type="http://schemas.openxmlformats.org/officeDocument/2006/relationships/hyperlink" Target="#'T1'!A1"/><Relationship Id="rId1" Type="http://schemas.openxmlformats.org/officeDocument/2006/relationships/hyperlink" Target="#'Ngan sach'!A1"/><Relationship Id="rId6" Type="http://schemas.openxmlformats.org/officeDocument/2006/relationships/chart" Target="../charts/chart8.xml"/><Relationship Id="rId5" Type="http://schemas.openxmlformats.org/officeDocument/2006/relationships/hyperlink" Target="#'T3'!A1"/><Relationship Id="rId4" Type="http://schemas.openxmlformats.org/officeDocument/2006/relationships/hyperlink" Target="#'T2'!A1"/><Relationship Id="rId9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hyperlink" Target="#BKCT!A1"/><Relationship Id="rId7" Type="http://schemas.openxmlformats.org/officeDocument/2006/relationships/chart" Target="../charts/chart13.xml"/><Relationship Id="rId2" Type="http://schemas.openxmlformats.org/officeDocument/2006/relationships/hyperlink" Target="#'T1'!A1"/><Relationship Id="rId1" Type="http://schemas.openxmlformats.org/officeDocument/2006/relationships/hyperlink" Target="#'Ngan sach'!A1"/><Relationship Id="rId6" Type="http://schemas.openxmlformats.org/officeDocument/2006/relationships/chart" Target="../charts/chart12.xml"/><Relationship Id="rId5" Type="http://schemas.openxmlformats.org/officeDocument/2006/relationships/hyperlink" Target="#'T3'!A1"/><Relationship Id="rId4" Type="http://schemas.openxmlformats.org/officeDocument/2006/relationships/hyperlink" Target="#'T2'!A1"/><Relationship Id="rId9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T4'!A1"/><Relationship Id="rId13" Type="http://schemas.openxmlformats.org/officeDocument/2006/relationships/hyperlink" Target="#'T9'!A1"/><Relationship Id="rId3" Type="http://schemas.openxmlformats.org/officeDocument/2006/relationships/hyperlink" Target="#HOME!A1"/><Relationship Id="rId7" Type="http://schemas.openxmlformats.org/officeDocument/2006/relationships/hyperlink" Target="#'T3'!A1"/><Relationship Id="rId12" Type="http://schemas.openxmlformats.org/officeDocument/2006/relationships/hyperlink" Target="#'T8'!A1"/><Relationship Id="rId2" Type="http://schemas.openxmlformats.org/officeDocument/2006/relationships/hyperlink" Target="#'T1'!A1"/><Relationship Id="rId16" Type="http://schemas.openxmlformats.org/officeDocument/2006/relationships/hyperlink" Target="#'T12'!A1"/><Relationship Id="rId1" Type="http://schemas.openxmlformats.org/officeDocument/2006/relationships/hyperlink" Target="#'Ngan sach'!A1"/><Relationship Id="rId6" Type="http://schemas.openxmlformats.org/officeDocument/2006/relationships/hyperlink" Target="#'T2'!A1"/><Relationship Id="rId11" Type="http://schemas.openxmlformats.org/officeDocument/2006/relationships/hyperlink" Target="#'T7'!A1"/><Relationship Id="rId5" Type="http://schemas.openxmlformats.org/officeDocument/2006/relationships/hyperlink" Target="#No!A1"/><Relationship Id="rId15" Type="http://schemas.openxmlformats.org/officeDocument/2006/relationships/hyperlink" Target="#'T11'!A1"/><Relationship Id="rId10" Type="http://schemas.openxmlformats.org/officeDocument/2006/relationships/hyperlink" Target="#'T6'!A1"/><Relationship Id="rId4" Type="http://schemas.openxmlformats.org/officeDocument/2006/relationships/hyperlink" Target="#BKCT!A1"/><Relationship Id="rId9" Type="http://schemas.openxmlformats.org/officeDocument/2006/relationships/hyperlink" Target="#'T5'!A1"/><Relationship Id="rId14" Type="http://schemas.openxmlformats.org/officeDocument/2006/relationships/hyperlink" Target="#'T1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191</xdr:col>
      <xdr:colOff>554736</xdr:colOff>
      <xdr:row>1</xdr:row>
      <xdr:rowOff>142875</xdr:rowOff>
    </xdr:to>
    <xdr:grpSp>
      <xdr:nvGrpSpPr>
        <xdr:cNvPr id="2" name="Group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16597811" cy="333375"/>
          <a:chOff x="19114" y="104775"/>
          <a:chExt cx="116988336" cy="333375"/>
        </a:xfrm>
      </xdr:grpSpPr>
      <xdr:sp macro="" textlink="">
        <xdr:nvSpPr>
          <xdr:cNvPr id="3" name="Rounded Rectangle 2">
            <a:hlinkClick xmlns:r="http://schemas.openxmlformats.org/officeDocument/2006/relationships" r:id="rId2" tooltip="Xem"/>
          </xdr:cNvPr>
          <xdr:cNvSpPr/>
        </xdr:nvSpPr>
        <xdr:spPr>
          <a:xfrm>
            <a:off x="28575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3" tooltip="Xem"/>
          </xdr:cNvPr>
          <xdr:cNvSpPr/>
        </xdr:nvSpPr>
        <xdr:spPr>
          <a:xfrm>
            <a:off x="1286051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4" tooltip="Xem"/>
          </xdr:cNvPr>
          <xdr:cNvSpPr/>
        </xdr:nvSpPr>
        <xdr:spPr>
          <a:xfrm>
            <a:off x="5058039" y="104775"/>
            <a:ext cx="1237986" cy="295275"/>
          </a:xfrm>
          <a:prstGeom prst="round1Rect">
            <a:avLst>
              <a:gd name="adj" fmla="val 5000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5" tooltip="Xem"/>
          </xdr:cNvPr>
          <xdr:cNvSpPr/>
        </xdr:nvSpPr>
        <xdr:spPr>
          <a:xfrm>
            <a:off x="2543087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1" tooltip="Xem"/>
          </xdr:cNvPr>
          <xdr:cNvSpPr/>
        </xdr:nvSpPr>
        <xdr:spPr>
          <a:xfrm>
            <a:off x="3800563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19114" y="438150"/>
            <a:ext cx="116988336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59" name="Group 58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60" name="Rounded Rectangle 59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61" name="Rounded Rectangle 60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62" name="Round Single Corner Rectangle 61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3" name="Rounded Rectangle 62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64" name="Rounded Rectangle 63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65" name="Straight Connector 64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Rounded Rectangle 65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67" name="Rounded Rectangle 66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68" name="Rounded Rectangle 67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69" name="Rounded Rectangle 68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70" name="Rounded Rectangle 69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71" name="Rounded Rectangle 70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72" name="Rounded Rectangle 71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73" name="Rounded Rectangle 72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74" name="Rounded Rectangle 73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75" name="Rounded Rectangle 74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76" name="Rounded Rectangle 75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77" name="Round Single Corner Rectangle 76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190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187</xdr:col>
      <xdr:colOff>21336</xdr:colOff>
      <xdr:row>1</xdr:row>
      <xdr:rowOff>142875</xdr:rowOff>
    </xdr:to>
    <xdr:grpSp>
      <xdr:nvGrpSpPr>
        <xdr:cNvPr id="15" name="Group 14">
          <a:hlinkClick xmlns:r="http://schemas.openxmlformats.org/officeDocument/2006/relationships" r:id="rId1"/>
        </xdr:cNvPr>
        <xdr:cNvGrpSpPr/>
      </xdr:nvGrpSpPr>
      <xdr:grpSpPr>
        <a:xfrm>
          <a:off x="0" y="0"/>
          <a:ext cx="116988336" cy="333375"/>
          <a:chOff x="28575" y="104775"/>
          <a:chExt cx="116988336" cy="333375"/>
        </a:xfrm>
      </xdr:grpSpPr>
      <xdr:sp macro="" textlink="">
        <xdr:nvSpPr>
          <xdr:cNvPr id="16" name="Rounded Rectangle 15">
            <a:hlinkClick xmlns:r="http://schemas.openxmlformats.org/officeDocument/2006/relationships" r:id="rId2" tooltip="Xem"/>
          </xdr:cNvPr>
          <xdr:cNvSpPr/>
        </xdr:nvSpPr>
        <xdr:spPr>
          <a:xfrm>
            <a:off x="28575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CHI</a:t>
            </a:r>
            <a:r>
              <a:rPr lang="en-US" sz="1100" baseline="0"/>
              <a:t> TIÊU</a:t>
            </a:r>
            <a:endParaRPr lang="en-US" sz="1100"/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3" tooltip="xem"/>
          </xdr:cNvPr>
          <xdr:cNvSpPr/>
        </xdr:nvSpPr>
        <xdr:spPr>
          <a:xfrm>
            <a:off x="1286051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4" tooltip="Xem"/>
          </xdr:cNvPr>
          <xdr:cNvSpPr/>
        </xdr:nvSpPr>
        <xdr:spPr>
          <a:xfrm>
            <a:off x="2543087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cxnSp macro="">
        <xdr:nvCxnSpPr>
          <xdr:cNvPr id="21" name="Straight Connector 20"/>
          <xdr:cNvCxnSpPr/>
        </xdr:nvCxnSpPr>
        <xdr:spPr>
          <a:xfrm flipV="1">
            <a:off x="28575" y="438150"/>
            <a:ext cx="116988336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161925</xdr:colOff>
      <xdr:row>9</xdr:row>
      <xdr:rowOff>28575</xdr:rowOff>
    </xdr:from>
    <xdr:to>
      <xdr:col>1</xdr:col>
      <xdr:colOff>1390650</xdr:colOff>
      <xdr:row>10</xdr:row>
      <xdr:rowOff>352425</xdr:rowOff>
    </xdr:to>
    <xdr:cxnSp macro="">
      <xdr:nvCxnSpPr>
        <xdr:cNvPr id="9" name="Straight Connector 8"/>
        <xdr:cNvCxnSpPr/>
      </xdr:nvCxnSpPr>
      <xdr:spPr>
        <a:xfrm>
          <a:off x="161925" y="2200275"/>
          <a:ext cx="1400175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581024</xdr:colOff>
      <xdr:row>7</xdr:row>
      <xdr:rowOff>233362</xdr:rowOff>
    </xdr:from>
    <xdr:to>
      <xdr:col>13</xdr:col>
      <xdr:colOff>495299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183</xdr:col>
      <xdr:colOff>478536</xdr:colOff>
      <xdr:row>1</xdr:row>
      <xdr:rowOff>142875</xdr:rowOff>
    </xdr:to>
    <xdr:grpSp>
      <xdr:nvGrpSpPr>
        <xdr:cNvPr id="2" name="Group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16988336" cy="333375"/>
          <a:chOff x="28575" y="104775"/>
          <a:chExt cx="116988336" cy="333375"/>
        </a:xfrm>
      </xdr:grpSpPr>
      <xdr:sp macro="" textlink="">
        <xdr:nvSpPr>
          <xdr:cNvPr id="3" name="Rounded Rectangle 2">
            <a:hlinkClick xmlns:r="http://schemas.openxmlformats.org/officeDocument/2006/relationships" r:id="rId2" tooltip="Xem"/>
          </xdr:cNvPr>
          <xdr:cNvSpPr/>
        </xdr:nvSpPr>
        <xdr:spPr>
          <a:xfrm>
            <a:off x="28575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3" tooltip="xem"/>
          </xdr:cNvPr>
          <xdr:cNvSpPr/>
        </xdr:nvSpPr>
        <xdr:spPr>
          <a:xfrm>
            <a:off x="1286051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4" tooltip="Xem"/>
          </xdr:cNvPr>
          <xdr:cNvSpPr/>
        </xdr:nvSpPr>
        <xdr:spPr>
          <a:xfrm>
            <a:off x="5058039" y="104775"/>
            <a:ext cx="1237986" cy="295275"/>
          </a:xfrm>
          <a:prstGeom prst="round1Rect">
            <a:avLst>
              <a:gd name="adj" fmla="val 5000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5" tooltip="Xem"/>
          </xdr:cNvPr>
          <xdr:cNvSpPr/>
        </xdr:nvSpPr>
        <xdr:spPr>
          <a:xfrm>
            <a:off x="2543087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1" tooltip="Xem"/>
          </xdr:cNvPr>
          <xdr:cNvSpPr/>
        </xdr:nvSpPr>
        <xdr:spPr>
          <a:xfrm>
            <a:off x="3800563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28575" y="438150"/>
            <a:ext cx="116988336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188</xdr:col>
      <xdr:colOff>516636</xdr:colOff>
      <xdr:row>1</xdr:row>
      <xdr:rowOff>161925</xdr:rowOff>
    </xdr:to>
    <xdr:grpSp>
      <xdr:nvGrpSpPr>
        <xdr:cNvPr id="12" name="Group 11">
          <a:hlinkClick xmlns:r="http://schemas.openxmlformats.org/officeDocument/2006/relationships" r:id="rId1"/>
        </xdr:cNvPr>
        <xdr:cNvGrpSpPr/>
      </xdr:nvGrpSpPr>
      <xdr:grpSpPr>
        <a:xfrm>
          <a:off x="0" y="0"/>
          <a:ext cx="115376930" cy="330013"/>
          <a:chOff x="19126" y="104775"/>
          <a:chExt cx="116988336" cy="333375"/>
        </a:xfrm>
      </xdr:grpSpPr>
      <xdr:sp macro="" textlink="">
        <xdr:nvSpPr>
          <xdr:cNvPr id="2" name="Rounded Rectangle 1">
            <a:hlinkClick xmlns:r="http://schemas.openxmlformats.org/officeDocument/2006/relationships" r:id="rId2"/>
          </xdr:cNvPr>
          <xdr:cNvSpPr/>
        </xdr:nvSpPr>
        <xdr:spPr>
          <a:xfrm>
            <a:off x="28575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CHI</a:t>
            </a:r>
            <a:r>
              <a:rPr lang="en-US" sz="1100" baseline="0"/>
              <a:t> TIÊU</a:t>
            </a:r>
            <a:endParaRPr lang="en-US" sz="1100"/>
          </a:p>
        </xdr:txBody>
      </xdr:sp>
      <xdr:sp macro="" textlink="">
        <xdr:nvSpPr>
          <xdr:cNvPr id="3" name="Rounded Rectangle 2">
            <a:hlinkClick xmlns:r="http://schemas.openxmlformats.org/officeDocument/2006/relationships" r:id="rId3" tooltip="Xem"/>
          </xdr:cNvPr>
          <xdr:cNvSpPr/>
        </xdr:nvSpPr>
        <xdr:spPr>
          <a:xfrm>
            <a:off x="1286051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43087" y="104775"/>
            <a:ext cx="1237986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cxnSp macro="">
        <xdr:nvCxnSpPr>
          <xdr:cNvPr id="11" name="Straight Connector 10"/>
          <xdr:cNvCxnSpPr/>
        </xdr:nvCxnSpPr>
        <xdr:spPr>
          <a:xfrm flipV="1">
            <a:off x="19126" y="438150"/>
            <a:ext cx="116988336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789213</xdr:colOff>
      <xdr:row>33</xdr:row>
      <xdr:rowOff>95250</xdr:rowOff>
    </xdr:from>
    <xdr:to>
      <xdr:col>29</xdr:col>
      <xdr:colOff>571499</xdr:colOff>
      <xdr:row>61</xdr:row>
      <xdr:rowOff>153760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761999</xdr:colOff>
      <xdr:row>71</xdr:row>
      <xdr:rowOff>47625</xdr:rowOff>
    </xdr:from>
    <xdr:to>
      <xdr:col>29</xdr:col>
      <xdr:colOff>452436</xdr:colOff>
      <xdr:row>99</xdr:row>
      <xdr:rowOff>46758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640773</xdr:colOff>
      <xdr:row>114</xdr:row>
      <xdr:rowOff>95248</xdr:rowOff>
    </xdr:from>
    <xdr:to>
      <xdr:col>30</xdr:col>
      <xdr:colOff>476249</xdr:colOff>
      <xdr:row>135</xdr:row>
      <xdr:rowOff>1298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190</xdr:col>
      <xdr:colOff>135636</xdr:colOff>
      <xdr:row>3</xdr:row>
      <xdr:rowOff>19050</xdr:rowOff>
    </xdr:to>
    <xdr:grpSp>
      <xdr:nvGrpSpPr>
        <xdr:cNvPr id="29" name="Group 28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CHI</a:t>
            </a:r>
            <a:r>
              <a:rPr lang="en-US" sz="1100" baseline="0"/>
              <a:t> TIÊU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3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1257300" cy="15240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2019</a:t>
            </a:r>
            <a:endParaRPr lang="en-US" sz="1000"/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4" tooltip="Xem"/>
          </xdr:cNvPr>
          <xdr:cNvSpPr/>
        </xdr:nvSpPr>
        <xdr:spPr>
          <a:xfrm>
            <a:off x="1289871" y="333375"/>
            <a:ext cx="1257300" cy="15240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2020</a:t>
            </a:r>
            <a:endParaRPr lang="en-US" sz="1000"/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5" tooltip="Xem"/>
          </xdr:cNvPr>
          <xdr:cNvSpPr/>
        </xdr:nvSpPr>
        <xdr:spPr>
          <a:xfrm>
            <a:off x="2564966" y="337169"/>
            <a:ext cx="1257300" cy="15240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2021</a:t>
            </a:r>
            <a:endParaRPr lang="en-US" sz="1000"/>
          </a:p>
        </xdr:txBody>
      </xdr:sp>
    </xdr:grpSp>
    <xdr:clientData/>
  </xdr:twoCellAnchor>
  <xdr:twoCellAnchor>
    <xdr:from>
      <xdr:col>0</xdr:col>
      <xdr:colOff>19049</xdr:colOff>
      <xdr:row>10</xdr:row>
      <xdr:rowOff>19050</xdr:rowOff>
    </xdr:from>
    <xdr:to>
      <xdr:col>8</xdr:col>
      <xdr:colOff>19049</xdr:colOff>
      <xdr:row>26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428624</xdr:colOff>
      <xdr:row>9</xdr:row>
      <xdr:rowOff>238124</xdr:rowOff>
    </xdr:from>
    <xdr:to>
      <xdr:col>16</xdr:col>
      <xdr:colOff>504824</xdr:colOff>
      <xdr:row>26</xdr:row>
      <xdr:rowOff>28574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27</xdr:row>
      <xdr:rowOff>119062</xdr:rowOff>
    </xdr:from>
    <xdr:to>
      <xdr:col>8</xdr:col>
      <xdr:colOff>23812</xdr:colOff>
      <xdr:row>48</xdr:row>
      <xdr:rowOff>71436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462643</xdr:colOff>
      <xdr:row>27</xdr:row>
      <xdr:rowOff>122463</xdr:rowOff>
    </xdr:from>
    <xdr:to>
      <xdr:col>16</xdr:col>
      <xdr:colOff>530679</xdr:colOff>
      <xdr:row>48</xdr:row>
      <xdr:rowOff>54428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189</xdr:col>
      <xdr:colOff>573786</xdr:colOff>
      <xdr:row>3</xdr:row>
      <xdr:rowOff>19050</xdr:rowOff>
    </xdr:to>
    <xdr:grpSp>
      <xdr:nvGrpSpPr>
        <xdr:cNvPr id="3" name="Group 2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4" name="Rounded Rectangle 3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CHI TIÊU</a:t>
            </a:r>
          </a:p>
        </xdr:txBody>
      </xdr:sp>
      <xdr:sp macro="" textlink="">
        <xdr:nvSpPr>
          <xdr:cNvPr id="5" name="Rounded Rectangle 4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3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cxnSp macro="">
        <xdr:nvCxnSpPr>
          <xdr:cNvPr id="9" name="Straight Connector 8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ounded Rectangle 9">
            <a:hlinkClick xmlns:r="http://schemas.openxmlformats.org/officeDocument/2006/relationships" r:id="rId2" tooltip="Xem"/>
          </xdr:cNvPr>
          <xdr:cNvSpPr/>
        </xdr:nvSpPr>
        <xdr:spPr>
          <a:xfrm>
            <a:off x="0" y="333374"/>
            <a:ext cx="1257300" cy="180975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2019</a:t>
            </a:r>
            <a:endParaRPr lang="en-US" sz="1000"/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4" tooltip="Xem"/>
          </xdr:cNvPr>
          <xdr:cNvSpPr/>
        </xdr:nvSpPr>
        <xdr:spPr>
          <a:xfrm>
            <a:off x="1266825" y="323849"/>
            <a:ext cx="1257300" cy="1809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2020</a:t>
            </a:r>
            <a:endParaRPr lang="en-US" sz="1000"/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5" tooltip="Xem"/>
          </xdr:cNvPr>
          <xdr:cNvSpPr/>
        </xdr:nvSpPr>
        <xdr:spPr>
          <a:xfrm>
            <a:off x="2552700" y="314324"/>
            <a:ext cx="1257300" cy="180975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2021</a:t>
            </a:r>
            <a:endParaRPr lang="en-US" sz="1000"/>
          </a:p>
        </xdr:txBody>
      </xdr:sp>
    </xdr:grpSp>
    <xdr:clientData/>
  </xdr:twoCellAnchor>
  <xdr:twoCellAnchor>
    <xdr:from>
      <xdr:col>8</xdr:col>
      <xdr:colOff>381000</xdr:colOff>
      <xdr:row>10</xdr:row>
      <xdr:rowOff>57150</xdr:rowOff>
    </xdr:from>
    <xdr:to>
      <xdr:col>14</xdr:col>
      <xdr:colOff>190500</xdr:colOff>
      <xdr:row>26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609600</xdr:colOff>
      <xdr:row>10</xdr:row>
      <xdr:rowOff>76200</xdr:rowOff>
    </xdr:from>
    <xdr:to>
      <xdr:col>6</xdr:col>
      <xdr:colOff>495300</xdr:colOff>
      <xdr:row>26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600075</xdr:colOff>
      <xdr:row>27</xdr:row>
      <xdr:rowOff>47625</xdr:rowOff>
    </xdr:from>
    <xdr:to>
      <xdr:col>6</xdr:col>
      <xdr:colOff>485775</xdr:colOff>
      <xdr:row>43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390525</xdr:colOff>
      <xdr:row>27</xdr:row>
      <xdr:rowOff>104775</xdr:rowOff>
    </xdr:from>
    <xdr:to>
      <xdr:col>14</xdr:col>
      <xdr:colOff>200025</xdr:colOff>
      <xdr:row>43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CHI</a:t>
            </a:r>
            <a:r>
              <a:rPr lang="en-US" sz="1100" baseline="0"/>
              <a:t> TIÊU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3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127635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2019</a:t>
            </a:r>
            <a:endParaRPr lang="en-US" sz="1000"/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4" tooltip="Xem"/>
          </xdr:cNvPr>
          <xdr:cNvSpPr/>
        </xdr:nvSpPr>
        <xdr:spPr>
          <a:xfrm>
            <a:off x="1285875" y="323850"/>
            <a:ext cx="127635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2020</a:t>
            </a:r>
            <a:endParaRPr lang="en-US" sz="1000"/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5" tooltip="Xem"/>
          </xdr:cNvPr>
          <xdr:cNvSpPr/>
        </xdr:nvSpPr>
        <xdr:spPr>
          <a:xfrm>
            <a:off x="2581275" y="342900"/>
            <a:ext cx="127635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Năm</a:t>
            </a:r>
            <a:r>
              <a:rPr lang="en-US" sz="1000" baseline="0"/>
              <a:t> 2021</a:t>
            </a:r>
            <a:endParaRPr lang="en-US" sz="1000"/>
          </a:p>
        </xdr:txBody>
      </xdr:sp>
    </xdr:grpSp>
    <xdr:clientData/>
  </xdr:twoCellAnchor>
  <xdr:twoCellAnchor>
    <xdr:from>
      <xdr:col>0</xdr:col>
      <xdr:colOff>533400</xdr:colOff>
      <xdr:row>10</xdr:row>
      <xdr:rowOff>57150</xdr:rowOff>
    </xdr:from>
    <xdr:to>
      <xdr:col>6</xdr:col>
      <xdr:colOff>419100</xdr:colOff>
      <xdr:row>26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314325</xdr:colOff>
      <xdr:row>10</xdr:row>
      <xdr:rowOff>85725</xdr:rowOff>
    </xdr:from>
    <xdr:to>
      <xdr:col>14</xdr:col>
      <xdr:colOff>123825</xdr:colOff>
      <xdr:row>26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27</xdr:row>
      <xdr:rowOff>133350</xdr:rowOff>
    </xdr:from>
    <xdr:to>
      <xdr:col>6</xdr:col>
      <xdr:colOff>419100</xdr:colOff>
      <xdr:row>43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323850</xdr:colOff>
      <xdr:row>27</xdr:row>
      <xdr:rowOff>133350</xdr:rowOff>
    </xdr:from>
    <xdr:to>
      <xdr:col>14</xdr:col>
      <xdr:colOff>133350</xdr:colOff>
      <xdr:row>43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193</xdr:col>
      <xdr:colOff>288036</xdr:colOff>
      <xdr:row>3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118740936" cy="533400"/>
          <a:chOff x="0" y="0"/>
          <a:chExt cx="118740936" cy="533400"/>
        </a:xfrm>
      </xdr:grpSpPr>
      <xdr:sp macro="" textlink="">
        <xdr:nvSpPr>
          <xdr:cNvPr id="3" name="Rounded Rectangle 2">
            <a:hlinkClick xmlns:r="http://schemas.openxmlformats.org/officeDocument/2006/relationships" r:id="rId1" tooltip="Xem"/>
          </xdr:cNvPr>
          <xdr:cNvSpPr/>
        </xdr:nvSpPr>
        <xdr:spPr>
          <a:xfrm>
            <a:off x="0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NGÂN</a:t>
            </a:r>
            <a:r>
              <a:rPr lang="en-US" sz="1100" baseline="0"/>
              <a:t> SÁCH</a:t>
            </a:r>
            <a:endParaRPr lang="en-US" sz="1100"/>
          </a:p>
        </xdr:txBody>
      </xdr:sp>
      <xdr:sp macro="" textlink="">
        <xdr:nvSpPr>
          <xdr:cNvPr id="4" name="Rounded Rectangle 3">
            <a:hlinkClick xmlns:r="http://schemas.openxmlformats.org/officeDocument/2006/relationships" r:id="rId2" tooltip="Xem"/>
          </xdr:cNvPr>
          <xdr:cNvSpPr/>
        </xdr:nvSpPr>
        <xdr:spPr>
          <a:xfrm>
            <a:off x="1276314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THỰC</a:t>
            </a:r>
            <a:r>
              <a:rPr lang="en-US" sz="1100" baseline="0"/>
              <a:t> TẾ</a:t>
            </a:r>
            <a:endParaRPr lang="en-US" sz="1100"/>
          </a:p>
        </xdr:txBody>
      </xdr:sp>
      <xdr:sp macro="" textlink="">
        <xdr:nvSpPr>
          <xdr:cNvPr id="5" name="Round Single Corner Rectangle 4">
            <a:hlinkClick xmlns:r="http://schemas.openxmlformats.org/officeDocument/2006/relationships" r:id="rId3" tooltip="Xem"/>
          </xdr:cNvPr>
          <xdr:cNvSpPr/>
        </xdr:nvSpPr>
        <xdr:spPr>
          <a:xfrm>
            <a:off x="5104810" y="0"/>
            <a:ext cx="1256532" cy="295275"/>
          </a:xfrm>
          <a:prstGeom prst="round1Rect">
            <a:avLst>
              <a:gd name="adj" fmla="val 30645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HOME</a:t>
            </a:r>
          </a:p>
        </xdr:txBody>
      </xdr:sp>
      <xdr:sp macro="" textlink="">
        <xdr:nvSpPr>
          <xdr:cNvPr id="6" name="Rounded Rectangle 5">
            <a:hlinkClick xmlns:r="http://schemas.openxmlformats.org/officeDocument/2006/relationships" r:id="rId4" tooltip="Xem"/>
          </xdr:cNvPr>
          <xdr:cNvSpPr/>
        </xdr:nvSpPr>
        <xdr:spPr>
          <a:xfrm>
            <a:off x="2552182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BÁO</a:t>
            </a:r>
            <a:r>
              <a:rPr lang="en-US" sz="1100" baseline="0"/>
              <a:t> CÁO</a:t>
            </a:r>
            <a:endParaRPr lang="en-US" sz="1100"/>
          </a:p>
        </xdr:txBody>
      </xdr:sp>
      <xdr:sp macro="" textlink="">
        <xdr:nvSpPr>
          <xdr:cNvPr id="7" name="Rounded Rectangle 6">
            <a:hlinkClick xmlns:r="http://schemas.openxmlformats.org/officeDocument/2006/relationships" r:id="rId5" tooltip="Xem"/>
          </xdr:cNvPr>
          <xdr:cNvSpPr/>
        </xdr:nvSpPr>
        <xdr:spPr>
          <a:xfrm>
            <a:off x="3828496" y="0"/>
            <a:ext cx="1256532" cy="295275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THEO</a:t>
            </a:r>
            <a:r>
              <a:rPr lang="en-US" sz="1100" baseline="0"/>
              <a:t> DÕI NỢ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0" y="533400"/>
            <a:ext cx="118740936" cy="0"/>
          </a:xfrm>
          <a:prstGeom prst="line">
            <a:avLst/>
          </a:prstGeom>
          <a:ln w="1905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le 8">
            <a:hlinkClick xmlns:r="http://schemas.openxmlformats.org/officeDocument/2006/relationships" r:id="rId2" tooltip="Xem"/>
          </xdr:cNvPr>
          <xdr:cNvSpPr/>
        </xdr:nvSpPr>
        <xdr:spPr>
          <a:xfrm>
            <a:off x="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</a:t>
            </a:r>
          </a:p>
        </xdr:txBody>
      </xdr:sp>
      <xdr:sp macro="" textlink="">
        <xdr:nvSpPr>
          <xdr:cNvPr id="10" name="Rounded Rectangle 9">
            <a:hlinkClick xmlns:r="http://schemas.openxmlformats.org/officeDocument/2006/relationships" r:id="rId6" tooltip="Xem"/>
          </xdr:cNvPr>
          <xdr:cNvSpPr/>
        </xdr:nvSpPr>
        <xdr:spPr>
          <a:xfrm>
            <a:off x="6572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2</a:t>
            </a:r>
          </a:p>
        </xdr:txBody>
      </xdr:sp>
      <xdr:sp macro="" textlink="">
        <xdr:nvSpPr>
          <xdr:cNvPr id="11" name="Rounded Rectangle 10">
            <a:hlinkClick xmlns:r="http://schemas.openxmlformats.org/officeDocument/2006/relationships" r:id="rId7" tooltip="Xem"/>
          </xdr:cNvPr>
          <xdr:cNvSpPr/>
        </xdr:nvSpPr>
        <xdr:spPr>
          <a:xfrm>
            <a:off x="13144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3</a:t>
            </a:r>
          </a:p>
        </xdr:txBody>
      </xdr:sp>
      <xdr:sp macro="" textlink="">
        <xdr:nvSpPr>
          <xdr:cNvPr id="12" name="Rounded Rectangle 11">
            <a:hlinkClick xmlns:r="http://schemas.openxmlformats.org/officeDocument/2006/relationships" r:id="rId8" tooltip="Xem"/>
          </xdr:cNvPr>
          <xdr:cNvSpPr/>
        </xdr:nvSpPr>
        <xdr:spPr>
          <a:xfrm>
            <a:off x="19716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4</a:t>
            </a: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9" tooltip="Xem"/>
          </xdr:cNvPr>
          <xdr:cNvSpPr/>
        </xdr:nvSpPr>
        <xdr:spPr>
          <a:xfrm>
            <a:off x="26289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5</a:t>
            </a:r>
          </a:p>
        </xdr:txBody>
      </xdr:sp>
      <xdr:sp macro="" textlink="">
        <xdr:nvSpPr>
          <xdr:cNvPr id="14" name="Rounded Rectangle 13">
            <a:hlinkClick xmlns:r="http://schemas.openxmlformats.org/officeDocument/2006/relationships" r:id="rId10" tooltip="Xem"/>
          </xdr:cNvPr>
          <xdr:cNvSpPr/>
        </xdr:nvSpPr>
        <xdr:spPr>
          <a:xfrm>
            <a:off x="32861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6</a:t>
            </a:r>
          </a:p>
        </xdr:txBody>
      </xdr:sp>
      <xdr:sp macro="" textlink="">
        <xdr:nvSpPr>
          <xdr:cNvPr id="15" name="Rounded Rectangle 14">
            <a:hlinkClick xmlns:r="http://schemas.openxmlformats.org/officeDocument/2006/relationships" r:id="rId11" tooltip="Xem"/>
          </xdr:cNvPr>
          <xdr:cNvSpPr/>
        </xdr:nvSpPr>
        <xdr:spPr>
          <a:xfrm>
            <a:off x="3943350" y="333375"/>
            <a:ext cx="640080" cy="171450"/>
          </a:xfrm>
          <a:prstGeom prst="roundRect">
            <a:avLst>
              <a:gd name="adj" fmla="val 0"/>
            </a:avLst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7</a:t>
            </a:r>
          </a:p>
        </xdr:txBody>
      </xdr:sp>
      <xdr:sp macro="" textlink="">
        <xdr:nvSpPr>
          <xdr:cNvPr id="16" name="Rounded Rectangle 15">
            <a:hlinkClick xmlns:r="http://schemas.openxmlformats.org/officeDocument/2006/relationships" r:id="rId12" tooltip="Xem"/>
          </xdr:cNvPr>
          <xdr:cNvSpPr/>
        </xdr:nvSpPr>
        <xdr:spPr>
          <a:xfrm>
            <a:off x="460057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8</a:t>
            </a:r>
          </a:p>
        </xdr:txBody>
      </xdr:sp>
      <xdr:sp macro="" textlink="">
        <xdr:nvSpPr>
          <xdr:cNvPr id="17" name="Rounded Rectangle 16">
            <a:hlinkClick xmlns:r="http://schemas.openxmlformats.org/officeDocument/2006/relationships" r:id="rId13" tooltip="Xem"/>
          </xdr:cNvPr>
          <xdr:cNvSpPr/>
        </xdr:nvSpPr>
        <xdr:spPr>
          <a:xfrm>
            <a:off x="525780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9</a:t>
            </a: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14" tooltip="Xem"/>
          </xdr:cNvPr>
          <xdr:cNvSpPr/>
        </xdr:nvSpPr>
        <xdr:spPr>
          <a:xfrm>
            <a:off x="5915025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10</a:t>
            </a:r>
          </a:p>
        </xdr:txBody>
      </xdr:sp>
      <xdr:sp macro="" textlink="">
        <xdr:nvSpPr>
          <xdr:cNvPr id="19" name="Rounded Rectangle 18">
            <a:hlinkClick xmlns:r="http://schemas.openxmlformats.org/officeDocument/2006/relationships" r:id="rId15" tooltip="Xem"/>
          </xdr:cNvPr>
          <xdr:cNvSpPr/>
        </xdr:nvSpPr>
        <xdr:spPr>
          <a:xfrm>
            <a:off x="6572250" y="333375"/>
            <a:ext cx="640080" cy="171450"/>
          </a:xfrm>
          <a:prstGeom prst="roundRect">
            <a:avLst>
              <a:gd name="adj" fmla="val 0"/>
            </a:avLst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11</a:t>
            </a:r>
          </a:p>
        </xdr:txBody>
      </xdr:sp>
      <xdr:sp macro="" textlink="">
        <xdr:nvSpPr>
          <xdr:cNvPr id="20" name="Round Single Corner Rectangle 19">
            <a:hlinkClick xmlns:r="http://schemas.openxmlformats.org/officeDocument/2006/relationships" r:id="rId16" tooltip="Xem"/>
          </xdr:cNvPr>
          <xdr:cNvSpPr/>
        </xdr:nvSpPr>
        <xdr:spPr>
          <a:xfrm>
            <a:off x="7229475" y="333375"/>
            <a:ext cx="640080" cy="171450"/>
          </a:xfrm>
          <a:prstGeom prst="round1Rect">
            <a:avLst/>
          </a:prstGeom>
          <a:solidFill>
            <a:schemeClr val="accent1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000"/>
              <a:t>T 12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8"/>
  <sheetViews>
    <sheetView showGridLines="0" showRowColHeaders="0" workbookViewId="0"/>
  </sheetViews>
  <sheetFormatPr defaultRowHeight="15" x14ac:dyDescent="0.25"/>
  <cols>
    <col min="1" max="1" width="3.28515625" customWidth="1"/>
  </cols>
  <sheetData>
    <row r="3" spans="2:16" ht="10.5" customHeight="1" x14ac:dyDescent="0.25"/>
    <row r="4" spans="2:16" ht="18.75" x14ac:dyDescent="0.3">
      <c r="B4" s="78" t="s">
        <v>97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2:16" s="15" customFormat="1" ht="10.5" customHeight="1" x14ac:dyDescent="0.3">
      <c r="B5" s="78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2:16" ht="16.5" x14ac:dyDescent="0.3">
      <c r="B6" s="74" t="s">
        <v>76</v>
      </c>
      <c r="C6" s="73"/>
      <c r="D6" s="73"/>
      <c r="E6" s="73"/>
      <c r="F6" s="73"/>
      <c r="G6" s="73"/>
      <c r="H6" s="73"/>
      <c r="I6" s="73"/>
      <c r="J6" s="73"/>
      <c r="L6" s="76" t="s">
        <v>92</v>
      </c>
      <c r="M6" s="73"/>
      <c r="N6" s="73"/>
      <c r="O6" s="73"/>
      <c r="P6" s="73"/>
    </row>
    <row r="7" spans="2:16" ht="16.5" x14ac:dyDescent="0.3">
      <c r="B7" s="73" t="s">
        <v>83</v>
      </c>
      <c r="C7" s="73"/>
      <c r="D7" s="73"/>
      <c r="E7" s="73"/>
      <c r="G7" s="73"/>
      <c r="I7" s="73"/>
      <c r="J7" s="73"/>
      <c r="L7" s="73"/>
      <c r="M7" s="73"/>
      <c r="N7" s="73"/>
      <c r="O7" s="73"/>
      <c r="P7" s="73"/>
    </row>
    <row r="8" spans="2:16" ht="16.5" x14ac:dyDescent="0.3">
      <c r="B8" s="75" t="s">
        <v>84</v>
      </c>
      <c r="C8" s="73"/>
      <c r="D8" s="73"/>
      <c r="E8" s="73"/>
      <c r="F8" s="73"/>
      <c r="G8" s="73"/>
      <c r="H8" s="73"/>
      <c r="I8" s="73"/>
      <c r="J8" s="73"/>
      <c r="L8" s="73"/>
      <c r="M8" s="73"/>
      <c r="N8" s="73"/>
      <c r="O8" s="73"/>
      <c r="P8" s="73"/>
    </row>
    <row r="9" spans="2:16" ht="16.5" x14ac:dyDescent="0.3">
      <c r="B9" s="75" t="s">
        <v>85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2:16" s="15" customFormat="1" ht="16.5" x14ac:dyDescent="0.3">
      <c r="B10" s="75" t="s">
        <v>86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2:16" s="15" customFormat="1" ht="16.5" x14ac:dyDescent="0.3">
      <c r="B11" s="75" t="s">
        <v>87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16" ht="16.5" x14ac:dyDescent="0.3"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2:16" ht="16.5" x14ac:dyDescent="0.3">
      <c r="B13" s="74" t="s">
        <v>94</v>
      </c>
      <c r="C13" s="73"/>
      <c r="D13" s="73"/>
      <c r="E13" s="73"/>
      <c r="G13" s="73"/>
      <c r="I13" s="73"/>
      <c r="J13" s="73"/>
      <c r="K13" s="73"/>
      <c r="L13" s="76" t="s">
        <v>92</v>
      </c>
      <c r="M13" s="73"/>
      <c r="N13" s="73"/>
      <c r="O13" s="73"/>
      <c r="P13" s="73"/>
    </row>
    <row r="14" spans="2:16" ht="16.5" x14ac:dyDescent="0.3">
      <c r="B14" s="75" t="s">
        <v>90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2:16" ht="16.5" x14ac:dyDescent="0.3">
      <c r="B15" s="75" t="s">
        <v>91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2:16" ht="16.5" x14ac:dyDescent="0.3"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2:16" ht="16.5" x14ac:dyDescent="0.3">
      <c r="B17" s="74" t="s">
        <v>77</v>
      </c>
      <c r="C17" s="73"/>
      <c r="D17" s="73"/>
      <c r="E17" s="73"/>
      <c r="F17" s="73"/>
      <c r="G17" s="73"/>
      <c r="I17" s="73"/>
      <c r="J17" s="73"/>
      <c r="K17" s="73"/>
      <c r="L17" s="76" t="s">
        <v>92</v>
      </c>
      <c r="M17" s="73"/>
      <c r="N17" s="73"/>
      <c r="O17" s="73"/>
      <c r="P17" s="73"/>
    </row>
    <row r="18" spans="2:16" ht="16.5" x14ac:dyDescent="0.3">
      <c r="B18" s="73" t="s">
        <v>80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2:16" ht="16.5" x14ac:dyDescent="0.3">
      <c r="B19" s="75" t="s">
        <v>81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</row>
    <row r="20" spans="2:16" ht="16.5" x14ac:dyDescent="0.3">
      <c r="B20" s="75" t="s">
        <v>82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2:16" ht="16.5" x14ac:dyDescent="0.3">
      <c r="B21" s="15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2:16" ht="16.5" x14ac:dyDescent="0.3">
      <c r="B22" s="74" t="s">
        <v>88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</row>
    <row r="23" spans="2:16" ht="16.5" x14ac:dyDescent="0.3">
      <c r="B23" s="75" t="s">
        <v>89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</row>
    <row r="24" spans="2:16" ht="16.5" x14ac:dyDescent="0.3">
      <c r="B24" s="75" t="s">
        <v>93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</row>
    <row r="25" spans="2:16" ht="16.5" x14ac:dyDescent="0.3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</row>
    <row r="26" spans="2:16" ht="16.5" x14ac:dyDescent="0.3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</row>
    <row r="27" spans="2:16" ht="16.5" x14ac:dyDescent="0.3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</row>
    <row r="28" spans="2:16" ht="16.5" x14ac:dyDescent="0.3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</sheetData>
  <hyperlinks>
    <hyperlink ref="L6" location="'Ngan sach'!A1" tooltip="Xem" display="Click here"/>
    <hyperlink ref="L13" location="'T1'!A1" tooltip="Xem" display="Click here"/>
    <hyperlink ref="L17" location="No!A1" tooltip="Xem" display="Click here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36" activePane="bottomLeft" state="frozen"/>
      <selection activeCell="G9" sqref="G9"/>
      <selection pane="bottomLeft" activeCell="N53" sqref="N53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22000</v>
      </c>
    </row>
    <row r="2" spans="1:18" ht="13.5" customHeight="1" x14ac:dyDescent="0.2">
      <c r="Q2" s="17" t="s">
        <v>11</v>
      </c>
      <c r="R2" s="18">
        <f>+B52+E52+H52+K52+L42</f>
        <v>22005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-5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4500</v>
      </c>
      <c r="F6" s="33" t="e">
        <f>+E53</f>
        <v>#REF!</v>
      </c>
      <c r="G6" s="33">
        <f>+K53</f>
        <v>1731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22000</v>
      </c>
      <c r="C7" s="38">
        <f>+L42</f>
        <v>3500</v>
      </c>
      <c r="D7" s="38">
        <f>+B52</f>
        <v>4555</v>
      </c>
      <c r="E7" s="38">
        <f>+H52</f>
        <v>1000</v>
      </c>
      <c r="F7" s="38">
        <f>+E52</f>
        <v>7450</v>
      </c>
      <c r="G7" s="38">
        <f>+K52</f>
        <v>5500</v>
      </c>
      <c r="H7" s="33">
        <f t="shared" ref="H7" si="0">+B7-SUM(C7:G7)</f>
        <v>-5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3500</v>
      </c>
      <c r="F8" s="38" t="e">
        <f t="shared" si="1"/>
        <v>#REF!</v>
      </c>
      <c r="G8" s="38">
        <f t="shared" si="1"/>
        <v>-3769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40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>
        <v>31</v>
      </c>
      <c r="B41" s="33">
        <v>100</v>
      </c>
      <c r="C41" s="43"/>
      <c r="D41" s="43"/>
      <c r="E41" s="43"/>
      <c r="F41" s="43"/>
      <c r="G41" s="43"/>
      <c r="H41" s="43"/>
      <c r="I41" s="43"/>
      <c r="J41" s="43"/>
      <c r="K41" s="44"/>
      <c r="L41" s="45">
        <f t="shared" si="2"/>
        <v>100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3100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3500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sach'!J40</f>
        <v>1233</v>
      </c>
      <c r="C43" s="48">
        <f>'Ngan sach'!J41</f>
        <v>250</v>
      </c>
      <c r="D43" s="48" t="e">
        <f>'Ngan sach'!#REF!</f>
        <v>#REF!</v>
      </c>
      <c r="E43" s="48">
        <f>'Ngan sach'!J42</f>
        <v>122</v>
      </c>
      <c r="F43" s="48">
        <f>'Ngan sach'!J43</f>
        <v>1230</v>
      </c>
      <c r="G43" s="48">
        <f>'Ngan sach'!J44</f>
        <v>0</v>
      </c>
      <c r="H43" s="48">
        <f>'Ngan sach'!J45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-1867</v>
      </c>
      <c r="C44" s="48">
        <f t="shared" ref="C44:L44" si="6">C43-SUM(C11:C41)</f>
        <v>-150</v>
      </c>
      <c r="D44" s="48" t="e">
        <f t="shared" si="6"/>
        <v>#REF!</v>
      </c>
      <c r="E44" s="48">
        <f t="shared" si="6"/>
        <v>122</v>
      </c>
      <c r="F44" s="48">
        <f t="shared" si="6"/>
        <v>1230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5450</v>
      </c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5500</v>
      </c>
      <c r="L47" s="112"/>
      <c r="M47" s="54" t="e">
        <f>IF('Ngan sach'!#REF!=0," ",'Ngan sach'!#REF!)</f>
        <v>#REF!</v>
      </c>
      <c r="N47" s="55">
        <v>15000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>
        <v>1000</v>
      </c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>
        <v>7000</v>
      </c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7450</v>
      </c>
      <c r="F52" s="21"/>
      <c r="G52" s="60" t="s">
        <v>20</v>
      </c>
      <c r="H52" s="51">
        <f>SUM(H47:H51)</f>
        <v>1000</v>
      </c>
      <c r="I52" s="21"/>
      <c r="J52" s="60" t="s">
        <v>20</v>
      </c>
      <c r="K52" s="51">
        <f>SUM(K47:K51)</f>
        <v>5500</v>
      </c>
      <c r="L52" s="21"/>
      <c r="M52" s="60" t="s">
        <v>20</v>
      </c>
      <c r="N52" s="51">
        <f>SUM(N47:N50)</f>
        <v>22000</v>
      </c>
    </row>
    <row r="53" spans="1:14" ht="13.5" customHeight="1" x14ac:dyDescent="0.2">
      <c r="A53" s="60" t="s">
        <v>15</v>
      </c>
      <c r="B53" s="51">
        <f>+'Ngan sach'!J37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sach'!J55</f>
        <v>4500</v>
      </c>
      <c r="I53" s="21"/>
      <c r="J53" s="60" t="s">
        <v>15</v>
      </c>
      <c r="K53" s="51">
        <f>+'Ngan sach'!J62</f>
        <v>1731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3500</v>
      </c>
      <c r="I54" s="21"/>
      <c r="J54" s="60" t="s">
        <v>18</v>
      </c>
      <c r="K54" s="52">
        <f>K53-K52</f>
        <v>-3769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25" priority="10">
      <formula>"$H$3=0"</formula>
    </cfRule>
  </conditionalFormatting>
  <conditionalFormatting sqref="N11:N44 O11:P41 A47:B51 D47:E51 G47:H51 M47:N51 A6:H8 A11:M41 J47:K51">
    <cfRule type="expression" dxfId="24" priority="9">
      <formula>MOD(ROW(),2)=1</formula>
    </cfRule>
  </conditionalFormatting>
  <conditionalFormatting sqref="J5:M7">
    <cfRule type="expression" dxfId="23" priority="1">
      <formula>J5&lt;&gt;""</formula>
    </cfRule>
  </conditionalFormatting>
  <dataValidations xWindow="1152" yWindow="306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G9" sqref="G9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21000</v>
      </c>
    </row>
    <row r="2" spans="1:18" ht="13.5" customHeight="1" x14ac:dyDescent="0.2">
      <c r="Q2" s="17" t="s">
        <v>11</v>
      </c>
      <c r="R2" s="18">
        <f>+B52+E52+H52+K52+L42</f>
        <v>20955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45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0</v>
      </c>
      <c r="F6" s="33" t="e">
        <f>+E53</f>
        <v>#REF!</v>
      </c>
      <c r="G6" s="33">
        <f>+K53</f>
        <v>1843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21000</v>
      </c>
      <c r="C7" s="38">
        <f>+L42</f>
        <v>3500</v>
      </c>
      <c r="D7" s="38">
        <f>+B52</f>
        <v>4555</v>
      </c>
      <c r="E7" s="38">
        <f>+H52</f>
        <v>1500</v>
      </c>
      <c r="F7" s="38">
        <f>+E52</f>
        <v>7400</v>
      </c>
      <c r="G7" s="38">
        <f>+K52</f>
        <v>4000</v>
      </c>
      <c r="H7" s="33">
        <f t="shared" ref="H7" si="0">+B7-SUM(C7:G7)</f>
        <v>45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-1500</v>
      </c>
      <c r="F8" s="38" t="e">
        <f t="shared" si="1"/>
        <v>#REF!</v>
      </c>
      <c r="G8" s="38">
        <f t="shared" si="1"/>
        <v>-2157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41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>
        <v>31</v>
      </c>
      <c r="B41" s="33">
        <v>100</v>
      </c>
      <c r="C41" s="43"/>
      <c r="D41" s="43"/>
      <c r="E41" s="43"/>
      <c r="F41" s="43"/>
      <c r="G41" s="43"/>
      <c r="H41" s="43"/>
      <c r="I41" s="43"/>
      <c r="J41" s="43"/>
      <c r="K41" s="44"/>
      <c r="L41" s="45">
        <f t="shared" si="2"/>
        <v>100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3100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3500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sach'!K40</f>
        <v>1233</v>
      </c>
      <c r="C43" s="48">
        <f>'Ngan sach'!K41</f>
        <v>600</v>
      </c>
      <c r="D43" s="48" t="e">
        <f>'Ngan sach'!#REF!</f>
        <v>#REF!</v>
      </c>
      <c r="E43" s="48">
        <f>'Ngan sach'!K42</f>
        <v>423</v>
      </c>
      <c r="F43" s="48">
        <f>'Ngan sach'!K43</f>
        <v>123</v>
      </c>
      <c r="G43" s="48">
        <f>'Ngan sach'!K44</f>
        <v>200</v>
      </c>
      <c r="H43" s="48">
        <f>'Ngan sach'!K45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-1867</v>
      </c>
      <c r="C44" s="48">
        <f t="shared" ref="C44:L44" si="6">C43-SUM(C11:C41)</f>
        <v>200</v>
      </c>
      <c r="D44" s="48" t="e">
        <f t="shared" si="6"/>
        <v>#REF!</v>
      </c>
      <c r="E44" s="48">
        <f t="shared" si="6"/>
        <v>423</v>
      </c>
      <c r="F44" s="48">
        <f t="shared" si="6"/>
        <v>123</v>
      </c>
      <c r="G44" s="48">
        <f t="shared" si="6"/>
        <v>200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5400</v>
      </c>
      <c r="F47" s="21"/>
      <c r="G47" s="54" t="str">
        <f>IF('Ngan sach'!$C$50=0," ",'Ngan sach'!$C$50)</f>
        <v>Về quê</v>
      </c>
      <c r="H47" s="55">
        <v>1500</v>
      </c>
      <c r="I47" s="21"/>
      <c r="J47" s="54" t="str">
        <f>IF('Ngan sach'!$C$59=0," ",'Ngan sach'!$C$59)</f>
        <v>TK Ngân hàng</v>
      </c>
      <c r="K47" s="55">
        <v>4000</v>
      </c>
      <c r="L47" s="112"/>
      <c r="M47" s="54" t="e">
        <f>IF('Ngan sach'!#REF!=0," ",'Ngan sach'!#REF!)</f>
        <v>#REF!</v>
      </c>
      <c r="N47" s="55">
        <v>16000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>
        <v>5000</v>
      </c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7400</v>
      </c>
      <c r="F52" s="21"/>
      <c r="G52" s="60" t="s">
        <v>20</v>
      </c>
      <c r="H52" s="51">
        <f>SUM(H47:H51)</f>
        <v>1500</v>
      </c>
      <c r="I52" s="21"/>
      <c r="J52" s="60" t="s">
        <v>20</v>
      </c>
      <c r="K52" s="51">
        <f>SUM(K47:K51)</f>
        <v>4000</v>
      </c>
      <c r="L52" s="21"/>
      <c r="M52" s="60" t="s">
        <v>20</v>
      </c>
      <c r="N52" s="51">
        <f>SUM(N47:N50)</f>
        <v>21000</v>
      </c>
    </row>
    <row r="53" spans="1:14" ht="13.5" customHeight="1" x14ac:dyDescent="0.2">
      <c r="A53" s="60" t="s">
        <v>15</v>
      </c>
      <c r="B53" s="51">
        <f>+'Ngan sach'!K37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sach'!K55</f>
        <v>0</v>
      </c>
      <c r="I53" s="21"/>
      <c r="J53" s="60" t="s">
        <v>15</v>
      </c>
      <c r="K53" s="51">
        <f>+'Ngan sach'!K62</f>
        <v>1843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-1500</v>
      </c>
      <c r="I54" s="21"/>
      <c r="J54" s="60" t="s">
        <v>18</v>
      </c>
      <c r="K54" s="52">
        <f>K53-K52</f>
        <v>-2157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22" priority="10">
      <formula>"$H$3=0"</formula>
    </cfRule>
  </conditionalFormatting>
  <conditionalFormatting sqref="N11:N44 O11:P41 A47:B51 D47:E51 G47:H51 M47:N51 A6:H8 A11:M41 J47:K51">
    <cfRule type="expression" dxfId="21" priority="9">
      <formula>MOD(ROW(),2)=1</formula>
    </cfRule>
  </conditionalFormatting>
  <conditionalFormatting sqref="J5:M7">
    <cfRule type="expression" dxfId="20" priority="1">
      <formula>J5&lt;&gt;""</formula>
    </cfRule>
  </conditionalFormatting>
  <dataValidations xWindow="1212" yWindow="203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G9" sqref="G9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18725</v>
      </c>
    </row>
    <row r="2" spans="1:18" ht="13.5" customHeight="1" x14ac:dyDescent="0.2">
      <c r="Q2" s="17" t="s">
        <v>11</v>
      </c>
      <c r="R2" s="18">
        <f>+B52+E52+H52+K52+L42</f>
        <v>18805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-80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0</v>
      </c>
      <c r="F6" s="33" t="e">
        <f>+E53</f>
        <v>#REF!</v>
      </c>
      <c r="G6" s="33">
        <f>+K53</f>
        <v>9923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18725</v>
      </c>
      <c r="C7" s="38">
        <f>+L42</f>
        <v>3400</v>
      </c>
      <c r="D7" s="38">
        <f>+B52</f>
        <v>4555</v>
      </c>
      <c r="E7" s="38">
        <f>+H52</f>
        <v>0</v>
      </c>
      <c r="F7" s="38">
        <f>+E52</f>
        <v>7350</v>
      </c>
      <c r="G7" s="38">
        <f>+K52</f>
        <v>3500</v>
      </c>
      <c r="H7" s="33">
        <f t="shared" ref="H7" si="0">+B7-SUM(C7:G7)</f>
        <v>-80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0</v>
      </c>
      <c r="F8" s="38" t="e">
        <f t="shared" si="1"/>
        <v>#REF!</v>
      </c>
      <c r="G8" s="38">
        <f t="shared" si="1"/>
        <v>6423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42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4"/>
      <c r="L41" s="45" t="str">
        <f t="shared" si="2"/>
        <v xml:space="preserve"> 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3000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3400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sach'!L40</f>
        <v>3123</v>
      </c>
      <c r="C43" s="48">
        <f>'Ngan sach'!L41</f>
        <v>1200</v>
      </c>
      <c r="D43" s="48" t="e">
        <f>'Ngan sach'!#REF!</f>
        <v>#REF!</v>
      </c>
      <c r="E43" s="48">
        <f>'Ngan sach'!L42</f>
        <v>112</v>
      </c>
      <c r="F43" s="48">
        <f>'Ngan sach'!L43</f>
        <v>345</v>
      </c>
      <c r="G43" s="48">
        <f>'Ngan sach'!L44</f>
        <v>0</v>
      </c>
      <c r="H43" s="48">
        <f>'Ngan sach'!L45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123</v>
      </c>
      <c r="C44" s="48">
        <f t="shared" ref="C44:L44" si="6">C43-SUM(C11:C41)</f>
        <v>800</v>
      </c>
      <c r="D44" s="48" t="e">
        <f t="shared" si="6"/>
        <v>#REF!</v>
      </c>
      <c r="E44" s="48">
        <f t="shared" si="6"/>
        <v>112</v>
      </c>
      <c r="F44" s="48">
        <f t="shared" si="6"/>
        <v>345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5350</v>
      </c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3500</v>
      </c>
      <c r="L47" s="112"/>
      <c r="M47" s="54" t="e">
        <f>IF('Ngan sach'!#REF!=0," ",'Ngan sach'!#REF!)</f>
        <v>#REF!</v>
      </c>
      <c r="N47" s="55">
        <v>16725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>
        <v>2000</v>
      </c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7350</v>
      </c>
      <c r="F52" s="21"/>
      <c r="G52" s="60" t="s">
        <v>20</v>
      </c>
      <c r="H52" s="51">
        <f>SUM(H47:H51)</f>
        <v>0</v>
      </c>
      <c r="I52" s="21"/>
      <c r="J52" s="60" t="s">
        <v>20</v>
      </c>
      <c r="K52" s="51">
        <f>SUM(K47:K51)</f>
        <v>3500</v>
      </c>
      <c r="L52" s="21"/>
      <c r="M52" s="60" t="s">
        <v>20</v>
      </c>
      <c r="N52" s="51">
        <f>SUM(N47:N50)</f>
        <v>18725</v>
      </c>
    </row>
    <row r="53" spans="1:14" ht="13.5" customHeight="1" x14ac:dyDescent="0.2">
      <c r="A53" s="60" t="s">
        <v>15</v>
      </c>
      <c r="B53" s="51">
        <f>+'Ngan sach'!L37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sach'!L55</f>
        <v>0</v>
      </c>
      <c r="I53" s="21"/>
      <c r="J53" s="60" t="s">
        <v>15</v>
      </c>
      <c r="K53" s="51">
        <f>+'Ngan sach'!L62</f>
        <v>9923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0</v>
      </c>
      <c r="I54" s="21"/>
      <c r="J54" s="60" t="s">
        <v>18</v>
      </c>
      <c r="K54" s="52">
        <f>K53-K52</f>
        <v>6423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19" priority="10">
      <formula>"$H$3=0"</formula>
    </cfRule>
  </conditionalFormatting>
  <conditionalFormatting sqref="N11:N44 O11:P41 A47:B51 D47:E51 G47:H51 M47:N51 A6:H8 A11:M41 J47:K51">
    <cfRule type="expression" dxfId="18" priority="9">
      <formula>MOD(ROW(),2)=1</formula>
    </cfRule>
  </conditionalFormatting>
  <conditionalFormatting sqref="J5:M7">
    <cfRule type="expression" dxfId="17" priority="1">
      <formula>J5&lt;&gt;""</formula>
    </cfRule>
  </conditionalFormatting>
  <dataValidations xWindow="1212" yWindow="175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G9" sqref="G9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16725</v>
      </c>
    </row>
    <row r="2" spans="1:18" ht="13.5" customHeight="1" x14ac:dyDescent="0.2">
      <c r="Q2" s="17" t="s">
        <v>11</v>
      </c>
      <c r="R2" s="18">
        <f>+B52+E52+H52+K52+L42</f>
        <v>16655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70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0</v>
      </c>
      <c r="F6" s="33" t="e">
        <f>+E53</f>
        <v>#REF!</v>
      </c>
      <c r="G6" s="33">
        <f>+K53</f>
        <v>2631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16725</v>
      </c>
      <c r="C7" s="38">
        <f>+L42</f>
        <v>3500</v>
      </c>
      <c r="D7" s="38">
        <f>+B52</f>
        <v>4555</v>
      </c>
      <c r="E7" s="38">
        <f>+H52</f>
        <v>0</v>
      </c>
      <c r="F7" s="38">
        <f>+E52</f>
        <v>7300</v>
      </c>
      <c r="G7" s="38">
        <f>+K52</f>
        <v>1300</v>
      </c>
      <c r="H7" s="33">
        <f t="shared" ref="H7" si="0">+B7-SUM(C7:G7)</f>
        <v>70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0</v>
      </c>
      <c r="F8" s="38" t="e">
        <f t="shared" si="1"/>
        <v>#REF!</v>
      </c>
      <c r="G8" s="38">
        <f t="shared" si="1"/>
        <v>1331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43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>
        <v>31</v>
      </c>
      <c r="B41" s="33">
        <v>100</v>
      </c>
      <c r="C41" s="43"/>
      <c r="D41" s="43"/>
      <c r="E41" s="43"/>
      <c r="F41" s="43"/>
      <c r="G41" s="43"/>
      <c r="H41" s="43"/>
      <c r="I41" s="43"/>
      <c r="J41" s="43"/>
      <c r="K41" s="44"/>
      <c r="L41" s="45">
        <f t="shared" si="2"/>
        <v>100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3100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3500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sach'!M40</f>
        <v>1233</v>
      </c>
      <c r="C43" s="48">
        <f>'Ngan sach'!M41</f>
        <v>300</v>
      </c>
      <c r="D43" s="48" t="e">
        <f>'Ngan sach'!#REF!</f>
        <v>#REF!</v>
      </c>
      <c r="E43" s="48">
        <f>'Ngan sach'!M42</f>
        <v>123</v>
      </c>
      <c r="F43" s="48">
        <f>'Ngan sach'!M43</f>
        <v>131</v>
      </c>
      <c r="G43" s="48">
        <f>'Ngan sach'!M44</f>
        <v>0</v>
      </c>
      <c r="H43" s="48">
        <f>'Ngan sach'!M45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-1867</v>
      </c>
      <c r="C44" s="48">
        <f t="shared" ref="C44:L44" si="6">C43-SUM(C11:C41)</f>
        <v>-100</v>
      </c>
      <c r="D44" s="48" t="e">
        <f t="shared" si="6"/>
        <v>#REF!</v>
      </c>
      <c r="E44" s="48">
        <f t="shared" si="6"/>
        <v>123</v>
      </c>
      <c r="F44" s="48">
        <f t="shared" si="6"/>
        <v>131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5300</v>
      </c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1300</v>
      </c>
      <c r="L47" s="112"/>
      <c r="M47" s="54" t="e">
        <f>IF('Ngan sach'!#REF!=0," ",'Ngan sach'!#REF!)</f>
        <v>#REF!</v>
      </c>
      <c r="N47" s="55">
        <v>16725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/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7300</v>
      </c>
      <c r="F52" s="21"/>
      <c r="G52" s="60" t="s">
        <v>20</v>
      </c>
      <c r="H52" s="51">
        <f>SUM(H47:H51)</f>
        <v>0</v>
      </c>
      <c r="I52" s="21"/>
      <c r="J52" s="60" t="s">
        <v>20</v>
      </c>
      <c r="K52" s="51">
        <f>SUM(K47:K51)</f>
        <v>1300</v>
      </c>
      <c r="L52" s="21"/>
      <c r="M52" s="60" t="s">
        <v>20</v>
      </c>
      <c r="N52" s="51">
        <f>SUM(N47:N50)</f>
        <v>16725</v>
      </c>
    </row>
    <row r="53" spans="1:14" ht="13.5" customHeight="1" x14ac:dyDescent="0.2">
      <c r="A53" s="60" t="s">
        <v>15</v>
      </c>
      <c r="B53" s="51">
        <f>+'Ngan sach'!M37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sach'!M55</f>
        <v>0</v>
      </c>
      <c r="I53" s="21"/>
      <c r="J53" s="60" t="s">
        <v>15</v>
      </c>
      <c r="K53" s="51">
        <f>+'Ngan sach'!M62</f>
        <v>2631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0</v>
      </c>
      <c r="I54" s="21"/>
      <c r="J54" s="60" t="s">
        <v>18</v>
      </c>
      <c r="K54" s="52">
        <f>K53-K52</f>
        <v>1331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16" priority="10">
      <formula>"$H$3=0"</formula>
    </cfRule>
  </conditionalFormatting>
  <conditionalFormatting sqref="N11:N44 O11:P41 A47:B51 D47:E51 G47:H51 M47:N51 A6:H8 A11:M41 J47:K51">
    <cfRule type="expression" dxfId="15" priority="9">
      <formula>MOD(ROW(),2)=1</formula>
    </cfRule>
  </conditionalFormatting>
  <conditionalFormatting sqref="J5:M7">
    <cfRule type="expression" dxfId="14" priority="1">
      <formula>J5&lt;&gt;""</formula>
    </cfRule>
  </conditionalFormatting>
  <dataValidations xWindow="938" yWindow="175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C15" sqref="C15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17725</v>
      </c>
    </row>
    <row r="2" spans="1:18" ht="13.5" customHeight="1" x14ac:dyDescent="0.2">
      <c r="Q2" s="17" t="s">
        <v>11</v>
      </c>
      <c r="R2" s="18">
        <f>+B52+E52+H52+K52+L42</f>
        <v>17575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150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3342</v>
      </c>
      <c r="F6" s="33" t="e">
        <f>+E53</f>
        <v>#REF!</v>
      </c>
      <c r="G6" s="33">
        <f>+K53</f>
        <v>1733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17725</v>
      </c>
      <c r="C7" s="38">
        <f>+L42</f>
        <v>3400</v>
      </c>
      <c r="D7" s="38">
        <f>+B52</f>
        <v>4555</v>
      </c>
      <c r="E7" s="38">
        <f>+H52</f>
        <v>300</v>
      </c>
      <c r="F7" s="38">
        <f>+E52</f>
        <v>7320</v>
      </c>
      <c r="G7" s="38">
        <f>+K52</f>
        <v>2000</v>
      </c>
      <c r="H7" s="33">
        <f t="shared" ref="H7" si="0">+B7-SUM(C7:G7)</f>
        <v>150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3042</v>
      </c>
      <c r="F8" s="38" t="e">
        <f t="shared" si="1"/>
        <v>#REF!</v>
      </c>
      <c r="G8" s="38">
        <f t="shared" si="1"/>
        <v>-267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44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4"/>
      <c r="L41" s="45" t="str">
        <f t="shared" si="2"/>
        <v xml:space="preserve"> 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3000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3400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sach'!N40</f>
        <v>1323</v>
      </c>
      <c r="C43" s="48">
        <f>'Ngan sach'!N41</f>
        <v>300</v>
      </c>
      <c r="D43" s="48" t="e">
        <f>'Ngan sach'!#REF!</f>
        <v>#REF!</v>
      </c>
      <c r="E43" s="48">
        <f>'Ngan sach'!N42</f>
        <v>123</v>
      </c>
      <c r="F43" s="48">
        <f>'Ngan sach'!N43</f>
        <v>123</v>
      </c>
      <c r="G43" s="48">
        <f>'Ngan sach'!N44</f>
        <v>0</v>
      </c>
      <c r="H43" s="48">
        <f>'Ngan sach'!N45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-1677</v>
      </c>
      <c r="C44" s="48">
        <f t="shared" ref="C44:L44" si="6">C43-SUM(C11:C41)</f>
        <v>-100</v>
      </c>
      <c r="D44" s="48" t="e">
        <f t="shared" si="6"/>
        <v>#REF!</v>
      </c>
      <c r="E44" s="48">
        <f t="shared" si="6"/>
        <v>123</v>
      </c>
      <c r="F44" s="48">
        <f t="shared" si="6"/>
        <v>123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5320</v>
      </c>
      <c r="F47" s="21"/>
      <c r="G47" s="54" t="str">
        <f>IF('Ngan sach'!$C$50=0," ",'Ngan sach'!$C$50)</f>
        <v>Về quê</v>
      </c>
      <c r="H47" s="55">
        <v>300</v>
      </c>
      <c r="I47" s="21"/>
      <c r="J47" s="54" t="str">
        <f>IF('Ngan sach'!$C$59=0," ",'Ngan sach'!$C$59)</f>
        <v>TK Ngân hàng</v>
      </c>
      <c r="K47" s="55">
        <v>2000</v>
      </c>
      <c r="L47" s="112"/>
      <c r="M47" s="54" t="e">
        <f>IF('Ngan sach'!#REF!=0," ",'Ngan sach'!#REF!)</f>
        <v>#REF!</v>
      </c>
      <c r="N47" s="55">
        <v>16725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>
        <v>1000</v>
      </c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7320</v>
      </c>
      <c r="F52" s="21"/>
      <c r="G52" s="60" t="s">
        <v>20</v>
      </c>
      <c r="H52" s="51">
        <f>SUM(H47:H51)</f>
        <v>300</v>
      </c>
      <c r="I52" s="21"/>
      <c r="J52" s="60" t="s">
        <v>20</v>
      </c>
      <c r="K52" s="51">
        <f>SUM(K47:K51)</f>
        <v>2000</v>
      </c>
      <c r="L52" s="21"/>
      <c r="M52" s="60" t="s">
        <v>20</v>
      </c>
      <c r="N52" s="51">
        <f>SUM(N47:N50)</f>
        <v>17725</v>
      </c>
    </row>
    <row r="53" spans="1:14" ht="13.5" customHeight="1" x14ac:dyDescent="0.2">
      <c r="A53" s="60" t="s">
        <v>15</v>
      </c>
      <c r="B53" s="51">
        <f>+'Ngan sach'!N37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sach'!N55</f>
        <v>3342</v>
      </c>
      <c r="I53" s="21"/>
      <c r="J53" s="60" t="s">
        <v>15</v>
      </c>
      <c r="K53" s="51">
        <f>+'Ngan sach'!N62</f>
        <v>1733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3042</v>
      </c>
      <c r="I54" s="21"/>
      <c r="J54" s="60" t="s">
        <v>18</v>
      </c>
      <c r="K54" s="52">
        <f>K53-K52</f>
        <v>-267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13" priority="10">
      <formula>"$H$3=0"</formula>
    </cfRule>
  </conditionalFormatting>
  <conditionalFormatting sqref="N11:N44 O11:P41 A47:B51 D47:E51 G47:H51 M47:N51 A6:H8 A11:M41 J47:K51">
    <cfRule type="expression" dxfId="12" priority="9">
      <formula>MOD(ROW(),2)=1</formula>
    </cfRule>
  </conditionalFormatting>
  <conditionalFormatting sqref="J5:M7">
    <cfRule type="expression" dxfId="11" priority="1">
      <formula>J5&lt;&gt;""</formula>
    </cfRule>
  </conditionalFormatting>
  <dataValidations xWindow="890" yWindow="256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7.85546875" style="16" customWidth="1"/>
    <col min="17" max="17" width="13.28515625" style="16" customWidth="1"/>
    <col min="18" max="18" width="9.140625" style="16" customWidth="1"/>
    <col min="19" max="19" width="9.85546875" style="16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31000</v>
      </c>
    </row>
    <row r="2" spans="1:18" ht="13.5" customHeight="1" x14ac:dyDescent="0.2">
      <c r="Q2" s="17" t="s">
        <v>11</v>
      </c>
      <c r="R2" s="18">
        <f>+B52+E52+H52+K52+L42</f>
        <v>31355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-355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2891</v>
      </c>
      <c r="F6" s="33" t="e">
        <f>+E53</f>
        <v>#REF!</v>
      </c>
      <c r="G6" s="33">
        <f>+K53</f>
        <v>1733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31000</v>
      </c>
      <c r="C7" s="38">
        <f>+L42</f>
        <v>3500</v>
      </c>
      <c r="D7" s="38">
        <f>+B52</f>
        <v>4555</v>
      </c>
      <c r="E7" s="38">
        <f>+H52</f>
        <v>1000</v>
      </c>
      <c r="F7" s="38">
        <f>+E52</f>
        <v>7300</v>
      </c>
      <c r="G7" s="38">
        <f>+K52</f>
        <v>15000</v>
      </c>
      <c r="H7" s="33">
        <f t="shared" ref="H7" si="0">+B7-SUM(C7:G7)</f>
        <v>-355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1891</v>
      </c>
      <c r="F8" s="38" t="e">
        <f t="shared" si="1"/>
        <v>#REF!</v>
      </c>
      <c r="G8" s="38">
        <f t="shared" si="1"/>
        <v>-13267</v>
      </c>
      <c r="H8" s="33"/>
      <c r="P8" s="70" t="s">
        <v>19</v>
      </c>
      <c r="Q8" s="17"/>
      <c r="R8" s="17"/>
    </row>
    <row r="9" spans="1:18" ht="13.5" customHeight="1" x14ac:dyDescent="0.2">
      <c r="J9" s="20"/>
      <c r="M9" s="24"/>
      <c r="N9" s="24"/>
      <c r="P9" s="70"/>
    </row>
    <row r="10" spans="1:18" ht="18.75" customHeight="1" x14ac:dyDescent="0.2">
      <c r="A10" s="31" t="s">
        <v>45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>
        <v>31</v>
      </c>
      <c r="B41" s="33">
        <v>100</v>
      </c>
      <c r="C41" s="43"/>
      <c r="D41" s="43"/>
      <c r="E41" s="43"/>
      <c r="F41" s="43"/>
      <c r="G41" s="43"/>
      <c r="H41" s="43"/>
      <c r="I41" s="43"/>
      <c r="J41" s="43"/>
      <c r="K41" s="44"/>
      <c r="L41" s="45">
        <f t="shared" si="2"/>
        <v>100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3100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3500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sach'!O40</f>
        <v>1233</v>
      </c>
      <c r="C43" s="48">
        <f>'Ngan sach'!O41</f>
        <v>230</v>
      </c>
      <c r="D43" s="48" t="e">
        <f>'Ngan sach'!#REF!</f>
        <v>#REF!</v>
      </c>
      <c r="E43" s="48">
        <f>'Ngan sach'!O42</f>
        <v>453</v>
      </c>
      <c r="F43" s="48">
        <f>'Ngan sach'!O43</f>
        <v>123</v>
      </c>
      <c r="G43" s="48">
        <f>'Ngan sach'!O44</f>
        <v>0</v>
      </c>
      <c r="H43" s="48">
        <f>'Ngan sach'!O45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-1867</v>
      </c>
      <c r="C44" s="48">
        <f t="shared" ref="C44:L44" si="6">C43-SUM(C11:C41)</f>
        <v>-170</v>
      </c>
      <c r="D44" s="48" t="e">
        <f t="shared" si="6"/>
        <v>#REF!</v>
      </c>
      <c r="E44" s="48">
        <f t="shared" si="6"/>
        <v>453</v>
      </c>
      <c r="F44" s="48">
        <f t="shared" si="6"/>
        <v>123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5300</v>
      </c>
      <c r="F47" s="21"/>
      <c r="G47" s="54" t="str">
        <f>IF('Ngan sach'!$C$50=0," ",'Ngan sach'!$C$50)</f>
        <v>Về quê</v>
      </c>
      <c r="H47" s="55">
        <v>1000</v>
      </c>
      <c r="I47" s="21"/>
      <c r="J47" s="54" t="str">
        <f>IF('Ngan sach'!$C$59=0," ",'Ngan sach'!$C$59)</f>
        <v>TK Ngân hàng</v>
      </c>
      <c r="K47" s="55">
        <v>15000</v>
      </c>
      <c r="L47" s="112"/>
      <c r="M47" s="54" t="e">
        <f>IF('Ngan sach'!#REF!=0," ",'Ngan sach'!#REF!)</f>
        <v>#REF!</v>
      </c>
      <c r="N47" s="55">
        <v>31000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/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7300</v>
      </c>
      <c r="F52" s="21"/>
      <c r="G52" s="60" t="s">
        <v>20</v>
      </c>
      <c r="H52" s="51">
        <f>SUM(H47:H51)</f>
        <v>1000</v>
      </c>
      <c r="I52" s="21"/>
      <c r="J52" s="60" t="s">
        <v>20</v>
      </c>
      <c r="K52" s="51">
        <f>SUM(K47:K51)</f>
        <v>15000</v>
      </c>
      <c r="L52" s="21"/>
      <c r="M52" s="60" t="s">
        <v>20</v>
      </c>
      <c r="N52" s="51">
        <f>SUM(N47:N50)</f>
        <v>31000</v>
      </c>
    </row>
    <row r="53" spans="1:14" ht="13.5" customHeight="1" x14ac:dyDescent="0.2">
      <c r="A53" s="60" t="s">
        <v>15</v>
      </c>
      <c r="B53" s="51">
        <f>+'Ngan sach'!O37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sach'!O55</f>
        <v>2891</v>
      </c>
      <c r="I53" s="21"/>
      <c r="J53" s="60" t="s">
        <v>15</v>
      </c>
      <c r="K53" s="51">
        <f>+'Ngan sach'!O62</f>
        <v>1733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1891</v>
      </c>
      <c r="I54" s="21"/>
      <c r="J54" s="60" t="s">
        <v>18</v>
      </c>
      <c r="K54" s="52">
        <f>K53-K52</f>
        <v>-13267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10" priority="10">
      <formula>"$H$3=0"</formula>
    </cfRule>
  </conditionalFormatting>
  <conditionalFormatting sqref="N11:N44 O11:P41 A47:B51 D47:E51 G47:H51 M47:N51 A6:H8 A11:M41 J47:K51">
    <cfRule type="expression" dxfId="9" priority="9">
      <formula>MOD(ROW(),2)=1</formula>
    </cfRule>
  </conditionalFormatting>
  <conditionalFormatting sqref="J5:M7">
    <cfRule type="expression" dxfId="8" priority="1">
      <formula>J5&lt;&gt;""</formula>
    </cfRule>
  </conditionalFormatting>
  <dataValidations xWindow="1212" yWindow="239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B9:K10 Q1:XFD1048576 A9:A1048576 A2:A4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27"/>
  <sheetViews>
    <sheetView showGridLines="0" tabSelected="1" workbookViewId="0">
      <pane ySplit="2" topLeftCell="A8" activePane="bottomLeft" state="frozen"/>
      <selection activeCell="G9" sqref="G9"/>
      <selection pane="bottomLeft"/>
    </sheetView>
  </sheetViews>
  <sheetFormatPr defaultRowHeight="15" x14ac:dyDescent="0.25"/>
  <cols>
    <col min="1" max="1" width="2.5703125" customWidth="1"/>
    <col min="2" max="2" width="21.140625" customWidth="1"/>
    <col min="3" max="4" width="16.140625" customWidth="1"/>
    <col min="5" max="5" width="14.28515625" customWidth="1"/>
    <col min="6" max="15" width="11.140625" customWidth="1"/>
    <col min="48" max="127" width="9.140625" style="15"/>
  </cols>
  <sheetData>
    <row r="2" spans="1:143" x14ac:dyDescent="0.25">
      <c r="A2" s="14"/>
    </row>
    <row r="3" spans="1:143" ht="15" customHeight="1" x14ac:dyDescent="0.25">
      <c r="A3" s="63"/>
      <c r="B3" s="63"/>
      <c r="C3" s="63"/>
      <c r="D3" s="63"/>
      <c r="E3" s="63"/>
      <c r="F3" s="63"/>
    </row>
    <row r="4" spans="1:143" ht="21" x14ac:dyDescent="0.35">
      <c r="A4" s="3"/>
      <c r="B4" s="116" t="s">
        <v>113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5" spans="1:143" x14ac:dyDescent="0.25">
      <c r="A5" s="3"/>
      <c r="DY5" s="79"/>
      <c r="DZ5" s="79" t="s">
        <v>23</v>
      </c>
      <c r="EA5" s="79" t="s">
        <v>24</v>
      </c>
      <c r="EB5" s="79" t="s">
        <v>25</v>
      </c>
      <c r="EC5" s="79" t="s">
        <v>26</v>
      </c>
      <c r="ED5" s="79" t="s">
        <v>27</v>
      </c>
      <c r="EE5" s="79" t="s">
        <v>28</v>
      </c>
      <c r="EF5" s="79" t="s">
        <v>29</v>
      </c>
      <c r="EG5" s="79" t="s">
        <v>30</v>
      </c>
      <c r="EH5" s="79" t="s">
        <v>31</v>
      </c>
      <c r="EI5" s="79" t="s">
        <v>32</v>
      </c>
      <c r="EJ5" s="79" t="s">
        <v>33</v>
      </c>
      <c r="EK5" s="79" t="s">
        <v>34</v>
      </c>
      <c r="EL5" s="79"/>
      <c r="EM5" s="79"/>
    </row>
    <row r="6" spans="1:143" x14ac:dyDescent="0.25">
      <c r="DY6" s="80" t="s">
        <v>2</v>
      </c>
      <c r="DZ6" s="80" t="e">
        <f>+'T1'!#REF!</f>
        <v>#REF!</v>
      </c>
      <c r="EA6" s="80" t="e">
        <f>+'T2'!#REF!</f>
        <v>#REF!</v>
      </c>
      <c r="EB6" s="80" t="e">
        <f>+'T3'!#REF!</f>
        <v>#REF!</v>
      </c>
      <c r="EC6" s="80">
        <f>+'T4'!$L$42</f>
        <v>3000</v>
      </c>
      <c r="ED6" s="80">
        <f>+'T5'!$L$42</f>
        <v>3500</v>
      </c>
      <c r="EE6" s="80">
        <f>+'T6'!$L$42</f>
        <v>3400</v>
      </c>
      <c r="EF6" s="80">
        <f>+'T7'!$L$42</f>
        <v>3500</v>
      </c>
      <c r="EG6" s="80">
        <f>+'T8'!$L$42</f>
        <v>3500</v>
      </c>
      <c r="EH6" s="80">
        <f>+'T9'!$L$42</f>
        <v>3400</v>
      </c>
      <c r="EI6" s="80">
        <f>+'T10'!$L$42</f>
        <v>3500</v>
      </c>
      <c r="EJ6" s="80">
        <f>+'T11'!$L$42</f>
        <v>3400</v>
      </c>
      <c r="EK6" s="80">
        <f>+'T12'!$L$42</f>
        <v>3500</v>
      </c>
      <c r="EL6" s="80" t="e">
        <f>+SUM(DZ6:EK6)</f>
        <v>#REF!</v>
      </c>
      <c r="EM6" s="79"/>
    </row>
    <row r="7" spans="1:143" x14ac:dyDescent="0.25">
      <c r="AP7" s="15"/>
      <c r="AQ7" s="15"/>
      <c r="AR7" s="15"/>
      <c r="AS7" s="15"/>
      <c r="AT7" s="15"/>
      <c r="AU7" s="15"/>
      <c r="DR7"/>
      <c r="DS7" s="80" t="s">
        <v>50</v>
      </c>
      <c r="DT7" s="80" t="e">
        <f>+'T1'!#REF!</f>
        <v>#REF!</v>
      </c>
      <c r="DU7" s="80" t="e">
        <f>+'T2'!#REF!</f>
        <v>#REF!</v>
      </c>
      <c r="DV7" s="80" t="e">
        <f>+'T3'!#REF!</f>
        <v>#REF!</v>
      </c>
      <c r="DW7" s="80">
        <f>+'T4'!$B$52</f>
        <v>4555</v>
      </c>
      <c r="DX7" s="80">
        <f>+'T5'!$B$52</f>
        <v>4555</v>
      </c>
      <c r="DY7" s="80">
        <f>+'T6'!$B$52</f>
        <v>4555</v>
      </c>
      <c r="DZ7" s="80">
        <f>+'T7'!$B$52</f>
        <v>4555</v>
      </c>
      <c r="EA7" s="80">
        <f>+'T8'!$B$52</f>
        <v>4555</v>
      </c>
      <c r="EB7" s="80">
        <f>+'T9'!$B$52</f>
        <v>4555</v>
      </c>
      <c r="EC7" s="80">
        <f>+'T10'!$B$52</f>
        <v>4555</v>
      </c>
      <c r="ED7" s="80">
        <f>+'T11'!$B$52</f>
        <v>4555</v>
      </c>
      <c r="EE7" s="80">
        <f>+'T12'!$B$52</f>
        <v>4555</v>
      </c>
      <c r="EF7" s="80" t="e">
        <f>+SUM(DT7:EE7)</f>
        <v>#REF!</v>
      </c>
      <c r="EG7" s="79"/>
    </row>
    <row r="8" spans="1:143" ht="30" customHeight="1" x14ac:dyDescent="0.25">
      <c r="B8" s="117" t="s">
        <v>114</v>
      </c>
      <c r="C8" s="117"/>
      <c r="D8" s="117"/>
      <c r="E8" s="117"/>
      <c r="AP8" s="15"/>
      <c r="AQ8" s="15"/>
      <c r="AR8" s="15"/>
      <c r="AS8" s="15"/>
      <c r="AT8" s="15"/>
      <c r="AU8" s="15"/>
      <c r="DR8"/>
      <c r="DS8" s="80" t="s">
        <v>1</v>
      </c>
      <c r="DT8" s="80" t="e">
        <f>+'T1'!#REF!</f>
        <v>#REF!</v>
      </c>
      <c r="DU8" s="80" t="e">
        <f>+'T2'!#REF!</f>
        <v>#REF!</v>
      </c>
      <c r="DV8" s="80" t="e">
        <f>+'T3'!#REF!</f>
        <v>#REF!</v>
      </c>
      <c r="DW8" s="80">
        <f>+'T4'!$H$52</f>
        <v>0</v>
      </c>
      <c r="DX8" s="80">
        <f>+'T5'!$H$52</f>
        <v>0</v>
      </c>
      <c r="DY8" s="80">
        <f>+'T6'!$H$52</f>
        <v>0</v>
      </c>
      <c r="DZ8" s="80">
        <f>+'T7'!$H$52</f>
        <v>1000</v>
      </c>
      <c r="EA8" s="80">
        <f>+'T8'!$H$52</f>
        <v>1500</v>
      </c>
      <c r="EB8" s="80">
        <f>+'T9'!$H$52</f>
        <v>0</v>
      </c>
      <c r="EC8" s="80">
        <f>+'T10'!$H$52</f>
        <v>0</v>
      </c>
      <c r="ED8" s="80">
        <f>+'T11'!$H$52</f>
        <v>300</v>
      </c>
      <c r="EE8" s="80">
        <f>+'T12'!$H$52</f>
        <v>1000</v>
      </c>
      <c r="EF8" s="80" t="e">
        <f>+SUM(DT8:EE8)</f>
        <v>#REF!</v>
      </c>
      <c r="EG8" s="79"/>
    </row>
    <row r="9" spans="1:143" ht="30" customHeight="1" x14ac:dyDescent="0.25">
      <c r="AP9" s="15"/>
      <c r="AQ9" s="15"/>
      <c r="AR9" s="15"/>
      <c r="AS9" s="15"/>
      <c r="AT9" s="15"/>
      <c r="AU9" s="15"/>
      <c r="DR9"/>
      <c r="DS9" s="80" t="s">
        <v>47</v>
      </c>
      <c r="DT9" s="80" t="e">
        <f>+'T1'!#REF!</f>
        <v>#REF!</v>
      </c>
      <c r="DU9" s="80" t="e">
        <f>+'T2'!#REF!</f>
        <v>#REF!</v>
      </c>
      <c r="DV9" s="80" t="e">
        <f>+'T3'!#REF!</f>
        <v>#REF!</v>
      </c>
      <c r="DW9" s="80">
        <f>+'T4'!$K$52</f>
        <v>24000</v>
      </c>
      <c r="DX9" s="80">
        <f>+'T5'!$K$52</f>
        <v>8500</v>
      </c>
      <c r="DY9" s="80">
        <f>+'T6'!$K$52</f>
        <v>1000</v>
      </c>
      <c r="DZ9" s="80">
        <f>+'T7'!$K$52</f>
        <v>5500</v>
      </c>
      <c r="EA9" s="80">
        <f>+'T8'!$K$52</f>
        <v>4000</v>
      </c>
      <c r="EB9" s="80">
        <f>+'T9'!$K$52</f>
        <v>3500</v>
      </c>
      <c r="EC9" s="80">
        <f>+'T10'!$K$52</f>
        <v>1300</v>
      </c>
      <c r="ED9" s="80">
        <f>+'T11'!$K$52</f>
        <v>2000</v>
      </c>
      <c r="EE9" s="80">
        <f>+'T12'!$K$52</f>
        <v>15000</v>
      </c>
      <c r="EF9" s="80" t="e">
        <f>+SUM(DT9:EE9)</f>
        <v>#REF!</v>
      </c>
      <c r="EG9" s="79"/>
    </row>
    <row r="10" spans="1:143" x14ac:dyDescent="0.25">
      <c r="B10" s="118" t="s">
        <v>115</v>
      </c>
      <c r="C10" s="119">
        <v>2019</v>
      </c>
      <c r="D10" s="119">
        <v>2020</v>
      </c>
      <c r="E10" s="119">
        <v>2021</v>
      </c>
      <c r="AP10" s="15"/>
      <c r="AQ10" s="15"/>
      <c r="AR10" s="15"/>
      <c r="AS10" s="15"/>
      <c r="AT10" s="15"/>
      <c r="AU10" s="15"/>
      <c r="DR10"/>
      <c r="DS10" s="80" t="s">
        <v>21</v>
      </c>
      <c r="DT10" s="80" t="e">
        <f>+'T1'!#REF!</f>
        <v>#REF!</v>
      </c>
      <c r="DU10" s="80" t="e">
        <f>+'T2'!#REF!</f>
        <v>#REF!</v>
      </c>
      <c r="DV10" s="80" t="e">
        <f>+'T3'!#REF!</f>
        <v>#REF!</v>
      </c>
      <c r="DW10" s="80">
        <f>+'T4'!$E$52</f>
        <v>0</v>
      </c>
      <c r="DX10" s="80">
        <f>+'T5'!$E$52</f>
        <v>0</v>
      </c>
      <c r="DY10" s="80">
        <f>+'T6'!$E$52</f>
        <v>7500</v>
      </c>
      <c r="DZ10" s="80">
        <f>+'T7'!$E$52</f>
        <v>7450</v>
      </c>
      <c r="EA10" s="80">
        <f>+'T8'!$E$52</f>
        <v>7400</v>
      </c>
      <c r="EB10" s="80">
        <f>+'T9'!$E$52</f>
        <v>7350</v>
      </c>
      <c r="EC10" s="80">
        <f>+'T10'!$E$52</f>
        <v>7300</v>
      </c>
      <c r="ED10" s="80">
        <f>+'T11'!$E$52</f>
        <v>7320</v>
      </c>
      <c r="EE10" s="80">
        <f>+'T12'!$E$52</f>
        <v>7300</v>
      </c>
      <c r="EF10" s="80" t="e">
        <f>+SUM(DT10:EE10)</f>
        <v>#REF!</v>
      </c>
      <c r="EG10" s="79"/>
    </row>
    <row r="11" spans="1:143" ht="29.25" customHeight="1" x14ac:dyDescent="0.25">
      <c r="B11" s="120"/>
      <c r="C11" s="121"/>
      <c r="D11" s="121"/>
      <c r="E11" s="121"/>
      <c r="AP11" s="15"/>
      <c r="AQ11" s="15"/>
      <c r="AR11" s="15"/>
      <c r="AS11" s="15"/>
      <c r="AT11" s="15"/>
      <c r="AU11" s="15"/>
      <c r="DR11"/>
      <c r="DS11" s="80" t="s">
        <v>0</v>
      </c>
      <c r="DT11" s="80" t="e">
        <f>+'T1'!#REF!</f>
        <v>#REF!</v>
      </c>
      <c r="DU11" s="80" t="e">
        <f>+'T2'!#REF!</f>
        <v>#REF!</v>
      </c>
      <c r="DV11" s="80" t="e">
        <f>+'T3'!#REF!</f>
        <v>#REF!</v>
      </c>
      <c r="DW11" s="80">
        <f>+'T4'!$N$52</f>
        <v>31500</v>
      </c>
      <c r="DX11" s="80">
        <f>+'T5'!$N$52</f>
        <v>16725</v>
      </c>
      <c r="DY11" s="80">
        <f>+'T6'!$N$52</f>
        <v>16725</v>
      </c>
      <c r="DZ11" s="80">
        <f>+'T7'!$N$52</f>
        <v>22000</v>
      </c>
      <c r="EA11" s="80">
        <f>+'T8'!$N$52</f>
        <v>21000</v>
      </c>
      <c r="EB11" s="80">
        <f>+'T9'!$N$52</f>
        <v>18725</v>
      </c>
      <c r="EC11" s="80">
        <f>+'T10'!$N$52</f>
        <v>16725</v>
      </c>
      <c r="ED11" s="80">
        <f>+'T11'!$N$52</f>
        <v>17725</v>
      </c>
      <c r="EE11" s="80">
        <f>+'T12'!$N$52</f>
        <v>31000</v>
      </c>
      <c r="EF11" s="80" t="e">
        <f t="shared" ref="EF11:EF12" si="0">+SUM(DT11:EE11)</f>
        <v>#REF!</v>
      </c>
      <c r="EG11" s="79"/>
    </row>
    <row r="12" spans="1:143" x14ac:dyDescent="0.25">
      <c r="B12" s="122" t="s">
        <v>2</v>
      </c>
      <c r="C12" s="123">
        <v>23131</v>
      </c>
      <c r="D12" s="123">
        <v>54353</v>
      </c>
      <c r="E12" s="123">
        <v>45123</v>
      </c>
      <c r="AP12" s="15"/>
      <c r="AQ12" s="15"/>
      <c r="AR12" s="15"/>
      <c r="AS12" s="15"/>
      <c r="AT12" s="15"/>
      <c r="AU12" s="15"/>
      <c r="DR12"/>
      <c r="DS12" s="80" t="s">
        <v>59</v>
      </c>
      <c r="DT12" s="80" t="e">
        <f>+DZ6+DT7+DT8</f>
        <v>#REF!</v>
      </c>
      <c r="DU12" s="80" t="e">
        <f>+EA6+DU7+DU8</f>
        <v>#REF!</v>
      </c>
      <c r="DV12" s="80" t="e">
        <f>+EB6+DV7+DV8</f>
        <v>#REF!</v>
      </c>
      <c r="DW12" s="80">
        <f>+EC6+DW7+DW8</f>
        <v>7555</v>
      </c>
      <c r="DX12" s="80">
        <f>+ED6+DX7+DX8</f>
        <v>8055</v>
      </c>
      <c r="DY12" s="80">
        <f>+EE6+DY7+DY8</f>
        <v>7955</v>
      </c>
      <c r="DZ12" s="80">
        <f>+EF6+DZ7+DZ8</f>
        <v>9055</v>
      </c>
      <c r="EA12" s="80">
        <f>+EG6+EA7+EA8</f>
        <v>9555</v>
      </c>
      <c r="EB12" s="80">
        <f>+EH6+EB7+EB8</f>
        <v>7955</v>
      </c>
      <c r="EC12" s="80">
        <f>+EI6+EC7+EC8</f>
        <v>8055</v>
      </c>
      <c r="ED12" s="80">
        <f>+EJ6+ED7+ED8</f>
        <v>8255</v>
      </c>
      <c r="EE12" s="80">
        <f>+EK6+EE7+EE8</f>
        <v>9055</v>
      </c>
      <c r="EF12" s="80" t="e">
        <f t="shared" si="0"/>
        <v>#REF!</v>
      </c>
      <c r="EG12" s="79"/>
    </row>
    <row r="13" spans="1:143" x14ac:dyDescent="0.25">
      <c r="B13" s="122" t="s">
        <v>1</v>
      </c>
      <c r="C13" s="123">
        <v>23231</v>
      </c>
      <c r="D13" s="123">
        <v>34234</v>
      </c>
      <c r="E13" s="123">
        <v>53451</v>
      </c>
      <c r="AP13" s="15"/>
      <c r="AQ13" s="15"/>
      <c r="AR13" s="15"/>
      <c r="AS13" s="15"/>
      <c r="AT13" s="15"/>
      <c r="AU13" s="15"/>
      <c r="DR13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</row>
    <row r="14" spans="1:143" x14ac:dyDescent="0.25">
      <c r="B14" s="122" t="s">
        <v>50</v>
      </c>
      <c r="C14" s="123">
        <v>5241</v>
      </c>
      <c r="D14" s="123">
        <v>12314</v>
      </c>
      <c r="E14" s="123">
        <v>21312</v>
      </c>
      <c r="AP14" s="15"/>
      <c r="AQ14" s="15"/>
      <c r="AR14" s="15"/>
      <c r="AS14" s="15"/>
      <c r="AT14" s="15"/>
      <c r="AU14" s="15"/>
      <c r="DR14"/>
      <c r="DS14" s="81" t="s">
        <v>51</v>
      </c>
      <c r="DT14" s="82" t="s">
        <v>23</v>
      </c>
      <c r="DU14" s="82" t="s">
        <v>24</v>
      </c>
      <c r="DV14" s="82" t="s">
        <v>25</v>
      </c>
      <c r="DW14" s="82" t="s">
        <v>26</v>
      </c>
      <c r="DX14" s="82" t="s">
        <v>27</v>
      </c>
      <c r="DY14" s="82" t="s">
        <v>28</v>
      </c>
      <c r="DZ14" s="82" t="s">
        <v>29</v>
      </c>
      <c r="EA14" s="82" t="s">
        <v>30</v>
      </c>
      <c r="EB14" s="82" t="s">
        <v>31</v>
      </c>
      <c r="EC14" s="82" t="s">
        <v>32</v>
      </c>
      <c r="ED14" s="82" t="s">
        <v>33</v>
      </c>
      <c r="EE14" s="82" t="s">
        <v>34</v>
      </c>
      <c r="EF14" s="82" t="s">
        <v>52</v>
      </c>
      <c r="EG14" s="79"/>
    </row>
    <row r="15" spans="1:143" x14ac:dyDescent="0.25">
      <c r="B15" s="122" t="s">
        <v>116</v>
      </c>
      <c r="C15" s="123">
        <v>1234</v>
      </c>
      <c r="D15" s="123">
        <v>2421</v>
      </c>
      <c r="E15" s="123">
        <v>4234</v>
      </c>
      <c r="AP15" s="15"/>
      <c r="AQ15" s="15"/>
      <c r="AR15" s="15"/>
      <c r="AS15" s="15"/>
      <c r="AT15" s="15"/>
      <c r="AU15" s="15"/>
      <c r="DR15"/>
      <c r="DS15" s="80" t="s">
        <v>2</v>
      </c>
      <c r="DT15" s="83" t="e">
        <f>+DZ6/DT$11</f>
        <v>#REF!</v>
      </c>
      <c r="DU15" s="83" t="e">
        <f>+EA6/DU$11</f>
        <v>#REF!</v>
      </c>
      <c r="DV15" s="83" t="e">
        <f>+EB6/DV$11</f>
        <v>#REF!</v>
      </c>
      <c r="DW15" s="83">
        <f>+EC6/DW$11</f>
        <v>9.5238095238095233E-2</v>
      </c>
      <c r="DX15" s="83">
        <f>+ED6/DX$11</f>
        <v>0.20926756352765322</v>
      </c>
      <c r="DY15" s="83">
        <f>+EE6/DY$11</f>
        <v>0.20328849028400597</v>
      </c>
      <c r="DZ15" s="83">
        <f>+EF6/DZ$11</f>
        <v>0.15909090909090909</v>
      </c>
      <c r="EA15" s="83">
        <f>+EG6/EA$11</f>
        <v>0.16666666666666666</v>
      </c>
      <c r="EB15" s="83">
        <f>+EH6/EB$11</f>
        <v>0.18157543391188252</v>
      </c>
      <c r="EC15" s="83">
        <f>+EI6/EC$11</f>
        <v>0.20926756352765322</v>
      </c>
      <c r="ED15" s="83">
        <f>+EJ6/ED$11</f>
        <v>0.1918194640338505</v>
      </c>
      <c r="EE15" s="83">
        <f>+EK6/EE$11</f>
        <v>0.11290322580645161</v>
      </c>
      <c r="EF15" s="83" t="e">
        <f>+EL6/$EH$22</f>
        <v>#REF!</v>
      </c>
      <c r="EG15" s="79"/>
    </row>
    <row r="16" spans="1:143" ht="24.75" customHeight="1" x14ac:dyDescent="0.25"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DN16"/>
      <c r="DO16" s="80" t="s">
        <v>50</v>
      </c>
      <c r="DP16" s="83" t="e">
        <f t="shared" ref="DP16:EA16" si="1">+DT7/DT$11</f>
        <v>#REF!</v>
      </c>
      <c r="DQ16" s="83" t="e">
        <f t="shared" si="1"/>
        <v>#REF!</v>
      </c>
      <c r="DR16" s="83" t="e">
        <f t="shared" si="1"/>
        <v>#REF!</v>
      </c>
      <c r="DS16" s="83">
        <f t="shared" si="1"/>
        <v>0.14460317460317459</v>
      </c>
      <c r="DT16" s="83">
        <f t="shared" si="1"/>
        <v>0.27234678624813152</v>
      </c>
      <c r="DU16" s="83">
        <f t="shared" si="1"/>
        <v>0.27234678624813152</v>
      </c>
      <c r="DV16" s="83">
        <f t="shared" si="1"/>
        <v>0.20704545454545453</v>
      </c>
      <c r="DW16" s="83">
        <f t="shared" si="1"/>
        <v>0.21690476190476191</v>
      </c>
      <c r="DX16" s="83">
        <f t="shared" si="1"/>
        <v>0.24325767690253672</v>
      </c>
      <c r="DY16" s="83">
        <f t="shared" si="1"/>
        <v>0.27234678624813152</v>
      </c>
      <c r="DZ16" s="83">
        <f t="shared" si="1"/>
        <v>0.25698166431593794</v>
      </c>
      <c r="EA16" s="83">
        <f t="shared" si="1"/>
        <v>0.14693548387096775</v>
      </c>
      <c r="EB16" s="83" t="e">
        <f>+EF7/$EH$22</f>
        <v>#REF!</v>
      </c>
      <c r="EC16" s="79"/>
    </row>
    <row r="17" spans="40:143" x14ac:dyDescent="0.25">
      <c r="AN17" s="15"/>
      <c r="AO17" s="15"/>
      <c r="AP17" s="15"/>
      <c r="AQ17" s="15"/>
      <c r="AR17" s="15"/>
      <c r="AS17" s="15"/>
      <c r="AT17" s="15"/>
      <c r="AU17" s="15"/>
      <c r="DP17"/>
      <c r="DQ17" s="80" t="s">
        <v>1</v>
      </c>
      <c r="DR17" s="83" t="e">
        <f>+DT8/DT$11</f>
        <v>#REF!</v>
      </c>
      <c r="DS17" s="83" t="e">
        <f>+DU8/DU$11</f>
        <v>#REF!</v>
      </c>
      <c r="DT17" s="83" t="e">
        <f>+DV8/DV$11</f>
        <v>#REF!</v>
      </c>
      <c r="DU17" s="83">
        <f>+DW8/DW$11</f>
        <v>0</v>
      </c>
      <c r="DV17" s="83">
        <f>+DX8/DX$11</f>
        <v>0</v>
      </c>
      <c r="DW17" s="83">
        <f>+DY8/DY$11</f>
        <v>0</v>
      </c>
      <c r="DX17" s="83">
        <f>+DZ8/DZ$11</f>
        <v>4.5454545454545456E-2</v>
      </c>
      <c r="DY17" s="83">
        <f>+EA8/EA$11</f>
        <v>7.1428571428571425E-2</v>
      </c>
      <c r="DZ17" s="83">
        <f>+EB8/EB$11</f>
        <v>0</v>
      </c>
      <c r="EA17" s="83">
        <f>+EC8/EC$11</f>
        <v>0</v>
      </c>
      <c r="EB17" s="83">
        <f>+ED8/ED$11</f>
        <v>1.6925246826516221E-2</v>
      </c>
      <c r="EC17" s="83">
        <f>+EE8/EE$11</f>
        <v>3.2258064516129031E-2</v>
      </c>
      <c r="ED17" s="83" t="e">
        <f>+EF8/$EH$22</f>
        <v>#REF!</v>
      </c>
      <c r="EE17" s="79"/>
    </row>
    <row r="18" spans="40:143" x14ac:dyDescent="0.25">
      <c r="AN18" s="15"/>
      <c r="AO18" s="15"/>
      <c r="AP18" s="15"/>
      <c r="AQ18" s="15"/>
      <c r="AR18" s="15"/>
      <c r="AS18" s="15"/>
      <c r="AT18" s="15"/>
      <c r="AU18" s="15"/>
      <c r="DP18"/>
      <c r="DQ18" s="80" t="s">
        <v>47</v>
      </c>
      <c r="DR18" s="83" t="e">
        <f>+DT9/DT$11</f>
        <v>#REF!</v>
      </c>
      <c r="DS18" s="83" t="e">
        <f>+DU9/DU$11</f>
        <v>#REF!</v>
      </c>
      <c r="DT18" s="83" t="e">
        <f>+DV9/DV$11</f>
        <v>#REF!</v>
      </c>
      <c r="DU18" s="83">
        <f>+DW9/DW$11</f>
        <v>0.76190476190476186</v>
      </c>
      <c r="DV18" s="83">
        <f>+DX9/DX$11</f>
        <v>0.50822122571001493</v>
      </c>
      <c r="DW18" s="83">
        <f>+DY9/DY$11</f>
        <v>5.9790732436472344E-2</v>
      </c>
      <c r="DX18" s="83">
        <f>+DZ9/DZ$11</f>
        <v>0.25</v>
      </c>
      <c r="DY18" s="83">
        <f>+EA9/EA$11</f>
        <v>0.19047619047619047</v>
      </c>
      <c r="DZ18" s="83">
        <f>+EB9/EB$11</f>
        <v>0.18691588785046728</v>
      </c>
      <c r="EA18" s="83">
        <f>+EC9/EC$11</f>
        <v>7.7727952167414044E-2</v>
      </c>
      <c r="EB18" s="83">
        <f>+ED9/ED$11</f>
        <v>0.11283497884344147</v>
      </c>
      <c r="EC18" s="83">
        <f>+EE9/EE$11</f>
        <v>0.4838709677419355</v>
      </c>
      <c r="ED18" s="83" t="e">
        <f>+EF9/$EH$22</f>
        <v>#REF!</v>
      </c>
      <c r="EE18" s="79"/>
    </row>
    <row r="19" spans="40:143" x14ac:dyDescent="0.25">
      <c r="AN19" s="15"/>
      <c r="AO19" s="15"/>
      <c r="AP19" s="15"/>
      <c r="AQ19" s="15"/>
      <c r="AR19" s="15"/>
      <c r="AS19" s="15"/>
      <c r="AT19" s="15"/>
      <c r="AU19" s="15"/>
      <c r="DP19"/>
      <c r="DQ19" s="80" t="s">
        <v>21</v>
      </c>
      <c r="DR19" s="83" t="e">
        <f>+DT10/DT$11</f>
        <v>#REF!</v>
      </c>
      <c r="DS19" s="83" t="e">
        <f>+DU10/DU$11</f>
        <v>#REF!</v>
      </c>
      <c r="DT19" s="83" t="e">
        <f>+DV10/DV$11</f>
        <v>#REF!</v>
      </c>
      <c r="DU19" s="83">
        <f>+DW10/DW$11</f>
        <v>0</v>
      </c>
      <c r="DV19" s="83">
        <f>+DX10/DX$11</f>
        <v>0</v>
      </c>
      <c r="DW19" s="83">
        <f>+DY10/DY$11</f>
        <v>0.44843049327354262</v>
      </c>
      <c r="DX19" s="83">
        <f>+DZ10/DZ$11</f>
        <v>0.33863636363636362</v>
      </c>
      <c r="DY19" s="83">
        <f>+EA10/EA$11</f>
        <v>0.35238095238095241</v>
      </c>
      <c r="DZ19" s="83">
        <f>+EB10/EB$11</f>
        <v>0.3925233644859813</v>
      </c>
      <c r="EA19" s="83">
        <f>+EC10/EC$11</f>
        <v>0.43647234678624813</v>
      </c>
      <c r="EB19" s="83">
        <f>+ED10/ED$11</f>
        <v>0.41297602256699578</v>
      </c>
      <c r="EC19" s="83">
        <f>+EE10/EE$11</f>
        <v>0.23548387096774193</v>
      </c>
      <c r="ED19" s="83" t="e">
        <f>+EF10/$EH$22</f>
        <v>#REF!</v>
      </c>
      <c r="EE19" s="79"/>
    </row>
    <row r="20" spans="40:143" x14ac:dyDescent="0.25">
      <c r="AN20" s="15"/>
      <c r="AO20" s="15"/>
      <c r="AP20" s="15"/>
      <c r="AQ20" s="15"/>
      <c r="AR20" s="15"/>
      <c r="AS20" s="15"/>
      <c r="AT20" s="15"/>
      <c r="AU20" s="15"/>
      <c r="DP20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</row>
    <row r="21" spans="40:143" x14ac:dyDescent="0.25">
      <c r="AN21" s="15"/>
      <c r="AO21" s="15"/>
      <c r="AP21" s="15"/>
      <c r="AQ21" s="15"/>
      <c r="AR21" s="15"/>
      <c r="AS21" s="15"/>
      <c r="AT21" s="15"/>
      <c r="AU21" s="15"/>
      <c r="DP21"/>
      <c r="DQ21" s="81" t="s">
        <v>0</v>
      </c>
      <c r="DR21" s="84" t="s">
        <v>23</v>
      </c>
      <c r="DS21" s="84" t="s">
        <v>24</v>
      </c>
      <c r="DT21" s="84" t="s">
        <v>25</v>
      </c>
      <c r="DU21" s="84" t="s">
        <v>26</v>
      </c>
      <c r="DV21" s="84" t="s">
        <v>27</v>
      </c>
      <c r="DW21" s="84" t="s">
        <v>28</v>
      </c>
      <c r="DX21" s="84" t="s">
        <v>29</v>
      </c>
      <c r="DY21" s="84" t="s">
        <v>30</v>
      </c>
      <c r="DZ21" s="84" t="s">
        <v>31</v>
      </c>
      <c r="EA21" s="84" t="s">
        <v>32</v>
      </c>
      <c r="EB21" s="84" t="s">
        <v>33</v>
      </c>
      <c r="EC21" s="84" t="s">
        <v>34</v>
      </c>
      <c r="ED21" s="84" t="s">
        <v>35</v>
      </c>
      <c r="EE21" s="79"/>
    </row>
    <row r="22" spans="40:143" x14ac:dyDescent="0.25">
      <c r="AR22" s="15"/>
      <c r="AS22" s="15"/>
      <c r="AT22" s="15"/>
      <c r="AU22" s="15"/>
      <c r="DT22"/>
      <c r="DU22" s="80" t="s">
        <v>53</v>
      </c>
      <c r="DV22" s="80" t="e">
        <f>+'T1'!#REF!</f>
        <v>#REF!</v>
      </c>
      <c r="DW22" s="80" t="e">
        <f>+'T2'!#REF!</f>
        <v>#REF!</v>
      </c>
      <c r="DX22" s="80" t="e">
        <f>+'T3'!#REF!</f>
        <v>#REF!</v>
      </c>
      <c r="DY22" s="80">
        <f>+'T4'!$N$52</f>
        <v>31500</v>
      </c>
      <c r="DZ22" s="80">
        <f>+'T5'!$N$52</f>
        <v>16725</v>
      </c>
      <c r="EA22" s="80">
        <f>+'T6'!$N$52</f>
        <v>16725</v>
      </c>
      <c r="EB22" s="80">
        <f>+'T7'!$N$52</f>
        <v>22000</v>
      </c>
      <c r="EC22" s="80">
        <f>+'T8'!$N$52</f>
        <v>21000</v>
      </c>
      <c r="ED22" s="80">
        <f>+'T9'!$N$52</f>
        <v>18725</v>
      </c>
      <c r="EE22" s="80">
        <f>+'T10'!$N$52</f>
        <v>16725</v>
      </c>
      <c r="EF22" s="80">
        <f>+'T11'!$N$52</f>
        <v>17725</v>
      </c>
      <c r="EG22" s="80">
        <f>+'T12'!$N$52</f>
        <v>31000</v>
      </c>
      <c r="EH22" s="80" t="e">
        <f>+SUM(DV22:EG22)</f>
        <v>#REF!</v>
      </c>
      <c r="EI22" s="79"/>
    </row>
    <row r="23" spans="40:143" x14ac:dyDescent="0.25">
      <c r="AR23" s="15"/>
      <c r="AS23" s="15"/>
      <c r="AT23" s="15"/>
      <c r="AU23" s="15"/>
      <c r="DT23"/>
      <c r="DU23" s="80" t="s">
        <v>15</v>
      </c>
      <c r="DV23" s="80" t="e">
        <f>+'Ngan sach'!#REF!</f>
        <v>#REF!</v>
      </c>
      <c r="DW23" s="80" t="e">
        <f>+'Ngan sach'!#REF!</f>
        <v>#REF!</v>
      </c>
      <c r="DX23" s="80" t="e">
        <f>+'Ngan sach'!#REF!</f>
        <v>#REF!</v>
      </c>
      <c r="DY23" s="80" t="e">
        <f>+'Ngan sach'!#REF!</f>
        <v>#REF!</v>
      </c>
      <c r="DZ23" s="80" t="e">
        <f>+'Ngan sach'!#REF!</f>
        <v>#REF!</v>
      </c>
      <c r="EA23" s="80" t="e">
        <f>+'Ngan sach'!#REF!</f>
        <v>#REF!</v>
      </c>
      <c r="EB23" s="80" t="e">
        <f>+'Ngan sach'!#REF!</f>
        <v>#REF!</v>
      </c>
      <c r="EC23" s="80" t="e">
        <f>+'Ngan sach'!#REF!</f>
        <v>#REF!</v>
      </c>
      <c r="ED23" s="80" t="e">
        <f>+'Ngan sach'!#REF!</f>
        <v>#REF!</v>
      </c>
      <c r="EE23" s="80" t="e">
        <f>+'Ngan sach'!#REF!</f>
        <v>#REF!</v>
      </c>
      <c r="EF23" s="80" t="e">
        <f>+'Ngan sach'!#REF!</f>
        <v>#REF!</v>
      </c>
      <c r="EG23" s="80" t="e">
        <f>+'Ngan sach'!#REF!</f>
        <v>#REF!</v>
      </c>
      <c r="EH23" s="80" t="e">
        <f>+SUM(DV23:EG23)</f>
        <v>#REF!</v>
      </c>
      <c r="EI23" s="79"/>
    </row>
    <row r="24" spans="40:143" x14ac:dyDescent="0.25">
      <c r="DY24" s="81" t="s">
        <v>11</v>
      </c>
      <c r="DZ24" s="84" t="s">
        <v>23</v>
      </c>
      <c r="EA24" s="84" t="s">
        <v>24</v>
      </c>
      <c r="EB24" s="84" t="s">
        <v>25</v>
      </c>
      <c r="EC24" s="84" t="s">
        <v>26</v>
      </c>
      <c r="ED24" s="84" t="s">
        <v>27</v>
      </c>
      <c r="EE24" s="84" t="s">
        <v>28</v>
      </c>
      <c r="EF24" s="84" t="s">
        <v>29</v>
      </c>
      <c r="EG24" s="84" t="s">
        <v>30</v>
      </c>
      <c r="EH24" s="84" t="s">
        <v>31</v>
      </c>
      <c r="EI24" s="84" t="s">
        <v>32</v>
      </c>
      <c r="EJ24" s="84" t="s">
        <v>33</v>
      </c>
      <c r="EK24" s="84" t="s">
        <v>34</v>
      </c>
      <c r="EL24" s="84" t="s">
        <v>35</v>
      </c>
      <c r="EM24" s="79"/>
    </row>
    <row r="25" spans="40:143" x14ac:dyDescent="0.25">
      <c r="DY25" s="80" t="s">
        <v>53</v>
      </c>
      <c r="DZ25" s="80" t="e">
        <f>+SUM(DZ6:DZ8)</f>
        <v>#REF!</v>
      </c>
      <c r="EA25" s="80" t="e">
        <f t="shared" ref="EA25:EK25" si="2">+SUM(EA6:EA8)</f>
        <v>#REF!</v>
      </c>
      <c r="EB25" s="80" t="e">
        <f t="shared" si="2"/>
        <v>#REF!</v>
      </c>
      <c r="EC25" s="80">
        <f t="shared" si="2"/>
        <v>7555</v>
      </c>
      <c r="ED25" s="80">
        <f t="shared" si="2"/>
        <v>8355</v>
      </c>
      <c r="EE25" s="80">
        <f t="shared" si="2"/>
        <v>8955</v>
      </c>
      <c r="EF25" s="80" t="e">
        <f t="shared" si="2"/>
        <v>#REF!</v>
      </c>
      <c r="EG25" s="80">
        <f t="shared" si="2"/>
        <v>3500</v>
      </c>
      <c r="EH25" s="80">
        <f t="shared" si="2"/>
        <v>3400</v>
      </c>
      <c r="EI25" s="80">
        <f t="shared" si="2"/>
        <v>3500</v>
      </c>
      <c r="EJ25" s="80">
        <f t="shared" si="2"/>
        <v>3400</v>
      </c>
      <c r="EK25" s="80">
        <f t="shared" si="2"/>
        <v>3500</v>
      </c>
      <c r="EL25" s="80" t="e">
        <f>+SUM(DZ25:EK25)</f>
        <v>#REF!</v>
      </c>
      <c r="EM25" s="79"/>
    </row>
    <row r="26" spans="40:143" x14ac:dyDescent="0.25">
      <c r="DY26" s="80" t="s">
        <v>15</v>
      </c>
      <c r="DZ26" s="80">
        <f>+'Ngan sach'!D37+'Ngan sach'!D47+'Ngan sach'!D55</f>
        <v>11330</v>
      </c>
      <c r="EA26" s="80">
        <f>+'Ngan sach'!E37+'Ngan sach'!E47+'Ngan sach'!E55</f>
        <v>10834</v>
      </c>
      <c r="EB26" s="80">
        <f>+'Ngan sach'!F37+'Ngan sach'!F47+'Ngan sach'!F55</f>
        <v>9346</v>
      </c>
      <c r="EC26" s="80">
        <f>+'Ngan sach'!G37+'Ngan sach'!G47+'Ngan sach'!G55</f>
        <v>12016</v>
      </c>
      <c r="ED26" s="80">
        <f>+'Ngan sach'!H37+'Ngan sach'!H47+'Ngan sach'!H55</f>
        <v>10298</v>
      </c>
      <c r="EE26" s="80">
        <f>+'Ngan sach'!I37+'Ngan sach'!I47+'Ngan sach'!I55</f>
        <v>15144</v>
      </c>
      <c r="EF26" s="80">
        <f>+'Ngan sach'!J37+'Ngan sach'!J47+'Ngan sach'!J55</f>
        <v>14468</v>
      </c>
      <c r="EG26" s="80">
        <f>+'Ngan sach'!K37+'Ngan sach'!K47+'Ngan sach'!K55</f>
        <v>9720</v>
      </c>
      <c r="EH26" s="80">
        <f>+'Ngan sach'!L37+'Ngan sach'!L47+'Ngan sach'!L55</f>
        <v>11921</v>
      </c>
      <c r="EI26" s="80">
        <f>+'Ngan sach'!M37+'Ngan sach'!M47+'Ngan sach'!M55</f>
        <v>8797</v>
      </c>
      <c r="EJ26" s="80">
        <f>+'Ngan sach'!N37+'Ngan sach'!N47+'Ngan sach'!N55</f>
        <v>12221</v>
      </c>
      <c r="EK26" s="80">
        <f>+'Ngan sach'!O37+'Ngan sach'!O47+'Ngan sach'!O55</f>
        <v>11940</v>
      </c>
      <c r="EL26" s="80">
        <f>+SUM(DZ26:EK26)</f>
        <v>138035</v>
      </c>
      <c r="EM26" s="79"/>
    </row>
    <row r="27" spans="40:143" x14ac:dyDescent="0.25"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</row>
  </sheetData>
  <mergeCells count="6">
    <mergeCell ref="B4:O4"/>
    <mergeCell ref="B10:B11"/>
    <mergeCell ref="C10:C11"/>
    <mergeCell ref="D10:D11"/>
    <mergeCell ref="E10:E11"/>
    <mergeCell ref="B8:E8"/>
  </mergeCells>
  <conditionalFormatting sqref="DY6:EL6 DS7:EF12 DQ17:ED19 DS15:EF15 DO16:EB16">
    <cfRule type="expression" dxfId="7" priority="9">
      <formula>MOD(ROW(),2)=1</formula>
    </cfRule>
  </conditionalFormatting>
  <conditionalFormatting sqref="DU22:EH23">
    <cfRule type="expression" dxfId="6" priority="3">
      <formula>MOD(ROW(),2)=1</formula>
    </cfRule>
  </conditionalFormatting>
  <conditionalFormatting sqref="DY25:EL26">
    <cfRule type="expression" dxfId="5" priority="2">
      <formula>MOD(ROW(),2)=1</formula>
    </cfRule>
  </conditionalFormatting>
  <dataValidations xWindow="129" yWindow="264" count="1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EC22:EC23 EA22:EA23 DY22:DY23 EG22:EG23 A4:A5 DS14:DT14 EB14 DZ14 DX14 DV14 ED14 EE22:EE23 EA25:EK26 EJ24 EH24 DS7:EE10 DY6:EK6 DY24:DZ26 DQ17:EC19 DO16:EA16 DS15:EE15 DQ21:DR21 DU22:DW23 ED22:ED24 EF22:EF24 EB21:EB24 DV21 DZ21:DZ23 DT21 DX21:DX23"/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9"/>
  <sheetViews>
    <sheetView showGridLines="0" showRowColHeaders="0" workbookViewId="0"/>
  </sheetViews>
  <sheetFormatPr defaultRowHeight="15" x14ac:dyDescent="0.25"/>
  <cols>
    <col min="1" max="1" width="13.5703125" customWidth="1"/>
    <col min="2" max="2" width="22.42578125" customWidth="1"/>
    <col min="3" max="3" width="15.140625" style="15" customWidth="1"/>
    <col min="4" max="4" width="13.140625" customWidth="1"/>
    <col min="5" max="5" width="14.85546875" customWidth="1"/>
    <col min="6" max="6" width="14.7109375" customWidth="1"/>
    <col min="9" max="9" width="14.42578125" customWidth="1"/>
    <col min="10" max="14" width="15.140625" customWidth="1"/>
  </cols>
  <sheetData>
    <row r="2" spans="1:13" s="15" customFormat="1" x14ac:dyDescent="0.25"/>
    <row r="3" spans="1:13" s="15" customFormat="1" x14ac:dyDescent="0.25"/>
    <row r="4" spans="1:13" x14ac:dyDescent="0.25">
      <c r="A4" s="72" t="s">
        <v>79</v>
      </c>
      <c r="E4" s="66" t="s">
        <v>72</v>
      </c>
      <c r="F4" s="66" t="s">
        <v>73</v>
      </c>
      <c r="H4" s="72" t="s">
        <v>78</v>
      </c>
      <c r="L4" s="66" t="s">
        <v>72</v>
      </c>
      <c r="M4" s="66" t="s">
        <v>73</v>
      </c>
    </row>
    <row r="5" spans="1:13" ht="22.5" x14ac:dyDescent="0.25">
      <c r="A5" s="27" t="s">
        <v>60</v>
      </c>
      <c r="B5" s="27" t="s">
        <v>61</v>
      </c>
      <c r="C5" s="27" t="s">
        <v>74</v>
      </c>
      <c r="D5" s="27" t="s">
        <v>67</v>
      </c>
      <c r="E5" s="65" t="s">
        <v>21</v>
      </c>
      <c r="F5" s="65" t="s">
        <v>58</v>
      </c>
      <c r="H5" s="27" t="s">
        <v>64</v>
      </c>
      <c r="I5" s="27" t="s">
        <v>74</v>
      </c>
      <c r="J5" s="77" t="s">
        <v>95</v>
      </c>
      <c r="K5" s="27" t="s">
        <v>68</v>
      </c>
      <c r="L5" s="27" t="s">
        <v>69</v>
      </c>
      <c r="M5" s="27" t="s">
        <v>12</v>
      </c>
    </row>
    <row r="6" spans="1:13" x14ac:dyDescent="0.25">
      <c r="A6" s="67">
        <v>42736</v>
      </c>
      <c r="B6" s="38" t="s">
        <v>62</v>
      </c>
      <c r="C6" s="38" t="s">
        <v>75</v>
      </c>
      <c r="D6" s="38">
        <v>300000</v>
      </c>
      <c r="E6" s="38"/>
      <c r="F6" s="38"/>
      <c r="H6" s="38">
        <v>1</v>
      </c>
      <c r="I6" s="38" t="s">
        <v>75</v>
      </c>
      <c r="J6" s="38"/>
      <c r="K6" s="38">
        <f>+SUMIFS($D$6:$D$58,$C$6:$C$58,I6)</f>
        <v>300000</v>
      </c>
      <c r="L6" s="38">
        <f>++SUMIFS($E$6:$E$58,$C$6:$C$58,I6)</f>
        <v>5000</v>
      </c>
      <c r="M6" s="38">
        <f>+J6+K6-L6</f>
        <v>295000</v>
      </c>
    </row>
    <row r="7" spans="1:13" x14ac:dyDescent="0.25">
      <c r="A7" s="67">
        <v>42936</v>
      </c>
      <c r="B7" s="38" t="s">
        <v>63</v>
      </c>
      <c r="C7" s="38" t="s">
        <v>75</v>
      </c>
      <c r="D7" s="38"/>
      <c r="E7" s="38">
        <v>5000</v>
      </c>
      <c r="F7" s="38"/>
      <c r="H7" s="38">
        <v>2</v>
      </c>
      <c r="I7" s="38" t="s">
        <v>65</v>
      </c>
      <c r="J7" s="38">
        <v>5000</v>
      </c>
      <c r="K7" s="38">
        <f t="shared" ref="K7:K16" si="0">+SUMIFS($D$6:$D$58,$C$6:$C$58,I7)</f>
        <v>0</v>
      </c>
      <c r="L7" s="38">
        <f t="shared" ref="L7:L16" si="1">++SUMIFS($E$6:$E$58,$C$6:$C$58,I7)</f>
        <v>0</v>
      </c>
      <c r="M7" s="38">
        <f t="shared" ref="M7:M16" si="2">+J7+K7-L7</f>
        <v>5000</v>
      </c>
    </row>
    <row r="8" spans="1:13" x14ac:dyDescent="0.25">
      <c r="A8" s="67">
        <v>42946</v>
      </c>
      <c r="B8" s="38" t="s">
        <v>71</v>
      </c>
      <c r="C8" s="38" t="s">
        <v>36</v>
      </c>
      <c r="D8" s="38">
        <v>50000</v>
      </c>
      <c r="E8" s="38"/>
      <c r="F8" s="38"/>
      <c r="H8" s="38">
        <v>3</v>
      </c>
      <c r="I8" s="38" t="s">
        <v>66</v>
      </c>
      <c r="J8" s="38"/>
      <c r="K8" s="38">
        <f t="shared" si="0"/>
        <v>0</v>
      </c>
      <c r="L8" s="38">
        <f t="shared" si="1"/>
        <v>0</v>
      </c>
      <c r="M8" s="38">
        <f t="shared" si="2"/>
        <v>0</v>
      </c>
    </row>
    <row r="9" spans="1:13" x14ac:dyDescent="0.25">
      <c r="A9" s="67"/>
      <c r="B9" s="38"/>
      <c r="C9" s="38"/>
      <c r="D9" s="38"/>
      <c r="E9" s="38"/>
      <c r="F9" s="38"/>
      <c r="H9" s="38">
        <v>4</v>
      </c>
      <c r="I9" s="38" t="s">
        <v>36</v>
      </c>
      <c r="J9" s="38"/>
      <c r="K9" s="38">
        <f t="shared" si="0"/>
        <v>50000</v>
      </c>
      <c r="L9" s="38">
        <f t="shared" si="1"/>
        <v>0</v>
      </c>
      <c r="M9" s="38">
        <f t="shared" si="2"/>
        <v>50000</v>
      </c>
    </row>
    <row r="10" spans="1:13" x14ac:dyDescent="0.25">
      <c r="A10" s="67"/>
      <c r="B10" s="38"/>
      <c r="C10" s="38"/>
      <c r="D10" s="38"/>
      <c r="E10" s="38"/>
      <c r="F10" s="38"/>
      <c r="H10" s="38">
        <v>5</v>
      </c>
      <c r="I10" s="38"/>
      <c r="J10" s="38"/>
      <c r="K10" s="38">
        <f t="shared" si="0"/>
        <v>0</v>
      </c>
      <c r="L10" s="38">
        <f t="shared" si="1"/>
        <v>0</v>
      </c>
      <c r="M10" s="38">
        <f t="shared" si="2"/>
        <v>0</v>
      </c>
    </row>
    <row r="11" spans="1:13" x14ac:dyDescent="0.25">
      <c r="A11" s="67"/>
      <c r="B11" s="38"/>
      <c r="C11" s="38"/>
      <c r="D11" s="38"/>
      <c r="E11" s="38"/>
      <c r="F11" s="38"/>
      <c r="H11" s="38">
        <v>6</v>
      </c>
      <c r="I11" s="38"/>
      <c r="J11" s="38"/>
      <c r="K11" s="38">
        <f t="shared" si="0"/>
        <v>0</v>
      </c>
      <c r="L11" s="38">
        <f t="shared" si="1"/>
        <v>0</v>
      </c>
      <c r="M11" s="38">
        <f t="shared" si="2"/>
        <v>0</v>
      </c>
    </row>
    <row r="12" spans="1:13" x14ac:dyDescent="0.25">
      <c r="A12" s="67"/>
      <c r="B12" s="38"/>
      <c r="C12" s="38"/>
      <c r="D12" s="38"/>
      <c r="E12" s="38"/>
      <c r="F12" s="38"/>
      <c r="H12" s="38">
        <v>7</v>
      </c>
      <c r="I12" s="38"/>
      <c r="J12" s="38"/>
      <c r="K12" s="38">
        <f t="shared" si="0"/>
        <v>0</v>
      </c>
      <c r="L12" s="38">
        <f t="shared" si="1"/>
        <v>0</v>
      </c>
      <c r="M12" s="38">
        <f t="shared" si="2"/>
        <v>0</v>
      </c>
    </row>
    <row r="13" spans="1:13" x14ac:dyDescent="0.25">
      <c r="A13" s="67"/>
      <c r="B13" s="38"/>
      <c r="C13" s="38"/>
      <c r="D13" s="38"/>
      <c r="E13" s="38"/>
      <c r="F13" s="38"/>
      <c r="H13" s="38">
        <v>8</v>
      </c>
      <c r="I13" s="38"/>
      <c r="J13" s="38"/>
      <c r="K13" s="38">
        <f t="shared" si="0"/>
        <v>0</v>
      </c>
      <c r="L13" s="38">
        <f t="shared" si="1"/>
        <v>0</v>
      </c>
      <c r="M13" s="38">
        <f t="shared" si="2"/>
        <v>0</v>
      </c>
    </row>
    <row r="14" spans="1:13" x14ac:dyDescent="0.25">
      <c r="A14" s="67"/>
      <c r="B14" s="38"/>
      <c r="C14" s="38"/>
      <c r="D14" s="38"/>
      <c r="E14" s="38"/>
      <c r="F14" s="38"/>
      <c r="H14" s="38">
        <v>9</v>
      </c>
      <c r="I14" s="38"/>
      <c r="J14" s="38"/>
      <c r="K14" s="38">
        <f t="shared" si="0"/>
        <v>0</v>
      </c>
      <c r="L14" s="38">
        <f t="shared" si="1"/>
        <v>0</v>
      </c>
      <c r="M14" s="38">
        <f t="shared" si="2"/>
        <v>0</v>
      </c>
    </row>
    <row r="15" spans="1:13" x14ac:dyDescent="0.25">
      <c r="A15" s="67"/>
      <c r="B15" s="38"/>
      <c r="C15" s="38"/>
      <c r="D15" s="38"/>
      <c r="E15" s="38"/>
      <c r="F15" s="38"/>
      <c r="H15" s="38">
        <v>10</v>
      </c>
      <c r="I15" s="38"/>
      <c r="J15" s="38"/>
      <c r="K15" s="38">
        <f t="shared" si="0"/>
        <v>0</v>
      </c>
      <c r="L15" s="38">
        <f t="shared" si="1"/>
        <v>0</v>
      </c>
      <c r="M15" s="38">
        <f t="shared" si="2"/>
        <v>0</v>
      </c>
    </row>
    <row r="16" spans="1:13" x14ac:dyDescent="0.25">
      <c r="A16" s="67"/>
      <c r="B16" s="38"/>
      <c r="C16" s="38"/>
      <c r="D16" s="38"/>
      <c r="E16" s="38"/>
      <c r="F16" s="38"/>
      <c r="H16" s="38">
        <v>11</v>
      </c>
      <c r="I16" s="38"/>
      <c r="J16" s="38"/>
      <c r="K16" s="38">
        <f t="shared" si="0"/>
        <v>0</v>
      </c>
      <c r="L16" s="38">
        <f t="shared" si="1"/>
        <v>0</v>
      </c>
      <c r="M16" s="38">
        <f t="shared" si="2"/>
        <v>0</v>
      </c>
    </row>
    <row r="17" spans="1:6" x14ac:dyDescent="0.25">
      <c r="A17" s="67"/>
      <c r="B17" s="38"/>
      <c r="C17" s="38"/>
      <c r="D17" s="38"/>
      <c r="E17" s="38"/>
      <c r="F17" s="38"/>
    </row>
    <row r="18" spans="1:6" x14ac:dyDescent="0.25">
      <c r="A18" s="67"/>
      <c r="B18" s="38"/>
      <c r="C18" s="38"/>
      <c r="D18" s="38"/>
      <c r="E18" s="38"/>
      <c r="F18" s="38"/>
    </row>
    <row r="19" spans="1:6" x14ac:dyDescent="0.25">
      <c r="A19" s="67"/>
      <c r="B19" s="38"/>
      <c r="C19" s="38"/>
      <c r="D19" s="38"/>
      <c r="E19" s="38"/>
      <c r="F19" s="38"/>
    </row>
    <row r="20" spans="1:6" x14ac:dyDescent="0.25">
      <c r="A20" s="67"/>
      <c r="B20" s="38"/>
      <c r="C20" s="38"/>
      <c r="D20" s="38"/>
      <c r="E20" s="38"/>
      <c r="F20" s="38"/>
    </row>
    <row r="21" spans="1:6" x14ac:dyDescent="0.25">
      <c r="A21" s="67"/>
      <c r="B21" s="38"/>
      <c r="C21" s="38"/>
      <c r="D21" s="38"/>
      <c r="E21" s="38"/>
      <c r="F21" s="38"/>
    </row>
    <row r="22" spans="1:6" x14ac:dyDescent="0.25">
      <c r="A22" s="67"/>
      <c r="B22" s="38"/>
      <c r="C22" s="38"/>
      <c r="D22" s="38"/>
      <c r="E22" s="38"/>
      <c r="F22" s="38"/>
    </row>
    <row r="23" spans="1:6" x14ac:dyDescent="0.25">
      <c r="A23" s="67"/>
      <c r="B23" s="38"/>
      <c r="C23" s="38"/>
      <c r="D23" s="38"/>
      <c r="E23" s="38"/>
      <c r="F23" s="38"/>
    </row>
    <row r="24" spans="1:6" x14ac:dyDescent="0.25">
      <c r="A24" s="67"/>
      <c r="B24" s="38"/>
      <c r="C24" s="38"/>
      <c r="D24" s="38"/>
      <c r="E24" s="38"/>
      <c r="F24" s="38"/>
    </row>
    <row r="25" spans="1:6" x14ac:dyDescent="0.25">
      <c r="A25" s="67"/>
      <c r="B25" s="38"/>
      <c r="C25" s="38"/>
      <c r="D25" s="38"/>
      <c r="E25" s="38"/>
      <c r="F25" s="38"/>
    </row>
    <row r="26" spans="1:6" x14ac:dyDescent="0.25">
      <c r="A26" s="67"/>
      <c r="B26" s="38"/>
      <c r="C26" s="38"/>
      <c r="D26" s="38"/>
      <c r="E26" s="38"/>
      <c r="F26" s="38"/>
    </row>
    <row r="27" spans="1:6" x14ac:dyDescent="0.25">
      <c r="A27" s="67"/>
      <c r="B27" s="38"/>
      <c r="C27" s="38"/>
      <c r="D27" s="38"/>
      <c r="E27" s="38"/>
      <c r="F27" s="38"/>
    </row>
    <row r="28" spans="1:6" x14ac:dyDescent="0.25">
      <c r="A28" s="67"/>
      <c r="B28" s="38"/>
      <c r="C28" s="38"/>
      <c r="D28" s="38"/>
      <c r="E28" s="38"/>
      <c r="F28" s="38"/>
    </row>
    <row r="29" spans="1:6" x14ac:dyDescent="0.25">
      <c r="A29" s="67"/>
      <c r="B29" s="38"/>
      <c r="C29" s="38"/>
      <c r="D29" s="38"/>
      <c r="E29" s="38"/>
      <c r="F29" s="38"/>
    </row>
    <row r="30" spans="1:6" x14ac:dyDescent="0.25">
      <c r="A30" s="67"/>
      <c r="B30" s="38"/>
      <c r="C30" s="38"/>
      <c r="D30" s="38"/>
      <c r="E30" s="38"/>
      <c r="F30" s="38"/>
    </row>
    <row r="31" spans="1:6" x14ac:dyDescent="0.25">
      <c r="A31" s="67"/>
      <c r="B31" s="38"/>
      <c r="C31" s="38"/>
      <c r="D31" s="38"/>
      <c r="E31" s="38"/>
      <c r="F31" s="38"/>
    </row>
    <row r="32" spans="1:6" x14ac:dyDescent="0.25">
      <c r="A32" s="67"/>
      <c r="B32" s="38"/>
      <c r="C32" s="38"/>
      <c r="D32" s="38"/>
      <c r="E32" s="38"/>
      <c r="F32" s="38"/>
    </row>
    <row r="33" spans="1:6" x14ac:dyDescent="0.25">
      <c r="A33" s="67"/>
      <c r="B33" s="38"/>
      <c r="C33" s="38"/>
      <c r="D33" s="38"/>
      <c r="E33" s="38"/>
      <c r="F33" s="38"/>
    </row>
    <row r="34" spans="1:6" x14ac:dyDescent="0.25">
      <c r="A34" s="67"/>
      <c r="B34" s="38"/>
      <c r="C34" s="38"/>
      <c r="D34" s="38"/>
      <c r="E34" s="38"/>
      <c r="F34" s="38"/>
    </row>
    <row r="35" spans="1:6" x14ac:dyDescent="0.25">
      <c r="A35" s="67"/>
      <c r="B35" s="38"/>
      <c r="C35" s="38"/>
      <c r="D35" s="38"/>
      <c r="E35" s="38"/>
      <c r="F35" s="38"/>
    </row>
    <row r="36" spans="1:6" x14ac:dyDescent="0.25">
      <c r="A36" s="67"/>
      <c r="B36" s="38"/>
      <c r="C36" s="38"/>
      <c r="D36" s="38"/>
      <c r="E36" s="38"/>
      <c r="F36" s="38"/>
    </row>
    <row r="37" spans="1:6" x14ac:dyDescent="0.25">
      <c r="A37" s="67"/>
      <c r="B37" s="38"/>
      <c r="C37" s="38"/>
      <c r="D37" s="38"/>
      <c r="E37" s="38"/>
      <c r="F37" s="38"/>
    </row>
    <row r="38" spans="1:6" x14ac:dyDescent="0.25">
      <c r="A38" s="67"/>
      <c r="B38" s="38"/>
      <c r="C38" s="38"/>
      <c r="D38" s="38"/>
      <c r="E38" s="38"/>
      <c r="F38" s="38"/>
    </row>
    <row r="39" spans="1:6" x14ac:dyDescent="0.25">
      <c r="A39" s="67"/>
      <c r="B39" s="38"/>
      <c r="C39" s="38"/>
      <c r="D39" s="38"/>
      <c r="E39" s="38"/>
      <c r="F39" s="38"/>
    </row>
    <row r="40" spans="1:6" x14ac:dyDescent="0.25">
      <c r="A40" s="67"/>
      <c r="B40" s="38"/>
      <c r="C40" s="38"/>
      <c r="D40" s="38"/>
      <c r="E40" s="38"/>
      <c r="F40" s="38"/>
    </row>
    <row r="41" spans="1:6" x14ac:dyDescent="0.25">
      <c r="A41" s="67"/>
      <c r="B41" s="38"/>
      <c r="C41" s="38"/>
      <c r="D41" s="38"/>
      <c r="E41" s="38"/>
      <c r="F41" s="38"/>
    </row>
    <row r="42" spans="1:6" x14ac:dyDescent="0.25">
      <c r="A42" s="67"/>
      <c r="B42" s="38"/>
      <c r="C42" s="38"/>
      <c r="D42" s="38"/>
      <c r="E42" s="38"/>
      <c r="F42" s="38"/>
    </row>
    <row r="43" spans="1:6" x14ac:dyDescent="0.25">
      <c r="A43" s="67"/>
      <c r="B43" s="38"/>
      <c r="C43" s="38"/>
      <c r="D43" s="38"/>
      <c r="E43" s="38"/>
      <c r="F43" s="38"/>
    </row>
    <row r="44" spans="1:6" x14ac:dyDescent="0.25">
      <c r="A44" s="67"/>
      <c r="B44" s="38"/>
      <c r="C44" s="38"/>
      <c r="D44" s="38"/>
      <c r="E44" s="38"/>
      <c r="F44" s="38"/>
    </row>
    <row r="45" spans="1:6" x14ac:dyDescent="0.25">
      <c r="A45" s="67"/>
      <c r="B45" s="38"/>
      <c r="C45" s="38"/>
      <c r="D45" s="38"/>
      <c r="E45" s="38"/>
      <c r="F45" s="38"/>
    </row>
    <row r="46" spans="1:6" x14ac:dyDescent="0.25">
      <c r="A46" s="67"/>
      <c r="B46" s="38"/>
      <c r="C46" s="38"/>
      <c r="D46" s="38"/>
      <c r="E46" s="38"/>
      <c r="F46" s="38"/>
    </row>
    <row r="47" spans="1:6" x14ac:dyDescent="0.25">
      <c r="A47" s="67"/>
      <c r="B47" s="38"/>
      <c r="C47" s="38"/>
      <c r="D47" s="38"/>
      <c r="E47" s="38"/>
      <c r="F47" s="38"/>
    </row>
    <row r="48" spans="1:6" x14ac:dyDescent="0.25">
      <c r="A48" s="67"/>
      <c r="B48" s="38"/>
      <c r="C48" s="38"/>
      <c r="D48" s="38"/>
      <c r="E48" s="38"/>
      <c r="F48" s="38"/>
    </row>
    <row r="49" spans="1:10" x14ac:dyDescent="0.25">
      <c r="A49" s="67"/>
      <c r="B49" s="38"/>
      <c r="C49" s="38"/>
      <c r="D49" s="38"/>
      <c r="E49" s="38"/>
      <c r="F49" s="38"/>
    </row>
    <row r="50" spans="1:10" x14ac:dyDescent="0.25">
      <c r="A50" s="67"/>
      <c r="B50" s="38"/>
      <c r="C50" s="38"/>
      <c r="D50" s="38"/>
      <c r="E50" s="38"/>
      <c r="F50" s="38"/>
    </row>
    <row r="51" spans="1:10" x14ac:dyDescent="0.25">
      <c r="A51" s="67"/>
      <c r="B51" s="38"/>
      <c r="C51" s="38"/>
      <c r="D51" s="38"/>
      <c r="E51" s="38"/>
      <c r="F51" s="38"/>
    </row>
    <row r="52" spans="1:10" x14ac:dyDescent="0.25">
      <c r="A52" s="67"/>
      <c r="B52" s="38"/>
      <c r="C52" s="38"/>
      <c r="D52" s="38"/>
      <c r="E52" s="38"/>
      <c r="F52" s="38"/>
    </row>
    <row r="53" spans="1:10" x14ac:dyDescent="0.25">
      <c r="A53" s="67"/>
      <c r="B53" s="38"/>
      <c r="C53" s="38"/>
      <c r="D53" s="38"/>
      <c r="E53" s="38"/>
      <c r="F53" s="38"/>
    </row>
    <row r="54" spans="1:10" x14ac:dyDescent="0.25">
      <c r="A54" s="67"/>
      <c r="B54" s="38"/>
      <c r="C54" s="38"/>
      <c r="D54" s="38"/>
      <c r="E54" s="38"/>
      <c r="F54" s="38"/>
    </row>
    <row r="55" spans="1:10" x14ac:dyDescent="0.25">
      <c r="A55" s="67"/>
      <c r="B55" s="38"/>
      <c r="C55" s="38"/>
      <c r="D55" s="38"/>
      <c r="E55" s="38"/>
      <c r="F55" s="38"/>
    </row>
    <row r="56" spans="1:10" x14ac:dyDescent="0.25">
      <c r="A56" s="67"/>
      <c r="B56" s="38"/>
      <c r="C56" s="38"/>
      <c r="D56" s="38"/>
      <c r="E56" s="38"/>
      <c r="F56" s="38"/>
    </row>
    <row r="57" spans="1:10" x14ac:dyDescent="0.25">
      <c r="A57" s="67"/>
      <c r="B57" s="38"/>
      <c r="C57" s="38"/>
      <c r="D57" s="38"/>
      <c r="E57" s="38"/>
      <c r="F57" s="38"/>
    </row>
    <row r="58" spans="1:10" x14ac:dyDescent="0.25">
      <c r="A58" s="67"/>
      <c r="B58" s="38"/>
      <c r="C58" s="38"/>
      <c r="D58" s="38"/>
      <c r="E58" s="38"/>
      <c r="F58" s="38"/>
    </row>
    <row r="59" spans="1:10" x14ac:dyDescent="0.25">
      <c r="A59" s="64" t="s">
        <v>70</v>
      </c>
      <c r="B59" s="64" t="s">
        <v>70</v>
      </c>
      <c r="C59" s="64" t="s">
        <v>70</v>
      </c>
      <c r="D59" s="64" t="s">
        <v>70</v>
      </c>
      <c r="E59" s="64" t="s">
        <v>70</v>
      </c>
      <c r="F59" s="64" t="s">
        <v>70</v>
      </c>
      <c r="G59" s="64" t="s">
        <v>70</v>
      </c>
      <c r="H59" s="64" t="s">
        <v>70</v>
      </c>
      <c r="I59" s="64" t="s">
        <v>70</v>
      </c>
      <c r="J59" s="64" t="s">
        <v>70</v>
      </c>
    </row>
  </sheetData>
  <conditionalFormatting sqref="A6:F58">
    <cfRule type="expression" dxfId="4" priority="5">
      <formula>MOD(ROW(),2)=1</formula>
    </cfRule>
  </conditionalFormatting>
  <conditionalFormatting sqref="H6:J16">
    <cfRule type="expression" dxfId="3" priority="4">
      <formula>MOD(ROW(),2)=1</formula>
    </cfRule>
  </conditionalFormatting>
  <conditionalFormatting sqref="K6:K16">
    <cfRule type="expression" dxfId="2" priority="3">
      <formula>MOD(ROW(),2)=1</formula>
    </cfRule>
  </conditionalFormatting>
  <conditionalFormatting sqref="L6:L16">
    <cfRule type="expression" dxfId="1" priority="2">
      <formula>MOD(ROW(),2)=1</formula>
    </cfRule>
  </conditionalFormatting>
  <conditionalFormatting sqref="M6:M16">
    <cfRule type="expression" dxfId="0" priority="1">
      <formula>MOD(ROW(),2)=1</formula>
    </cfRule>
  </conditionalFormatting>
  <dataValidations count="1">
    <dataValidation type="list" allowBlank="1" showInputMessage="1" showErrorMessage="1" sqref="C6:C58">
      <formula1>loai_no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35"/>
  <sheetViews>
    <sheetView showGridLines="0" showRowColHeaders="0" zoomScale="85" zoomScaleNormal="85" workbookViewId="0">
      <pane ySplit="2" topLeftCell="A43" activePane="bottomLeft" state="frozen"/>
      <selection activeCell="G9" sqref="G9"/>
      <selection pane="bottomLeft"/>
    </sheetView>
  </sheetViews>
  <sheetFormatPr defaultRowHeight="13.5" customHeight="1" x14ac:dyDescent="0.2"/>
  <cols>
    <col min="1" max="1" width="0.7109375" style="1" customWidth="1"/>
    <col min="2" max="2" width="0.5703125" style="3" customWidth="1"/>
    <col min="3" max="3" width="17.140625" style="1" customWidth="1"/>
    <col min="4" max="16" width="8.7109375" style="1" customWidth="1"/>
    <col min="17" max="17" width="1.7109375" style="1" customWidth="1"/>
    <col min="18" max="18" width="4.7109375" style="1" customWidth="1"/>
    <col min="19" max="19" width="15.7109375" style="1" customWidth="1"/>
    <col min="20" max="20" width="17.28515625" style="1" customWidth="1"/>
    <col min="21" max="21" width="1.5703125" style="1" customWidth="1"/>
    <col min="22" max="22" width="15.85546875" style="1" customWidth="1"/>
    <col min="23" max="23" width="9.5703125" style="1" customWidth="1"/>
    <col min="24" max="27" width="15.85546875" style="1" customWidth="1"/>
    <col min="28" max="16384" width="9.140625" style="1"/>
  </cols>
  <sheetData>
    <row r="4" spans="2:20" ht="12.75" customHeight="1" x14ac:dyDescent="0.2">
      <c r="R4" s="94"/>
      <c r="S4" s="94"/>
      <c r="T4" s="94"/>
    </row>
    <row r="5" spans="2:20" ht="13.5" customHeight="1" x14ac:dyDescent="0.2">
      <c r="B5" s="10"/>
      <c r="Q5" s="2"/>
      <c r="R5" s="94"/>
      <c r="S5" s="94"/>
      <c r="T5" s="94"/>
    </row>
    <row r="6" spans="2:20" ht="13.5" customHeight="1" x14ac:dyDescent="0.2">
      <c r="B6" s="98"/>
      <c r="Q6" s="2"/>
    </row>
    <row r="7" spans="2:20" ht="13.5" customHeight="1" x14ac:dyDescent="0.2">
      <c r="B7" s="98"/>
      <c r="Q7" s="2"/>
    </row>
    <row r="8" spans="2:20" ht="13.5" customHeight="1" x14ac:dyDescent="0.2">
      <c r="B8" s="98"/>
      <c r="Q8" s="2"/>
    </row>
    <row r="9" spans="2:20" ht="13.5" customHeight="1" x14ac:dyDescent="0.2">
      <c r="Q9" s="2"/>
    </row>
    <row r="10" spans="2:20" ht="13.5" customHeight="1" x14ac:dyDescent="0.2">
      <c r="Q10" s="2"/>
    </row>
    <row r="11" spans="2:20" ht="13.5" customHeight="1" x14ac:dyDescent="0.2">
      <c r="Q11" s="2"/>
    </row>
    <row r="12" spans="2:20" ht="8.25" customHeight="1" x14ac:dyDescent="0.2">
      <c r="Q12" s="2"/>
    </row>
    <row r="13" spans="2:20" ht="13.5" customHeight="1" x14ac:dyDescent="0.2">
      <c r="C13" s="100" t="s">
        <v>112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"/>
    </row>
    <row r="14" spans="2:20" ht="13.5" customHeight="1" x14ac:dyDescent="0.2">
      <c r="B14" s="98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"/>
    </row>
    <row r="15" spans="2:20" ht="13.5" customHeight="1" x14ac:dyDescent="0.2">
      <c r="B15" s="99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"/>
    </row>
    <row r="16" spans="2:20" ht="13.5" customHeight="1" x14ac:dyDescent="0.2">
      <c r="B16" s="99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"/>
    </row>
    <row r="17" spans="2:22" ht="13.5" customHeight="1" x14ac:dyDescent="0.2"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"/>
    </row>
    <row r="18" spans="2:22" ht="13.5" customHeight="1" x14ac:dyDescent="0.2"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"/>
    </row>
    <row r="19" spans="2:22" ht="13.5" customHeight="1" x14ac:dyDescent="0.2">
      <c r="Q19" s="2"/>
    </row>
    <row r="20" spans="2:22" ht="8.25" customHeight="1" x14ac:dyDescent="0.2">
      <c r="Q20" s="2"/>
    </row>
    <row r="21" spans="2:22" ht="13.5" customHeight="1" x14ac:dyDescent="0.2">
      <c r="Q21" s="2"/>
    </row>
    <row r="22" spans="2:22" ht="13.5" customHeight="1" x14ac:dyDescent="0.2">
      <c r="B22" s="98"/>
      <c r="Q22" s="2"/>
      <c r="R22" s="3"/>
    </row>
    <row r="23" spans="2:22" ht="13.5" customHeight="1" x14ac:dyDescent="0.2">
      <c r="B23" s="98"/>
      <c r="Q23" s="2"/>
      <c r="R23" s="3"/>
    </row>
    <row r="24" spans="2:22" ht="13.5" customHeight="1" x14ac:dyDescent="0.2">
      <c r="B24" s="98"/>
      <c r="Q24" s="2"/>
      <c r="R24" s="3"/>
    </row>
    <row r="25" spans="2:22" ht="13.5" customHeight="1" x14ac:dyDescent="0.2">
      <c r="Q25" s="10"/>
    </row>
    <row r="26" spans="2:22" ht="13.5" customHeight="1" x14ac:dyDescent="0.25">
      <c r="Q26" s="10"/>
      <c r="S26"/>
      <c r="T26"/>
    </row>
    <row r="27" spans="2:22" ht="13.5" customHeight="1" x14ac:dyDescent="0.25">
      <c r="Q27" s="10"/>
      <c r="S27"/>
      <c r="T27"/>
    </row>
    <row r="28" spans="2:22" ht="13.5" customHeight="1" x14ac:dyDescent="0.25">
      <c r="Q28" s="2"/>
      <c r="S28"/>
      <c r="T28"/>
      <c r="U28"/>
      <c r="V28"/>
    </row>
    <row r="29" spans="2:22" ht="13.5" customHeight="1" x14ac:dyDescent="0.25">
      <c r="C29" s="95" t="s">
        <v>98</v>
      </c>
      <c r="D29" s="95"/>
      <c r="E29" s="95"/>
      <c r="F29" s="95"/>
      <c r="G29" s="95"/>
      <c r="H29" s="95"/>
      <c r="I29" s="95"/>
      <c r="J29" s="95"/>
      <c r="K29" s="86"/>
      <c r="L29" s="86"/>
      <c r="Q29" s="2"/>
      <c r="S29" s="9"/>
      <c r="T29" s="9"/>
      <c r="U29"/>
      <c r="V29"/>
    </row>
    <row r="30" spans="2:22" ht="13.5" customHeight="1" x14ac:dyDescent="0.25">
      <c r="C30" s="95"/>
      <c r="D30" s="95"/>
      <c r="E30" s="95"/>
      <c r="F30" s="95"/>
      <c r="G30" s="95"/>
      <c r="H30" s="95"/>
      <c r="I30" s="95"/>
      <c r="J30" s="95"/>
      <c r="K30" s="86"/>
      <c r="L30" s="86"/>
      <c r="Q30"/>
      <c r="S30" s="9"/>
      <c r="T30" s="9"/>
      <c r="U30"/>
      <c r="V30"/>
    </row>
    <row r="31" spans="2:22" ht="6.75" customHeight="1" x14ac:dyDescent="0.25">
      <c r="Q31"/>
      <c r="S31"/>
      <c r="T31"/>
      <c r="U31" s="9"/>
      <c r="V31" s="9"/>
    </row>
    <row r="32" spans="2:22" ht="13.5" customHeight="1" x14ac:dyDescent="0.25">
      <c r="B32" s="10"/>
      <c r="H32" s="85"/>
      <c r="O32" s="3" t="s">
        <v>3</v>
      </c>
      <c r="P32" s="7" t="s">
        <v>4</v>
      </c>
      <c r="Q32"/>
      <c r="S32"/>
      <c r="T32"/>
      <c r="U32" s="9"/>
      <c r="V32" s="9"/>
    </row>
    <row r="33" spans="2:22" ht="13.5" customHeight="1" x14ac:dyDescent="0.25">
      <c r="B33" s="98"/>
      <c r="C33" s="30" t="s">
        <v>50</v>
      </c>
      <c r="D33" s="30" t="s">
        <v>23</v>
      </c>
      <c r="E33" s="30" t="s">
        <v>24</v>
      </c>
      <c r="F33" s="30" t="s">
        <v>25</v>
      </c>
      <c r="G33" s="30" t="s">
        <v>26</v>
      </c>
      <c r="H33" s="30" t="s">
        <v>27</v>
      </c>
      <c r="I33" s="30" t="s">
        <v>28</v>
      </c>
      <c r="J33" s="30" t="s">
        <v>29</v>
      </c>
      <c r="K33" s="30" t="s">
        <v>30</v>
      </c>
      <c r="L33" s="30" t="s">
        <v>31</v>
      </c>
      <c r="M33" s="30" t="s">
        <v>32</v>
      </c>
      <c r="N33" s="30" t="s">
        <v>33</v>
      </c>
      <c r="O33" s="30" t="s">
        <v>34</v>
      </c>
      <c r="P33" s="30" t="s">
        <v>7</v>
      </c>
      <c r="Q33"/>
      <c r="R33"/>
      <c r="S33"/>
      <c r="T33"/>
      <c r="U33"/>
      <c r="V33"/>
    </row>
    <row r="34" spans="2:22" ht="13.5" customHeight="1" x14ac:dyDescent="0.25">
      <c r="B34" s="98"/>
      <c r="C34" s="38" t="s">
        <v>96</v>
      </c>
      <c r="D34" s="38">
        <v>60</v>
      </c>
      <c r="E34" s="38">
        <v>60</v>
      </c>
      <c r="F34" s="38">
        <v>60</v>
      </c>
      <c r="G34" s="38">
        <v>60</v>
      </c>
      <c r="H34" s="38">
        <v>60</v>
      </c>
      <c r="I34" s="38">
        <v>60</v>
      </c>
      <c r="J34" s="38">
        <v>60</v>
      </c>
      <c r="K34" s="38">
        <v>60</v>
      </c>
      <c r="L34" s="38">
        <v>60</v>
      </c>
      <c r="M34" s="38">
        <v>60</v>
      </c>
      <c r="N34" s="38">
        <v>60</v>
      </c>
      <c r="O34" s="38">
        <v>60</v>
      </c>
      <c r="P34" s="61">
        <f>SUM(D34:O34)</f>
        <v>720</v>
      </c>
      <c r="Q34"/>
      <c r="R34"/>
      <c r="S34"/>
      <c r="T34"/>
      <c r="U34"/>
      <c r="V34"/>
    </row>
    <row r="35" spans="2:22" ht="13.5" customHeight="1" x14ac:dyDescent="0.25">
      <c r="B35" s="98"/>
      <c r="C35" s="38" t="s">
        <v>48</v>
      </c>
      <c r="D35" s="38">
        <v>6250</v>
      </c>
      <c r="E35" s="38">
        <v>6250</v>
      </c>
      <c r="F35" s="38">
        <v>6250</v>
      </c>
      <c r="G35" s="38">
        <v>6250</v>
      </c>
      <c r="H35" s="38">
        <v>6250</v>
      </c>
      <c r="I35" s="38">
        <v>6250</v>
      </c>
      <c r="J35" s="38">
        <v>6250</v>
      </c>
      <c r="K35" s="38">
        <v>6250</v>
      </c>
      <c r="L35" s="38">
        <v>6250</v>
      </c>
      <c r="M35" s="38">
        <v>6250</v>
      </c>
      <c r="N35" s="38">
        <v>6250</v>
      </c>
      <c r="O35" s="38">
        <v>6250</v>
      </c>
      <c r="P35" s="61">
        <f>SUM(D35:O35)</f>
        <v>75000</v>
      </c>
      <c r="Q35"/>
      <c r="R35"/>
      <c r="S35"/>
      <c r="T35"/>
      <c r="U35"/>
      <c r="V35"/>
    </row>
    <row r="36" spans="2:22" ht="13.5" customHeight="1" x14ac:dyDescent="0.25">
      <c r="B36" s="8"/>
      <c r="C36" s="38" t="s">
        <v>99</v>
      </c>
      <c r="D36" s="38">
        <v>400</v>
      </c>
      <c r="E36" s="38">
        <v>400</v>
      </c>
      <c r="F36" s="38">
        <v>400</v>
      </c>
      <c r="G36" s="38">
        <v>400</v>
      </c>
      <c r="H36" s="38">
        <v>400</v>
      </c>
      <c r="I36" s="38">
        <v>400</v>
      </c>
      <c r="J36" s="38">
        <v>400</v>
      </c>
      <c r="K36" s="38">
        <v>400</v>
      </c>
      <c r="L36" s="38">
        <v>400</v>
      </c>
      <c r="M36" s="38">
        <v>400</v>
      </c>
      <c r="N36" s="38">
        <v>400</v>
      </c>
      <c r="O36" s="38">
        <v>400</v>
      </c>
      <c r="P36" s="61">
        <f t="shared" ref="P36" si="0">SUM(D36:O36)</f>
        <v>4800</v>
      </c>
      <c r="Q36" s="9"/>
      <c r="R36" s="9"/>
      <c r="S36"/>
      <c r="T36"/>
      <c r="U36"/>
      <c r="V36"/>
    </row>
    <row r="37" spans="2:22" ht="13.5" customHeight="1" x14ac:dyDescent="0.25">
      <c r="B37" s="8"/>
      <c r="C37" s="12" t="s">
        <v>35</v>
      </c>
      <c r="D37" s="13">
        <f t="shared" ref="D37:P37" si="1">SUM(D34:D36)</f>
        <v>6710</v>
      </c>
      <c r="E37" s="13">
        <f t="shared" si="1"/>
        <v>6710</v>
      </c>
      <c r="F37" s="13">
        <f t="shared" si="1"/>
        <v>6710</v>
      </c>
      <c r="G37" s="13">
        <f t="shared" si="1"/>
        <v>6710</v>
      </c>
      <c r="H37" s="13">
        <f t="shared" si="1"/>
        <v>6710</v>
      </c>
      <c r="I37" s="13">
        <f t="shared" si="1"/>
        <v>6710</v>
      </c>
      <c r="J37" s="13">
        <f t="shared" si="1"/>
        <v>6710</v>
      </c>
      <c r="K37" s="13">
        <f t="shared" si="1"/>
        <v>6710</v>
      </c>
      <c r="L37" s="13">
        <f t="shared" si="1"/>
        <v>6710</v>
      </c>
      <c r="M37" s="13">
        <f t="shared" si="1"/>
        <v>6710</v>
      </c>
      <c r="N37" s="13">
        <f t="shared" si="1"/>
        <v>6710</v>
      </c>
      <c r="O37" s="13">
        <f t="shared" si="1"/>
        <v>6710</v>
      </c>
      <c r="P37" s="13">
        <f t="shared" si="1"/>
        <v>80520</v>
      </c>
      <c r="Q37" s="9"/>
      <c r="R37" s="9"/>
      <c r="S37"/>
      <c r="T37"/>
      <c r="U37"/>
      <c r="V37"/>
    </row>
    <row r="38" spans="2:22" ht="13.5" customHeight="1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1"/>
      <c r="Q38"/>
      <c r="R38"/>
      <c r="S38"/>
      <c r="T38"/>
      <c r="U38"/>
      <c r="V38"/>
    </row>
    <row r="39" spans="2:22" ht="7.5" customHeight="1" x14ac:dyDescent="0.25">
      <c r="C39" s="30" t="s">
        <v>2</v>
      </c>
      <c r="D39" s="30" t="s">
        <v>23</v>
      </c>
      <c r="E39" s="30" t="s">
        <v>24</v>
      </c>
      <c r="F39" s="30" t="s">
        <v>25</v>
      </c>
      <c r="G39" s="30" t="s">
        <v>26</v>
      </c>
      <c r="H39" s="30" t="s">
        <v>27</v>
      </c>
      <c r="I39" s="30" t="s">
        <v>28</v>
      </c>
      <c r="J39" s="30" t="s">
        <v>29</v>
      </c>
      <c r="K39" s="30" t="s">
        <v>30</v>
      </c>
      <c r="L39" s="30" t="s">
        <v>31</v>
      </c>
      <c r="M39" s="30" t="s">
        <v>32</v>
      </c>
      <c r="N39" s="30" t="s">
        <v>33</v>
      </c>
      <c r="O39" s="30" t="s">
        <v>34</v>
      </c>
      <c r="P39" s="30" t="s">
        <v>7</v>
      </c>
      <c r="Q39"/>
      <c r="R39"/>
      <c r="U39"/>
      <c r="V39"/>
    </row>
    <row r="40" spans="2:22" ht="13.5" customHeight="1" x14ac:dyDescent="0.25">
      <c r="B40" s="10"/>
      <c r="C40" s="38" t="s">
        <v>102</v>
      </c>
      <c r="D40" s="38">
        <v>1000</v>
      </c>
      <c r="E40" s="38">
        <v>1200</v>
      </c>
      <c r="F40" s="38">
        <v>1564</v>
      </c>
      <c r="G40" s="38">
        <v>1233</v>
      </c>
      <c r="H40" s="38">
        <v>2344</v>
      </c>
      <c r="I40" s="38">
        <v>3121</v>
      </c>
      <c r="J40" s="38">
        <v>1233</v>
      </c>
      <c r="K40" s="38">
        <v>1233</v>
      </c>
      <c r="L40" s="38">
        <v>3123</v>
      </c>
      <c r="M40" s="38">
        <v>1233</v>
      </c>
      <c r="N40" s="38">
        <v>1323</v>
      </c>
      <c r="O40" s="38">
        <v>1233</v>
      </c>
      <c r="P40" s="38">
        <f t="shared" ref="P40:P46" si="2">SUM(D40:O40)</f>
        <v>19840</v>
      </c>
      <c r="Q40"/>
      <c r="R40"/>
      <c r="U40"/>
      <c r="V40"/>
    </row>
    <row r="41" spans="2:22" ht="13.5" customHeight="1" x14ac:dyDescent="0.25">
      <c r="B41" s="6"/>
      <c r="C41" s="38" t="s">
        <v>8</v>
      </c>
      <c r="D41" s="38">
        <v>200</v>
      </c>
      <c r="E41" s="38">
        <v>250</v>
      </c>
      <c r="F41" s="38">
        <v>300</v>
      </c>
      <c r="G41" s="38">
        <v>500</v>
      </c>
      <c r="H41" s="38">
        <v>400</v>
      </c>
      <c r="I41" s="38">
        <v>350</v>
      </c>
      <c r="J41" s="38">
        <v>250</v>
      </c>
      <c r="K41" s="38">
        <v>600</v>
      </c>
      <c r="L41" s="38">
        <v>1200</v>
      </c>
      <c r="M41" s="38">
        <v>300</v>
      </c>
      <c r="N41" s="38">
        <v>300</v>
      </c>
      <c r="O41" s="38">
        <v>230</v>
      </c>
      <c r="P41" s="38">
        <f t="shared" si="2"/>
        <v>4880</v>
      </c>
      <c r="Q41"/>
      <c r="R41"/>
      <c r="U41"/>
      <c r="V41"/>
    </row>
    <row r="42" spans="2:22" ht="13.5" customHeight="1" x14ac:dyDescent="0.25">
      <c r="B42" s="6"/>
      <c r="C42" s="38" t="s">
        <v>100</v>
      </c>
      <c r="D42" s="38">
        <v>220</v>
      </c>
      <c r="E42" s="38">
        <v>120</v>
      </c>
      <c r="F42" s="38">
        <v>322</v>
      </c>
      <c r="G42" s="38">
        <v>123</v>
      </c>
      <c r="H42" s="38">
        <v>321</v>
      </c>
      <c r="I42" s="38">
        <v>420</v>
      </c>
      <c r="J42" s="38">
        <v>122</v>
      </c>
      <c r="K42" s="38">
        <v>423</v>
      </c>
      <c r="L42" s="38">
        <v>112</v>
      </c>
      <c r="M42" s="38">
        <v>123</v>
      </c>
      <c r="N42" s="38">
        <v>123</v>
      </c>
      <c r="O42" s="38">
        <v>453</v>
      </c>
      <c r="P42" s="38">
        <f t="shared" si="2"/>
        <v>2882</v>
      </c>
      <c r="Q42"/>
      <c r="R42"/>
    </row>
    <row r="43" spans="2:22" ht="13.5" customHeight="1" x14ac:dyDescent="0.25">
      <c r="B43" s="6"/>
      <c r="C43" s="38" t="s">
        <v>103</v>
      </c>
      <c r="D43" s="38">
        <v>1000</v>
      </c>
      <c r="E43" s="38">
        <v>234</v>
      </c>
      <c r="F43" s="38">
        <v>100</v>
      </c>
      <c r="G43" s="38">
        <v>130</v>
      </c>
      <c r="H43" s="38">
        <v>123</v>
      </c>
      <c r="I43" s="38">
        <v>123</v>
      </c>
      <c r="J43" s="38">
        <v>1230</v>
      </c>
      <c r="K43" s="38">
        <v>123</v>
      </c>
      <c r="L43" s="38">
        <v>345</v>
      </c>
      <c r="M43" s="38">
        <v>131</v>
      </c>
      <c r="N43" s="38">
        <v>123</v>
      </c>
      <c r="O43" s="38">
        <v>123</v>
      </c>
      <c r="P43" s="38">
        <f t="shared" si="2"/>
        <v>3785</v>
      </c>
      <c r="Q43"/>
      <c r="R43"/>
    </row>
    <row r="44" spans="2:22" ht="13.5" customHeight="1" x14ac:dyDescent="0.25">
      <c r="B44" s="1"/>
      <c r="C44" s="38" t="s">
        <v>104</v>
      </c>
      <c r="D44" s="38">
        <v>100</v>
      </c>
      <c r="E44" s="38">
        <v>0</v>
      </c>
      <c r="F44" s="38">
        <v>50</v>
      </c>
      <c r="G44" s="38">
        <v>20</v>
      </c>
      <c r="H44" s="38">
        <v>100</v>
      </c>
      <c r="I44" s="38">
        <v>0</v>
      </c>
      <c r="J44" s="38">
        <v>0</v>
      </c>
      <c r="K44" s="38">
        <v>200</v>
      </c>
      <c r="L44" s="38">
        <v>0</v>
      </c>
      <c r="M44" s="38">
        <v>0</v>
      </c>
      <c r="N44" s="38">
        <v>0</v>
      </c>
      <c r="O44" s="38">
        <v>0</v>
      </c>
      <c r="P44" s="38">
        <f t="shared" si="2"/>
        <v>470</v>
      </c>
      <c r="Q44"/>
      <c r="R44"/>
    </row>
    <row r="45" spans="2:22" ht="13.5" customHeight="1" x14ac:dyDescent="0.25">
      <c r="B45" s="1"/>
      <c r="C45" s="38" t="s">
        <v>105</v>
      </c>
      <c r="D45" s="38">
        <v>300</v>
      </c>
      <c r="E45" s="38">
        <v>300</v>
      </c>
      <c r="F45" s="38">
        <v>300</v>
      </c>
      <c r="G45" s="38">
        <v>300</v>
      </c>
      <c r="H45" s="38">
        <v>300</v>
      </c>
      <c r="I45" s="38">
        <v>300</v>
      </c>
      <c r="J45" s="38">
        <v>300</v>
      </c>
      <c r="K45" s="38">
        <v>300</v>
      </c>
      <c r="L45" s="38">
        <v>300</v>
      </c>
      <c r="M45" s="38">
        <v>300</v>
      </c>
      <c r="N45" s="38">
        <v>300</v>
      </c>
      <c r="O45" s="38">
        <v>300</v>
      </c>
      <c r="P45" s="38">
        <f t="shared" si="2"/>
        <v>3600</v>
      </c>
      <c r="Q45"/>
      <c r="R45"/>
    </row>
    <row r="46" spans="2:22" ht="13.5" customHeight="1" x14ac:dyDescent="0.25">
      <c r="C46" s="38" t="s">
        <v>101</v>
      </c>
      <c r="D46" s="38">
        <v>100</v>
      </c>
      <c r="E46" s="38">
        <v>120</v>
      </c>
      <c r="F46" s="38">
        <v>0</v>
      </c>
      <c r="G46" s="38">
        <v>0</v>
      </c>
      <c r="H46" s="38">
        <v>0</v>
      </c>
      <c r="I46" s="38">
        <v>120</v>
      </c>
      <c r="J46" s="38">
        <v>123</v>
      </c>
      <c r="K46" s="38">
        <v>131</v>
      </c>
      <c r="L46" s="38">
        <v>131</v>
      </c>
      <c r="M46" s="38">
        <v>0</v>
      </c>
      <c r="N46" s="38">
        <v>0</v>
      </c>
      <c r="O46" s="38">
        <v>0</v>
      </c>
      <c r="P46" s="38">
        <f t="shared" si="2"/>
        <v>725</v>
      </c>
      <c r="Q46"/>
    </row>
    <row r="47" spans="2:22" ht="13.5" customHeight="1" x14ac:dyDescent="0.2">
      <c r="B47" s="1"/>
      <c r="C47" s="12" t="s">
        <v>35</v>
      </c>
      <c r="D47" s="13">
        <f t="shared" ref="D47:P47" si="3">SUM(D40:D46)</f>
        <v>2920</v>
      </c>
      <c r="E47" s="13">
        <f t="shared" si="3"/>
        <v>2224</v>
      </c>
      <c r="F47" s="13">
        <f t="shared" si="3"/>
        <v>2636</v>
      </c>
      <c r="G47" s="13">
        <f t="shared" si="3"/>
        <v>2306</v>
      </c>
      <c r="H47" s="13">
        <f t="shared" si="3"/>
        <v>3588</v>
      </c>
      <c r="I47" s="13">
        <f t="shared" si="3"/>
        <v>4434</v>
      </c>
      <c r="J47" s="13">
        <f t="shared" si="3"/>
        <v>3258</v>
      </c>
      <c r="K47" s="13">
        <f t="shared" si="3"/>
        <v>3010</v>
      </c>
      <c r="L47" s="13">
        <f t="shared" si="3"/>
        <v>5211</v>
      </c>
      <c r="M47" s="13">
        <f t="shared" si="3"/>
        <v>2087</v>
      </c>
      <c r="N47" s="13">
        <f t="shared" si="3"/>
        <v>2169</v>
      </c>
      <c r="O47" s="13">
        <f t="shared" si="3"/>
        <v>2339</v>
      </c>
      <c r="P47" s="13">
        <f t="shared" si="3"/>
        <v>36182</v>
      </c>
    </row>
    <row r="48" spans="2:22" ht="13.5" customHeight="1" x14ac:dyDescent="0.2">
      <c r="B48" s="1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3.5" customHeight="1" x14ac:dyDescent="0.2">
      <c r="B49" s="6"/>
      <c r="C49" s="30" t="s">
        <v>1</v>
      </c>
      <c r="D49" s="30" t="s">
        <v>23</v>
      </c>
      <c r="E49" s="30" t="s">
        <v>24</v>
      </c>
      <c r="F49" s="30" t="s">
        <v>25</v>
      </c>
      <c r="G49" s="30" t="s">
        <v>26</v>
      </c>
      <c r="H49" s="30" t="s">
        <v>27</v>
      </c>
      <c r="I49" s="30" t="s">
        <v>28</v>
      </c>
      <c r="J49" s="30" t="s">
        <v>29</v>
      </c>
      <c r="K49" s="30" t="s">
        <v>30</v>
      </c>
      <c r="L49" s="30" t="s">
        <v>31</v>
      </c>
      <c r="M49" s="30" t="s">
        <v>32</v>
      </c>
      <c r="N49" s="30" t="s">
        <v>33</v>
      </c>
      <c r="O49" s="30" t="s">
        <v>34</v>
      </c>
      <c r="P49" s="30" t="s">
        <v>7</v>
      </c>
    </row>
    <row r="50" spans="2:16" ht="13.5" customHeight="1" x14ac:dyDescent="0.2">
      <c r="B50" s="6"/>
      <c r="C50" s="38" t="s">
        <v>106</v>
      </c>
      <c r="D50" s="38">
        <v>300</v>
      </c>
      <c r="E50" s="38">
        <v>700</v>
      </c>
      <c r="F50" s="38">
        <v>0</v>
      </c>
      <c r="G50" s="38">
        <v>0</v>
      </c>
      <c r="H50" s="38">
        <v>0</v>
      </c>
      <c r="I50" s="38">
        <v>800</v>
      </c>
      <c r="J50" s="38">
        <v>400</v>
      </c>
      <c r="K50" s="38">
        <v>0</v>
      </c>
      <c r="L50" s="38">
        <v>0</v>
      </c>
      <c r="M50" s="38">
        <v>0</v>
      </c>
      <c r="N50" s="38">
        <v>400</v>
      </c>
      <c r="O50" s="38">
        <v>500</v>
      </c>
      <c r="P50" s="38">
        <f t="shared" ref="P50:P52" si="4">SUM(D50:O50)</f>
        <v>3100</v>
      </c>
    </row>
    <row r="51" spans="2:16" ht="13.5" customHeight="1" x14ac:dyDescent="0.2">
      <c r="B51" s="6"/>
      <c r="C51" s="38" t="s">
        <v>9</v>
      </c>
      <c r="D51" s="38">
        <v>0</v>
      </c>
      <c r="E51" s="38">
        <v>0</v>
      </c>
      <c r="F51" s="38">
        <v>0</v>
      </c>
      <c r="G51" s="38">
        <v>1000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f t="shared" si="4"/>
        <v>1000</v>
      </c>
    </row>
    <row r="52" spans="2:16" ht="13.5" customHeight="1" x14ac:dyDescent="0.2">
      <c r="B52" s="6"/>
      <c r="C52" s="38" t="s">
        <v>10</v>
      </c>
      <c r="D52" s="38">
        <v>700</v>
      </c>
      <c r="E52" s="38">
        <v>900</v>
      </c>
      <c r="F52" s="38">
        <v>0</v>
      </c>
      <c r="G52" s="38">
        <v>0</v>
      </c>
      <c r="H52" s="38">
        <v>0</v>
      </c>
      <c r="I52" s="38">
        <v>1000</v>
      </c>
      <c r="J52" s="38">
        <v>2000</v>
      </c>
      <c r="K52" s="38">
        <v>0</v>
      </c>
      <c r="L52" s="38">
        <v>0</v>
      </c>
      <c r="M52" s="38">
        <v>0</v>
      </c>
      <c r="N52" s="38">
        <v>2000</v>
      </c>
      <c r="O52" s="38">
        <v>550</v>
      </c>
      <c r="P52" s="38">
        <f t="shared" si="4"/>
        <v>7150</v>
      </c>
    </row>
    <row r="53" spans="2:16" ht="13.5" customHeight="1" x14ac:dyDescent="0.2">
      <c r="C53" s="38" t="s">
        <v>6</v>
      </c>
      <c r="D53" s="38">
        <v>1000</v>
      </c>
      <c r="E53" s="38">
        <v>1000</v>
      </c>
      <c r="F53" s="38">
        <v>0</v>
      </c>
      <c r="G53" s="38">
        <v>2000</v>
      </c>
      <c r="H53" s="38">
        <v>0</v>
      </c>
      <c r="I53" s="38">
        <v>3000</v>
      </c>
      <c r="J53" s="38">
        <v>2500</v>
      </c>
      <c r="K53" s="38">
        <v>0</v>
      </c>
      <c r="L53" s="38">
        <v>0</v>
      </c>
      <c r="M53" s="38">
        <v>0</v>
      </c>
      <c r="N53" s="38">
        <v>1342</v>
      </c>
      <c r="O53" s="38">
        <v>2341</v>
      </c>
      <c r="P53" s="38">
        <f t="shared" ref="P53:P54" si="5">SUM(D53:O53)</f>
        <v>13183</v>
      </c>
    </row>
    <row r="54" spans="2:16" ht="13.5" customHeight="1" x14ac:dyDescent="0.2"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>
        <f t="shared" si="5"/>
        <v>0</v>
      </c>
    </row>
    <row r="55" spans="2:16" ht="13.5" customHeight="1" x14ac:dyDescent="0.2">
      <c r="C55" s="12" t="s">
        <v>35</v>
      </c>
      <c r="D55" s="13">
        <f t="shared" ref="D55:P55" si="6">SUM(D51:D54)</f>
        <v>1700</v>
      </c>
      <c r="E55" s="13">
        <f t="shared" si="6"/>
        <v>1900</v>
      </c>
      <c r="F55" s="13">
        <f t="shared" si="6"/>
        <v>0</v>
      </c>
      <c r="G55" s="13">
        <f t="shared" si="6"/>
        <v>3000</v>
      </c>
      <c r="H55" s="13">
        <f t="shared" si="6"/>
        <v>0</v>
      </c>
      <c r="I55" s="13">
        <f t="shared" si="6"/>
        <v>4000</v>
      </c>
      <c r="J55" s="13">
        <f t="shared" si="6"/>
        <v>4500</v>
      </c>
      <c r="K55" s="13">
        <f t="shared" si="6"/>
        <v>0</v>
      </c>
      <c r="L55" s="13">
        <f t="shared" si="6"/>
        <v>0</v>
      </c>
      <c r="M55" s="13">
        <f t="shared" si="6"/>
        <v>0</v>
      </c>
      <c r="N55" s="13">
        <f t="shared" si="6"/>
        <v>3342</v>
      </c>
      <c r="O55" s="13">
        <f t="shared" si="6"/>
        <v>2891</v>
      </c>
      <c r="P55" s="13">
        <f t="shared" si="6"/>
        <v>21333</v>
      </c>
    </row>
    <row r="56" spans="2:16" ht="18" customHeight="1" x14ac:dyDescent="0.2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ht="13.5" customHeight="1" x14ac:dyDescent="0.2"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2:16" ht="13.5" customHeight="1" x14ac:dyDescent="0.2">
      <c r="C58" s="68" t="s">
        <v>22</v>
      </c>
      <c r="D58" s="68" t="s">
        <v>23</v>
      </c>
      <c r="E58" s="68" t="s">
        <v>24</v>
      </c>
      <c r="F58" s="68" t="s">
        <v>25</v>
      </c>
      <c r="G58" s="68" t="s">
        <v>26</v>
      </c>
      <c r="H58" s="68" t="s">
        <v>27</v>
      </c>
      <c r="I58" s="68" t="s">
        <v>28</v>
      </c>
      <c r="J58" s="68" t="s">
        <v>29</v>
      </c>
      <c r="K58" s="68" t="s">
        <v>30</v>
      </c>
      <c r="L58" s="68" t="s">
        <v>31</v>
      </c>
      <c r="M58" s="68" t="s">
        <v>32</v>
      </c>
      <c r="N58" s="68" t="s">
        <v>33</v>
      </c>
      <c r="O58" s="68" t="s">
        <v>34</v>
      </c>
      <c r="P58" s="68" t="s">
        <v>7</v>
      </c>
    </row>
    <row r="59" spans="2:16" ht="13.5" customHeight="1" x14ac:dyDescent="0.2">
      <c r="C59" s="38" t="s">
        <v>49</v>
      </c>
      <c r="D59" s="38">
        <v>13128</v>
      </c>
      <c r="E59" s="38">
        <v>4548</v>
      </c>
      <c r="F59" s="38">
        <v>1233</v>
      </c>
      <c r="G59" s="38">
        <v>4353</v>
      </c>
      <c r="H59" s="38">
        <v>2343</v>
      </c>
      <c r="I59" s="38">
        <v>3421</v>
      </c>
      <c r="J59" s="38">
        <v>1231</v>
      </c>
      <c r="K59" s="38">
        <v>1343</v>
      </c>
      <c r="L59" s="38">
        <v>9423</v>
      </c>
      <c r="M59" s="38">
        <v>2131</v>
      </c>
      <c r="N59" s="38">
        <v>1233</v>
      </c>
      <c r="O59" s="38">
        <v>1233</v>
      </c>
      <c r="P59" s="38">
        <f t="shared" ref="P59:P60" si="7">SUM(D59:O59)</f>
        <v>45620</v>
      </c>
    </row>
    <row r="60" spans="2:16" ht="13.5" customHeight="1" x14ac:dyDescent="0.2">
      <c r="C60" s="38" t="s">
        <v>5</v>
      </c>
      <c r="D60" s="38">
        <v>500</v>
      </c>
      <c r="E60" s="38">
        <v>500</v>
      </c>
      <c r="F60" s="38">
        <v>500</v>
      </c>
      <c r="G60" s="38">
        <v>500</v>
      </c>
      <c r="H60" s="38">
        <v>500</v>
      </c>
      <c r="I60" s="38">
        <v>500</v>
      </c>
      <c r="J60" s="38">
        <v>500</v>
      </c>
      <c r="K60" s="38">
        <v>500</v>
      </c>
      <c r="L60" s="38">
        <v>500</v>
      </c>
      <c r="M60" s="38">
        <v>500</v>
      </c>
      <c r="N60" s="38">
        <v>500</v>
      </c>
      <c r="O60" s="38">
        <v>500</v>
      </c>
      <c r="P60" s="38">
        <f t="shared" si="7"/>
        <v>6000</v>
      </c>
    </row>
    <row r="61" spans="2:16" ht="13.5" customHeight="1" x14ac:dyDescent="0.2"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2:16" ht="13.5" customHeight="1" x14ac:dyDescent="0.2">
      <c r="C62" s="12" t="s">
        <v>35</v>
      </c>
      <c r="D62" s="13">
        <f>SUM(D59:D60)</f>
        <v>13628</v>
      </c>
      <c r="E62" s="13">
        <f t="shared" ref="E62:P62" si="8">SUM(E59:E60)</f>
        <v>5048</v>
      </c>
      <c r="F62" s="13">
        <f t="shared" si="8"/>
        <v>1733</v>
      </c>
      <c r="G62" s="13">
        <f t="shared" si="8"/>
        <v>4853</v>
      </c>
      <c r="H62" s="13">
        <f t="shared" si="8"/>
        <v>2843</v>
      </c>
      <c r="I62" s="13">
        <f t="shared" si="8"/>
        <v>3921</v>
      </c>
      <c r="J62" s="13">
        <f t="shared" si="8"/>
        <v>1731</v>
      </c>
      <c r="K62" s="13">
        <f t="shared" si="8"/>
        <v>1843</v>
      </c>
      <c r="L62" s="13">
        <f t="shared" si="8"/>
        <v>9923</v>
      </c>
      <c r="M62" s="13">
        <f t="shared" si="8"/>
        <v>2631</v>
      </c>
      <c r="N62" s="13">
        <f t="shared" si="8"/>
        <v>1733</v>
      </c>
      <c r="O62" s="13">
        <f t="shared" si="8"/>
        <v>1733</v>
      </c>
      <c r="P62" s="13">
        <f t="shared" si="8"/>
        <v>51620</v>
      </c>
    </row>
    <row r="66" spans="3:17" ht="13.5" customHeight="1" x14ac:dyDescent="0.2">
      <c r="C66" s="96" t="s">
        <v>107</v>
      </c>
      <c r="D66" s="96"/>
      <c r="E66" s="96"/>
      <c r="F66" s="96"/>
      <c r="G66" s="96"/>
      <c r="H66" s="96"/>
      <c r="I66" s="96"/>
      <c r="J66" s="96"/>
      <c r="K66" s="86"/>
      <c r="L66" s="86"/>
    </row>
    <row r="67" spans="3:17" ht="13.5" customHeight="1" x14ac:dyDescent="0.2">
      <c r="C67" s="96"/>
      <c r="D67" s="96"/>
      <c r="E67" s="96"/>
      <c r="F67" s="96"/>
      <c r="G67" s="96"/>
      <c r="H67" s="96"/>
      <c r="I67" s="96"/>
      <c r="J67" s="96"/>
      <c r="K67" s="86"/>
      <c r="L67" s="86"/>
    </row>
    <row r="69" spans="3:17" ht="13.5" customHeight="1" x14ac:dyDescent="0.2">
      <c r="H69" s="85"/>
      <c r="O69" s="3" t="s">
        <v>3</v>
      </c>
      <c r="P69" s="7" t="s">
        <v>4</v>
      </c>
    </row>
    <row r="70" spans="3:17" ht="13.5" customHeight="1" x14ac:dyDescent="0.2">
      <c r="C70" s="87" t="s">
        <v>50</v>
      </c>
      <c r="D70" s="87" t="s">
        <v>23</v>
      </c>
      <c r="E70" s="87" t="s">
        <v>24</v>
      </c>
      <c r="F70" s="87" t="s">
        <v>25</v>
      </c>
      <c r="G70" s="87" t="s">
        <v>26</v>
      </c>
      <c r="H70" s="87" t="s">
        <v>27</v>
      </c>
      <c r="I70" s="87" t="s">
        <v>28</v>
      </c>
      <c r="J70" s="87" t="s">
        <v>29</v>
      </c>
      <c r="K70" s="87" t="s">
        <v>30</v>
      </c>
      <c r="L70" s="87" t="s">
        <v>31</v>
      </c>
      <c r="M70" s="87" t="s">
        <v>32</v>
      </c>
      <c r="N70" s="87" t="s">
        <v>33</v>
      </c>
      <c r="O70" s="87" t="s">
        <v>34</v>
      </c>
      <c r="P70" s="87" t="s">
        <v>7</v>
      </c>
      <c r="Q70" s="88"/>
    </row>
    <row r="71" spans="3:17" ht="13.5" customHeight="1" x14ac:dyDescent="0.2">
      <c r="C71" s="38" t="s">
        <v>96</v>
      </c>
      <c r="D71" s="38">
        <v>100</v>
      </c>
      <c r="E71" s="38">
        <v>100</v>
      </c>
      <c r="F71" s="38">
        <v>100</v>
      </c>
      <c r="G71" s="38">
        <v>100</v>
      </c>
      <c r="H71" s="38">
        <v>100</v>
      </c>
      <c r="I71" s="38">
        <v>100</v>
      </c>
      <c r="J71" s="38">
        <v>100</v>
      </c>
      <c r="K71" s="38">
        <v>100</v>
      </c>
      <c r="L71" s="38">
        <v>100</v>
      </c>
      <c r="M71" s="38">
        <v>100</v>
      </c>
      <c r="N71" s="38">
        <v>100</v>
      </c>
      <c r="O71" s="38">
        <v>100</v>
      </c>
      <c r="P71" s="61">
        <f>SUM(D71:O71)</f>
        <v>1200</v>
      </c>
    </row>
    <row r="72" spans="3:17" ht="13.5" customHeight="1" x14ac:dyDescent="0.2">
      <c r="C72" s="38" t="s">
        <v>48</v>
      </c>
      <c r="D72" s="38">
        <v>2250</v>
      </c>
      <c r="E72" s="38">
        <v>2250</v>
      </c>
      <c r="F72" s="38">
        <v>2250</v>
      </c>
      <c r="G72" s="38">
        <v>2250</v>
      </c>
      <c r="H72" s="38">
        <v>2250</v>
      </c>
      <c r="I72" s="38">
        <v>2250</v>
      </c>
      <c r="J72" s="38">
        <v>2250</v>
      </c>
      <c r="K72" s="38">
        <v>2250</v>
      </c>
      <c r="L72" s="38">
        <v>2250</v>
      </c>
      <c r="M72" s="38">
        <v>2250</v>
      </c>
      <c r="N72" s="38">
        <v>2250</v>
      </c>
      <c r="O72" s="38">
        <v>2250</v>
      </c>
      <c r="P72" s="61">
        <f>SUM(D72:O72)</f>
        <v>27000</v>
      </c>
    </row>
    <row r="73" spans="3:17" ht="13.5" customHeight="1" x14ac:dyDescent="0.2">
      <c r="C73" s="38" t="s">
        <v>99</v>
      </c>
      <c r="D73" s="38">
        <v>200</v>
      </c>
      <c r="E73" s="38">
        <v>200</v>
      </c>
      <c r="F73" s="38">
        <v>200</v>
      </c>
      <c r="G73" s="38">
        <v>200</v>
      </c>
      <c r="H73" s="38">
        <v>200</v>
      </c>
      <c r="I73" s="38">
        <v>200</v>
      </c>
      <c r="J73" s="38">
        <v>200</v>
      </c>
      <c r="K73" s="38">
        <v>200</v>
      </c>
      <c r="L73" s="38">
        <v>200</v>
      </c>
      <c r="M73" s="38">
        <v>200</v>
      </c>
      <c r="N73" s="38">
        <v>200</v>
      </c>
      <c r="O73" s="38">
        <v>200</v>
      </c>
      <c r="P73" s="61">
        <f t="shared" ref="P73" si="9">SUM(D73:O73)</f>
        <v>2400</v>
      </c>
    </row>
    <row r="74" spans="3:17" ht="13.5" customHeight="1" x14ac:dyDescent="0.2">
      <c r="C74" s="89" t="s">
        <v>35</v>
      </c>
      <c r="D74" s="90">
        <f t="shared" ref="D74:P74" si="10">SUM(D71:D73)</f>
        <v>2550</v>
      </c>
      <c r="E74" s="90">
        <f t="shared" si="10"/>
        <v>2550</v>
      </c>
      <c r="F74" s="90">
        <f t="shared" si="10"/>
        <v>2550</v>
      </c>
      <c r="G74" s="90">
        <f t="shared" si="10"/>
        <v>2550</v>
      </c>
      <c r="H74" s="90">
        <f t="shared" si="10"/>
        <v>2550</v>
      </c>
      <c r="I74" s="90">
        <f t="shared" si="10"/>
        <v>2550</v>
      </c>
      <c r="J74" s="90">
        <f t="shared" si="10"/>
        <v>2550</v>
      </c>
      <c r="K74" s="90">
        <f t="shared" si="10"/>
        <v>2550</v>
      </c>
      <c r="L74" s="90">
        <f t="shared" si="10"/>
        <v>2550</v>
      </c>
      <c r="M74" s="90">
        <f t="shared" si="10"/>
        <v>2550</v>
      </c>
      <c r="N74" s="90">
        <f t="shared" si="10"/>
        <v>2550</v>
      </c>
      <c r="O74" s="90">
        <f t="shared" si="10"/>
        <v>2550</v>
      </c>
      <c r="P74" s="90">
        <f t="shared" si="10"/>
        <v>30600</v>
      </c>
    </row>
    <row r="75" spans="3:17" ht="13.5" customHeight="1" x14ac:dyDescent="0.2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1"/>
    </row>
    <row r="76" spans="3:17" ht="13.5" customHeight="1" x14ac:dyDescent="0.2">
      <c r="C76" s="87" t="s">
        <v>2</v>
      </c>
      <c r="D76" s="87" t="s">
        <v>23</v>
      </c>
      <c r="E76" s="87" t="s">
        <v>24</v>
      </c>
      <c r="F76" s="87" t="s">
        <v>25</v>
      </c>
      <c r="G76" s="87" t="s">
        <v>26</v>
      </c>
      <c r="H76" s="87" t="s">
        <v>27</v>
      </c>
      <c r="I76" s="87" t="s">
        <v>28</v>
      </c>
      <c r="J76" s="87" t="s">
        <v>29</v>
      </c>
      <c r="K76" s="87" t="s">
        <v>30</v>
      </c>
      <c r="L76" s="87" t="s">
        <v>31</v>
      </c>
      <c r="M76" s="87" t="s">
        <v>32</v>
      </c>
      <c r="N76" s="87" t="s">
        <v>33</v>
      </c>
      <c r="O76" s="87" t="s">
        <v>34</v>
      </c>
      <c r="P76" s="87" t="s">
        <v>7</v>
      </c>
    </row>
    <row r="77" spans="3:17" ht="13.5" customHeight="1" x14ac:dyDescent="0.2">
      <c r="C77" s="38" t="s">
        <v>102</v>
      </c>
      <c r="D77" s="38">
        <v>2031</v>
      </c>
      <c r="E77" s="38">
        <v>1231</v>
      </c>
      <c r="F77" s="38">
        <v>2312</v>
      </c>
      <c r="G77" s="38">
        <v>6756</v>
      </c>
      <c r="H77" s="38">
        <v>3524</v>
      </c>
      <c r="I77" s="38">
        <v>4624</v>
      </c>
      <c r="J77" s="38">
        <v>8685</v>
      </c>
      <c r="K77" s="38">
        <v>1232</v>
      </c>
      <c r="L77" s="38">
        <v>6453</v>
      </c>
      <c r="M77" s="38">
        <v>2411</v>
      </c>
      <c r="N77" s="38">
        <v>4351</v>
      </c>
      <c r="O77" s="38">
        <v>4353</v>
      </c>
      <c r="P77" s="38">
        <f t="shared" ref="P77:P83" si="11">SUM(D77:O77)</f>
        <v>47963</v>
      </c>
    </row>
    <row r="78" spans="3:17" ht="13.5" customHeight="1" x14ac:dyDescent="0.2">
      <c r="C78" s="38" t="s">
        <v>8</v>
      </c>
      <c r="D78" s="38">
        <v>342</v>
      </c>
      <c r="E78" s="38">
        <v>123</v>
      </c>
      <c r="F78" s="38">
        <v>231</v>
      </c>
      <c r="G78" s="38">
        <v>423</v>
      </c>
      <c r="H78" s="38">
        <v>123</v>
      </c>
      <c r="I78" s="38">
        <v>123</v>
      </c>
      <c r="J78" s="38">
        <v>523</v>
      </c>
      <c r="K78" s="38">
        <v>132</v>
      </c>
      <c r="L78" s="38">
        <v>132</v>
      </c>
      <c r="M78" s="38">
        <v>123</v>
      </c>
      <c r="N78" s="38">
        <v>534</v>
      </c>
      <c r="O78" s="38">
        <v>234</v>
      </c>
      <c r="P78" s="38">
        <f t="shared" si="11"/>
        <v>3043</v>
      </c>
    </row>
    <row r="79" spans="3:17" ht="13.5" customHeight="1" x14ac:dyDescent="0.2">
      <c r="C79" s="38" t="s">
        <v>100</v>
      </c>
      <c r="D79" s="38">
        <v>112</v>
      </c>
      <c r="E79" s="38">
        <v>213</v>
      </c>
      <c r="F79" s="38">
        <v>123</v>
      </c>
      <c r="G79" s="38">
        <v>312</v>
      </c>
      <c r="H79" s="38">
        <v>432</v>
      </c>
      <c r="I79" s="38">
        <v>142</v>
      </c>
      <c r="J79" s="38">
        <v>142</v>
      </c>
      <c r="K79" s="38">
        <v>241</v>
      </c>
      <c r="L79" s="38">
        <v>412</v>
      </c>
      <c r="M79" s="38">
        <v>124</v>
      </c>
      <c r="N79" s="38">
        <v>141</v>
      </c>
      <c r="O79" s="38">
        <v>191</v>
      </c>
      <c r="P79" s="38">
        <f t="shared" si="11"/>
        <v>2585</v>
      </c>
    </row>
    <row r="80" spans="3:17" ht="13.5" customHeight="1" x14ac:dyDescent="0.2">
      <c r="C80" s="38" t="s">
        <v>103</v>
      </c>
      <c r="D80" s="38">
        <v>0</v>
      </c>
      <c r="E80" s="38">
        <v>0</v>
      </c>
      <c r="F80" s="38">
        <v>0</v>
      </c>
      <c r="G80" s="38">
        <v>0</v>
      </c>
      <c r="H80" s="38">
        <v>3413</v>
      </c>
      <c r="I80" s="38">
        <v>0</v>
      </c>
      <c r="J80" s="38">
        <v>0</v>
      </c>
      <c r="K80" s="38">
        <v>0</v>
      </c>
      <c r="L80" s="38">
        <v>1233</v>
      </c>
      <c r="M80" s="38">
        <v>0</v>
      </c>
      <c r="N80" s="38">
        <v>0</v>
      </c>
      <c r="O80" s="38">
        <v>0</v>
      </c>
      <c r="P80" s="38">
        <f t="shared" si="11"/>
        <v>4646</v>
      </c>
    </row>
    <row r="81" spans="3:16" ht="13.5" customHeight="1" x14ac:dyDescent="0.2">
      <c r="C81" s="38" t="s">
        <v>104</v>
      </c>
      <c r="D81" s="38">
        <v>0</v>
      </c>
      <c r="E81" s="38">
        <v>300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100</v>
      </c>
      <c r="L81" s="38">
        <v>0</v>
      </c>
      <c r="M81" s="38">
        <v>0</v>
      </c>
      <c r="N81" s="38">
        <v>200</v>
      </c>
      <c r="O81" s="38">
        <v>0</v>
      </c>
      <c r="P81" s="38">
        <f t="shared" si="11"/>
        <v>600</v>
      </c>
    </row>
    <row r="82" spans="3:16" ht="13.5" customHeight="1" x14ac:dyDescent="0.2">
      <c r="C82" s="38" t="s">
        <v>105</v>
      </c>
      <c r="D82" s="38">
        <v>350</v>
      </c>
      <c r="E82" s="38">
        <v>350</v>
      </c>
      <c r="F82" s="38">
        <v>350</v>
      </c>
      <c r="G82" s="38">
        <v>350</v>
      </c>
      <c r="H82" s="38">
        <v>350</v>
      </c>
      <c r="I82" s="38">
        <v>350</v>
      </c>
      <c r="J82" s="38">
        <v>350</v>
      </c>
      <c r="K82" s="38">
        <v>350</v>
      </c>
      <c r="L82" s="38">
        <v>350</v>
      </c>
      <c r="M82" s="38">
        <v>350</v>
      </c>
      <c r="N82" s="38">
        <v>350</v>
      </c>
      <c r="O82" s="38">
        <v>350</v>
      </c>
      <c r="P82" s="38">
        <f t="shared" si="11"/>
        <v>4200</v>
      </c>
    </row>
    <row r="83" spans="3:16" ht="13.5" customHeight="1" x14ac:dyDescent="0.2">
      <c r="C83" s="38" t="s">
        <v>101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132</v>
      </c>
      <c r="J83" s="38">
        <v>0</v>
      </c>
      <c r="K83" s="38">
        <v>0</v>
      </c>
      <c r="L83" s="38">
        <v>0</v>
      </c>
      <c r="M83" s="38">
        <v>0</v>
      </c>
      <c r="N83" s="38">
        <v>123</v>
      </c>
      <c r="O83" s="38">
        <v>0</v>
      </c>
      <c r="P83" s="38">
        <f t="shared" si="11"/>
        <v>255</v>
      </c>
    </row>
    <row r="84" spans="3:16" ht="13.5" customHeight="1" x14ac:dyDescent="0.2">
      <c r="C84" s="89" t="s">
        <v>35</v>
      </c>
      <c r="D84" s="90">
        <f t="shared" ref="D84:P84" si="12">SUM(D77:D83)</f>
        <v>2835</v>
      </c>
      <c r="E84" s="90">
        <f t="shared" si="12"/>
        <v>2217</v>
      </c>
      <c r="F84" s="90">
        <f t="shared" si="12"/>
        <v>3016</v>
      </c>
      <c r="G84" s="90">
        <f t="shared" si="12"/>
        <v>7841</v>
      </c>
      <c r="H84" s="90">
        <f t="shared" si="12"/>
        <v>7842</v>
      </c>
      <c r="I84" s="90">
        <f t="shared" si="12"/>
        <v>5371</v>
      </c>
      <c r="J84" s="90">
        <f t="shared" si="12"/>
        <v>9700</v>
      </c>
      <c r="K84" s="90">
        <f t="shared" si="12"/>
        <v>2055</v>
      </c>
      <c r="L84" s="90">
        <f t="shared" si="12"/>
        <v>8580</v>
      </c>
      <c r="M84" s="90">
        <f t="shared" si="12"/>
        <v>3008</v>
      </c>
      <c r="N84" s="90">
        <f t="shared" si="12"/>
        <v>5699</v>
      </c>
      <c r="O84" s="90">
        <f t="shared" si="12"/>
        <v>5128</v>
      </c>
      <c r="P84" s="90">
        <f t="shared" si="12"/>
        <v>63292</v>
      </c>
    </row>
    <row r="85" spans="3:16" ht="13.5" customHeight="1" x14ac:dyDescent="0.2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3:16" ht="13.5" customHeight="1" x14ac:dyDescent="0.2">
      <c r="C86" s="87" t="s">
        <v>1</v>
      </c>
      <c r="D86" s="87" t="s">
        <v>23</v>
      </c>
      <c r="E86" s="87" t="s">
        <v>24</v>
      </c>
      <c r="F86" s="87" t="s">
        <v>25</v>
      </c>
      <c r="G86" s="87" t="s">
        <v>26</v>
      </c>
      <c r="H86" s="87" t="s">
        <v>27</v>
      </c>
      <c r="I86" s="87" t="s">
        <v>28</v>
      </c>
      <c r="J86" s="87" t="s">
        <v>29</v>
      </c>
      <c r="K86" s="87" t="s">
        <v>30</v>
      </c>
      <c r="L86" s="87" t="s">
        <v>31</v>
      </c>
      <c r="M86" s="87" t="s">
        <v>32</v>
      </c>
      <c r="N86" s="87" t="s">
        <v>33</v>
      </c>
      <c r="O86" s="87" t="s">
        <v>34</v>
      </c>
      <c r="P86" s="87" t="s">
        <v>7</v>
      </c>
    </row>
    <row r="87" spans="3:16" ht="13.5" customHeight="1" x14ac:dyDescent="0.2">
      <c r="C87" s="38" t="s">
        <v>106</v>
      </c>
      <c r="D87" s="38">
        <v>300</v>
      </c>
      <c r="E87" s="38">
        <v>800</v>
      </c>
      <c r="F87" s="38">
        <v>0</v>
      </c>
      <c r="G87" s="38">
        <v>0</v>
      </c>
      <c r="H87" s="38">
        <v>0</v>
      </c>
      <c r="I87" s="38">
        <v>790</v>
      </c>
      <c r="J87" s="38">
        <v>2129</v>
      </c>
      <c r="K87" s="38">
        <v>0</v>
      </c>
      <c r="L87" s="38">
        <v>0</v>
      </c>
      <c r="M87" s="38">
        <v>0</v>
      </c>
      <c r="N87" s="38">
        <v>1000</v>
      </c>
      <c r="O87" s="38">
        <v>1313</v>
      </c>
      <c r="P87" s="38">
        <f t="shared" ref="P87:P91" si="13">SUM(D87:O87)</f>
        <v>6332</v>
      </c>
    </row>
    <row r="88" spans="3:16" ht="13.5" customHeight="1" x14ac:dyDescent="0.2">
      <c r="C88" s="38" t="s">
        <v>9</v>
      </c>
      <c r="D88" s="38">
        <v>0</v>
      </c>
      <c r="E88" s="38">
        <v>0</v>
      </c>
      <c r="F88" s="38">
        <v>200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300</v>
      </c>
      <c r="M88" s="38">
        <v>0</v>
      </c>
      <c r="N88" s="38">
        <v>0</v>
      </c>
      <c r="O88" s="38">
        <v>0</v>
      </c>
      <c r="P88" s="38">
        <f t="shared" si="13"/>
        <v>500</v>
      </c>
    </row>
    <row r="89" spans="3:16" ht="13.5" customHeight="1" x14ac:dyDescent="0.2">
      <c r="C89" s="38" t="s">
        <v>10</v>
      </c>
      <c r="D89" s="38">
        <v>3121</v>
      </c>
      <c r="E89" s="38">
        <v>2132</v>
      </c>
      <c r="F89" s="38">
        <v>0</v>
      </c>
      <c r="G89" s="38">
        <v>0</v>
      </c>
      <c r="H89" s="38">
        <v>0</v>
      </c>
      <c r="I89" s="38">
        <v>5353</v>
      </c>
      <c r="J89" s="38">
        <v>4352</v>
      </c>
      <c r="K89" s="38">
        <v>0</v>
      </c>
      <c r="L89" s="38">
        <v>0</v>
      </c>
      <c r="M89" s="38">
        <v>0</v>
      </c>
      <c r="N89" s="38">
        <v>2413</v>
      </c>
      <c r="O89" s="38">
        <v>1232</v>
      </c>
      <c r="P89" s="38">
        <f t="shared" si="13"/>
        <v>18603</v>
      </c>
    </row>
    <row r="90" spans="3:16" ht="13.5" customHeight="1" x14ac:dyDescent="0.2">
      <c r="C90" s="38" t="s">
        <v>6</v>
      </c>
      <c r="D90" s="38">
        <v>13231</v>
      </c>
      <c r="E90" s="38">
        <v>1241</v>
      </c>
      <c r="F90" s="38">
        <v>0</v>
      </c>
      <c r="G90" s="38">
        <v>1322</v>
      </c>
      <c r="H90" s="38">
        <v>0</v>
      </c>
      <c r="I90" s="38">
        <v>1231</v>
      </c>
      <c r="J90" s="38">
        <v>1232</v>
      </c>
      <c r="K90" s="38">
        <v>0</v>
      </c>
      <c r="L90" s="38">
        <v>0</v>
      </c>
      <c r="M90" s="38">
        <v>0</v>
      </c>
      <c r="N90" s="38">
        <v>4641</v>
      </c>
      <c r="O90" s="38">
        <v>1312</v>
      </c>
      <c r="P90" s="38">
        <f t="shared" si="13"/>
        <v>24210</v>
      </c>
    </row>
    <row r="91" spans="3:16" ht="13.5" customHeight="1" x14ac:dyDescent="0.2"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>
        <f t="shared" si="13"/>
        <v>0</v>
      </c>
    </row>
    <row r="92" spans="3:16" ht="13.5" customHeight="1" x14ac:dyDescent="0.2">
      <c r="C92" s="89" t="s">
        <v>35</v>
      </c>
      <c r="D92" s="90">
        <f t="shared" ref="D92:P92" si="14">SUM(D88:D91)</f>
        <v>16352</v>
      </c>
      <c r="E92" s="90">
        <f t="shared" si="14"/>
        <v>3373</v>
      </c>
      <c r="F92" s="90">
        <f t="shared" si="14"/>
        <v>200</v>
      </c>
      <c r="G92" s="90">
        <f t="shared" si="14"/>
        <v>1322</v>
      </c>
      <c r="H92" s="90">
        <f t="shared" si="14"/>
        <v>0</v>
      </c>
      <c r="I92" s="90">
        <f t="shared" si="14"/>
        <v>6584</v>
      </c>
      <c r="J92" s="90">
        <f t="shared" si="14"/>
        <v>5584</v>
      </c>
      <c r="K92" s="90">
        <f t="shared" si="14"/>
        <v>0</v>
      </c>
      <c r="L92" s="90">
        <f t="shared" si="14"/>
        <v>300</v>
      </c>
      <c r="M92" s="90">
        <f t="shared" si="14"/>
        <v>0</v>
      </c>
      <c r="N92" s="90">
        <f t="shared" si="14"/>
        <v>7054</v>
      </c>
      <c r="O92" s="90">
        <f t="shared" si="14"/>
        <v>2544</v>
      </c>
      <c r="P92" s="90">
        <f t="shared" si="14"/>
        <v>43313</v>
      </c>
    </row>
    <row r="93" spans="3:16" ht="13.5" customHeight="1" x14ac:dyDescent="0.2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3:16" ht="13.5" customHeight="1" x14ac:dyDescent="0.2"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3:16" ht="13.5" customHeight="1" x14ac:dyDescent="0.2">
      <c r="C95" s="87" t="s">
        <v>22</v>
      </c>
      <c r="D95" s="87" t="s">
        <v>23</v>
      </c>
      <c r="E95" s="87" t="s">
        <v>24</v>
      </c>
      <c r="F95" s="87" t="s">
        <v>25</v>
      </c>
      <c r="G95" s="87" t="s">
        <v>26</v>
      </c>
      <c r="H95" s="87" t="s">
        <v>27</v>
      </c>
      <c r="I95" s="87" t="s">
        <v>28</v>
      </c>
      <c r="J95" s="87" t="s">
        <v>29</v>
      </c>
      <c r="K95" s="87" t="s">
        <v>30</v>
      </c>
      <c r="L95" s="87" t="s">
        <v>31</v>
      </c>
      <c r="M95" s="87" t="s">
        <v>32</v>
      </c>
      <c r="N95" s="87" t="s">
        <v>33</v>
      </c>
      <c r="O95" s="87" t="s">
        <v>34</v>
      </c>
      <c r="P95" s="87" t="s">
        <v>7</v>
      </c>
    </row>
    <row r="96" spans="3:16" ht="13.5" customHeight="1" x14ac:dyDescent="0.2">
      <c r="C96" s="38" t="s">
        <v>49</v>
      </c>
      <c r="D96" s="38">
        <v>13123</v>
      </c>
      <c r="E96" s="38">
        <v>1233</v>
      </c>
      <c r="F96" s="38">
        <v>1321</v>
      </c>
      <c r="G96" s="38">
        <v>1235</v>
      </c>
      <c r="H96" s="38">
        <v>1234</v>
      </c>
      <c r="I96" s="38">
        <v>5341</v>
      </c>
      <c r="J96" s="38">
        <v>1231</v>
      </c>
      <c r="K96" s="38">
        <v>1343</v>
      </c>
      <c r="L96" s="38">
        <v>3421</v>
      </c>
      <c r="M96" s="38">
        <v>1512</v>
      </c>
      <c r="N96" s="38">
        <v>1231</v>
      </c>
      <c r="O96" s="38">
        <v>1232</v>
      </c>
      <c r="P96" s="38">
        <f t="shared" ref="P96:P97" si="15">SUM(D96:O96)</f>
        <v>33457</v>
      </c>
    </row>
    <row r="97" spans="3:19" ht="13.5" customHeight="1" x14ac:dyDescent="0.2">
      <c r="C97" s="38" t="s">
        <v>5</v>
      </c>
      <c r="D97" s="38">
        <v>400</v>
      </c>
      <c r="E97" s="38">
        <v>400</v>
      </c>
      <c r="F97" s="38">
        <v>400</v>
      </c>
      <c r="G97" s="38">
        <v>400</v>
      </c>
      <c r="H97" s="38">
        <v>400</v>
      </c>
      <c r="I97" s="38">
        <v>400</v>
      </c>
      <c r="J97" s="38">
        <v>400</v>
      </c>
      <c r="K97" s="38">
        <v>400</v>
      </c>
      <c r="L97" s="38">
        <v>400</v>
      </c>
      <c r="M97" s="38">
        <v>400</v>
      </c>
      <c r="N97" s="38">
        <v>400</v>
      </c>
      <c r="O97" s="38">
        <v>400</v>
      </c>
      <c r="P97" s="38">
        <f t="shared" si="15"/>
        <v>4800</v>
      </c>
    </row>
    <row r="98" spans="3:19" ht="13.5" customHeight="1" x14ac:dyDescent="0.2"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3:19" ht="13.5" customHeight="1" x14ac:dyDescent="0.2">
      <c r="C99" s="89" t="s">
        <v>35</v>
      </c>
      <c r="D99" s="90">
        <f>SUM(D96:D97)</f>
        <v>13523</v>
      </c>
      <c r="E99" s="90">
        <f t="shared" ref="E99:P99" si="16">SUM(E96:E97)</f>
        <v>1633</v>
      </c>
      <c r="F99" s="90">
        <f t="shared" si="16"/>
        <v>1721</v>
      </c>
      <c r="G99" s="90">
        <f t="shared" si="16"/>
        <v>1635</v>
      </c>
      <c r="H99" s="90">
        <f t="shared" si="16"/>
        <v>1634</v>
      </c>
      <c r="I99" s="90">
        <f t="shared" si="16"/>
        <v>5741</v>
      </c>
      <c r="J99" s="90">
        <f t="shared" si="16"/>
        <v>1631</v>
      </c>
      <c r="K99" s="90">
        <f t="shared" si="16"/>
        <v>1743</v>
      </c>
      <c r="L99" s="90">
        <f t="shared" si="16"/>
        <v>3821</v>
      </c>
      <c r="M99" s="90">
        <f t="shared" si="16"/>
        <v>1912</v>
      </c>
      <c r="N99" s="90">
        <f t="shared" si="16"/>
        <v>1631</v>
      </c>
      <c r="O99" s="90">
        <f t="shared" si="16"/>
        <v>1632</v>
      </c>
      <c r="P99" s="90">
        <f t="shared" si="16"/>
        <v>38257</v>
      </c>
    </row>
    <row r="102" spans="3:19" ht="13.5" customHeight="1" x14ac:dyDescent="0.2">
      <c r="C102" s="97" t="s">
        <v>108</v>
      </c>
      <c r="D102" s="97"/>
      <c r="E102" s="97"/>
      <c r="F102" s="97"/>
      <c r="G102" s="97"/>
      <c r="H102" s="97"/>
      <c r="I102" s="97"/>
      <c r="J102" s="97"/>
      <c r="K102" s="86"/>
      <c r="L102" s="86"/>
    </row>
    <row r="103" spans="3:19" ht="13.5" customHeight="1" x14ac:dyDescent="0.2">
      <c r="C103" s="97"/>
      <c r="D103" s="97"/>
      <c r="E103" s="97"/>
      <c r="F103" s="97"/>
      <c r="G103" s="97"/>
      <c r="H103" s="97"/>
      <c r="I103" s="97"/>
      <c r="J103" s="97"/>
      <c r="K103" s="86"/>
      <c r="L103" s="86"/>
    </row>
    <row r="105" spans="3:19" ht="13.5" customHeight="1" x14ac:dyDescent="0.2">
      <c r="H105" s="85"/>
      <c r="O105" s="3" t="s">
        <v>3</v>
      </c>
      <c r="P105" s="7" t="s">
        <v>4</v>
      </c>
    </row>
    <row r="106" spans="3:19" ht="13.5" customHeight="1" x14ac:dyDescent="0.2">
      <c r="C106" s="91" t="s">
        <v>50</v>
      </c>
      <c r="D106" s="91" t="s">
        <v>23</v>
      </c>
      <c r="E106" s="91" t="s">
        <v>24</v>
      </c>
      <c r="F106" s="91" t="s">
        <v>25</v>
      </c>
      <c r="G106" s="91" t="s">
        <v>26</v>
      </c>
      <c r="H106" s="91" t="s">
        <v>27</v>
      </c>
      <c r="I106" s="91" t="s">
        <v>28</v>
      </c>
      <c r="J106" s="91" t="s">
        <v>29</v>
      </c>
      <c r="K106" s="91" t="s">
        <v>30</v>
      </c>
      <c r="L106" s="91" t="s">
        <v>31</v>
      </c>
      <c r="M106" s="91" t="s">
        <v>32</v>
      </c>
      <c r="N106" s="91" t="s">
        <v>33</v>
      </c>
      <c r="O106" s="91" t="s">
        <v>34</v>
      </c>
      <c r="P106" s="91" t="s">
        <v>7</v>
      </c>
    </row>
    <row r="107" spans="3:19" ht="13.5" customHeight="1" x14ac:dyDescent="0.2">
      <c r="C107" s="38" t="s">
        <v>96</v>
      </c>
      <c r="D107" s="38">
        <v>80</v>
      </c>
      <c r="E107" s="38">
        <v>80</v>
      </c>
      <c r="F107" s="38">
        <v>80</v>
      </c>
      <c r="G107" s="38">
        <v>80</v>
      </c>
      <c r="H107" s="38">
        <v>80</v>
      </c>
      <c r="I107" s="38">
        <v>80</v>
      </c>
      <c r="J107" s="38">
        <v>80</v>
      </c>
      <c r="K107" s="38">
        <v>80</v>
      </c>
      <c r="L107" s="38">
        <v>80</v>
      </c>
      <c r="M107" s="38">
        <v>80</v>
      </c>
      <c r="N107" s="38">
        <v>80</v>
      </c>
      <c r="O107" s="38">
        <v>80</v>
      </c>
      <c r="P107" s="61">
        <f>SUM(D107:O107)</f>
        <v>960</v>
      </c>
    </row>
    <row r="108" spans="3:19" ht="13.5" customHeight="1" x14ac:dyDescent="0.2">
      <c r="C108" s="38" t="s">
        <v>48</v>
      </c>
      <c r="D108" s="38">
        <v>1320</v>
      </c>
      <c r="E108" s="38">
        <v>1320</v>
      </c>
      <c r="F108" s="38">
        <v>1320</v>
      </c>
      <c r="G108" s="38">
        <v>1320</v>
      </c>
      <c r="H108" s="38">
        <v>1320</v>
      </c>
      <c r="I108" s="38">
        <v>1320</v>
      </c>
      <c r="J108" s="38">
        <v>1320</v>
      </c>
      <c r="K108" s="38">
        <v>1320</v>
      </c>
      <c r="L108" s="38">
        <v>1320</v>
      </c>
      <c r="M108" s="38">
        <v>1320</v>
      </c>
      <c r="N108" s="38">
        <v>1320</v>
      </c>
      <c r="O108" s="38">
        <v>1320</v>
      </c>
      <c r="P108" s="61">
        <f>SUM(D108:O108)</f>
        <v>15840</v>
      </c>
    </row>
    <row r="109" spans="3:19" ht="13.5" customHeight="1" x14ac:dyDescent="0.2">
      <c r="C109" s="38" t="s">
        <v>99</v>
      </c>
      <c r="D109" s="38">
        <v>230</v>
      </c>
      <c r="E109" s="38">
        <v>230</v>
      </c>
      <c r="F109" s="38">
        <v>230</v>
      </c>
      <c r="G109" s="38">
        <v>230</v>
      </c>
      <c r="H109" s="38">
        <v>230</v>
      </c>
      <c r="I109" s="38">
        <v>230</v>
      </c>
      <c r="J109" s="38">
        <v>230</v>
      </c>
      <c r="K109" s="38">
        <v>230</v>
      </c>
      <c r="L109" s="38">
        <v>230</v>
      </c>
      <c r="M109" s="38">
        <v>230</v>
      </c>
      <c r="N109" s="38">
        <v>230</v>
      </c>
      <c r="O109" s="38">
        <v>230</v>
      </c>
      <c r="P109" s="61">
        <f t="shared" ref="P109" si="17">SUM(D109:O109)</f>
        <v>2760</v>
      </c>
    </row>
    <row r="110" spans="3:19" ht="13.5" customHeight="1" x14ac:dyDescent="0.2">
      <c r="C110" s="92" t="s">
        <v>35</v>
      </c>
      <c r="D110" s="93">
        <f t="shared" ref="D110:P110" si="18">SUM(D107:D109)</f>
        <v>1630</v>
      </c>
      <c r="E110" s="93">
        <f t="shared" si="18"/>
        <v>1630</v>
      </c>
      <c r="F110" s="93">
        <f t="shared" si="18"/>
        <v>1630</v>
      </c>
      <c r="G110" s="93">
        <f t="shared" si="18"/>
        <v>1630</v>
      </c>
      <c r="H110" s="93">
        <f t="shared" si="18"/>
        <v>1630</v>
      </c>
      <c r="I110" s="93">
        <f t="shared" si="18"/>
        <v>1630</v>
      </c>
      <c r="J110" s="93">
        <f t="shared" si="18"/>
        <v>1630</v>
      </c>
      <c r="K110" s="93">
        <f t="shared" si="18"/>
        <v>1630</v>
      </c>
      <c r="L110" s="93">
        <f t="shared" si="18"/>
        <v>1630</v>
      </c>
      <c r="M110" s="93">
        <f t="shared" si="18"/>
        <v>1630</v>
      </c>
      <c r="N110" s="93">
        <f t="shared" si="18"/>
        <v>1630</v>
      </c>
      <c r="O110" s="93">
        <f t="shared" si="18"/>
        <v>1630</v>
      </c>
      <c r="P110" s="93">
        <f t="shared" si="18"/>
        <v>19560</v>
      </c>
    </row>
    <row r="111" spans="3:19" ht="13.5" customHeight="1" x14ac:dyDescent="0.2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1"/>
      <c r="S111" s="1">
        <v>3</v>
      </c>
    </row>
    <row r="112" spans="3:19" ht="13.5" customHeight="1" x14ac:dyDescent="0.2">
      <c r="C112" s="91" t="s">
        <v>2</v>
      </c>
      <c r="D112" s="91" t="s">
        <v>23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91" t="s">
        <v>28</v>
      </c>
      <c r="J112" s="91" t="s">
        <v>29</v>
      </c>
      <c r="K112" s="91" t="s">
        <v>30</v>
      </c>
      <c r="L112" s="91" t="s">
        <v>31</v>
      </c>
      <c r="M112" s="91" t="s">
        <v>32</v>
      </c>
      <c r="N112" s="91" t="s">
        <v>33</v>
      </c>
      <c r="O112" s="91" t="s">
        <v>34</v>
      </c>
      <c r="P112" s="91" t="s">
        <v>7</v>
      </c>
    </row>
    <row r="113" spans="3:16" ht="13.5" customHeight="1" x14ac:dyDescent="0.2">
      <c r="C113" s="38" t="s">
        <v>102</v>
      </c>
      <c r="D113" s="38">
        <v>3123</v>
      </c>
      <c r="E113" s="38">
        <v>1233</v>
      </c>
      <c r="F113" s="38">
        <v>123</v>
      </c>
      <c r="G113" s="38">
        <v>1231</v>
      </c>
      <c r="H113" s="38">
        <v>123</v>
      </c>
      <c r="I113" s="38">
        <v>1234</v>
      </c>
      <c r="J113" s="38">
        <v>1231</v>
      </c>
      <c r="K113" s="38">
        <v>1231</v>
      </c>
      <c r="L113" s="38">
        <v>1231</v>
      </c>
      <c r="M113" s="38">
        <v>1232</v>
      </c>
      <c r="N113" s="38">
        <v>4121</v>
      </c>
      <c r="O113" s="38">
        <v>1231</v>
      </c>
      <c r="P113" s="38">
        <f t="shared" ref="P113:P119" si="19">SUM(D113:O113)</f>
        <v>17344</v>
      </c>
    </row>
    <row r="114" spans="3:16" ht="13.5" customHeight="1" x14ac:dyDescent="0.2">
      <c r="C114" s="38" t="s">
        <v>8</v>
      </c>
      <c r="D114" s="38">
        <v>423</v>
      </c>
      <c r="E114" s="38">
        <v>112</v>
      </c>
      <c r="F114" s="38">
        <v>231</v>
      </c>
      <c r="G114" s="38">
        <v>321</v>
      </c>
      <c r="H114" s="38">
        <v>123</v>
      </c>
      <c r="I114" s="38">
        <v>432</v>
      </c>
      <c r="J114" s="38">
        <v>123</v>
      </c>
      <c r="K114" s="38">
        <v>432</v>
      </c>
      <c r="L114" s="38">
        <v>122</v>
      </c>
      <c r="M114" s="38">
        <v>241</v>
      </c>
      <c r="N114" s="38">
        <v>412</v>
      </c>
      <c r="O114" s="38">
        <v>123</v>
      </c>
      <c r="P114" s="38">
        <f t="shared" si="19"/>
        <v>3095</v>
      </c>
    </row>
    <row r="115" spans="3:16" ht="13.5" customHeight="1" x14ac:dyDescent="0.2">
      <c r="C115" s="38" t="s">
        <v>100</v>
      </c>
      <c r="D115" s="38">
        <v>123</v>
      </c>
      <c r="E115" s="38">
        <v>231</v>
      </c>
      <c r="F115" s="38">
        <v>211</v>
      </c>
      <c r="G115" s="38">
        <v>413</v>
      </c>
      <c r="H115" s="38">
        <v>213</v>
      </c>
      <c r="I115" s="38">
        <v>123</v>
      </c>
      <c r="J115" s="38">
        <v>121</v>
      </c>
      <c r="K115" s="38">
        <v>132</v>
      </c>
      <c r="L115" s="38">
        <v>124</v>
      </c>
      <c r="M115" s="38">
        <v>123</v>
      </c>
      <c r="N115" s="38">
        <v>131</v>
      </c>
      <c r="O115" s="38">
        <v>412</v>
      </c>
      <c r="P115" s="38">
        <f t="shared" si="19"/>
        <v>2357</v>
      </c>
    </row>
    <row r="116" spans="3:16" ht="13.5" customHeight="1" x14ac:dyDescent="0.2">
      <c r="C116" s="38" t="s">
        <v>103</v>
      </c>
      <c r="D116" s="38">
        <v>0</v>
      </c>
      <c r="E116" s="38">
        <v>0</v>
      </c>
      <c r="F116" s="38">
        <v>1311</v>
      </c>
      <c r="G116" s="38">
        <v>0</v>
      </c>
      <c r="H116" s="38">
        <v>0</v>
      </c>
      <c r="I116" s="38">
        <v>2312</v>
      </c>
      <c r="J116" s="38">
        <v>0</v>
      </c>
      <c r="K116" s="38">
        <v>0</v>
      </c>
      <c r="L116" s="38">
        <v>3122</v>
      </c>
      <c r="M116" s="38">
        <v>0</v>
      </c>
      <c r="N116" s="38">
        <v>0</v>
      </c>
      <c r="O116" s="38">
        <v>0</v>
      </c>
      <c r="P116" s="38">
        <f t="shared" si="19"/>
        <v>6745</v>
      </c>
    </row>
    <row r="117" spans="3:16" ht="13.5" customHeight="1" x14ac:dyDescent="0.2">
      <c r="C117" s="38" t="s">
        <v>104</v>
      </c>
      <c r="D117" s="38">
        <v>100</v>
      </c>
      <c r="E117" s="38">
        <v>300</v>
      </c>
      <c r="F117" s="38">
        <v>0</v>
      </c>
      <c r="G117" s="38">
        <v>20</v>
      </c>
      <c r="H117" s="38">
        <v>0</v>
      </c>
      <c r="I117" s="38">
        <v>30</v>
      </c>
      <c r="J117" s="38">
        <v>0</v>
      </c>
      <c r="K117" s="38">
        <v>100</v>
      </c>
      <c r="L117" s="38">
        <v>0</v>
      </c>
      <c r="M117" s="38">
        <v>0</v>
      </c>
      <c r="N117" s="38">
        <v>300</v>
      </c>
      <c r="O117" s="38">
        <v>0</v>
      </c>
      <c r="P117" s="38">
        <f t="shared" si="19"/>
        <v>850</v>
      </c>
    </row>
    <row r="118" spans="3:16" ht="13.5" customHeight="1" x14ac:dyDescent="0.2">
      <c r="C118" s="38" t="s">
        <v>105</v>
      </c>
      <c r="D118" s="38">
        <v>250</v>
      </c>
      <c r="E118" s="38">
        <v>250</v>
      </c>
      <c r="F118" s="38">
        <v>250</v>
      </c>
      <c r="G118" s="38">
        <v>250</v>
      </c>
      <c r="H118" s="38">
        <v>250</v>
      </c>
      <c r="I118" s="38">
        <v>250</v>
      </c>
      <c r="J118" s="38">
        <v>250</v>
      </c>
      <c r="K118" s="38">
        <v>250</v>
      </c>
      <c r="L118" s="38">
        <v>250</v>
      </c>
      <c r="M118" s="38">
        <v>250</v>
      </c>
      <c r="N118" s="38">
        <v>250</v>
      </c>
      <c r="O118" s="38">
        <v>250</v>
      </c>
      <c r="P118" s="38">
        <f t="shared" si="19"/>
        <v>3000</v>
      </c>
    </row>
    <row r="119" spans="3:16" ht="13.5" customHeight="1" x14ac:dyDescent="0.2">
      <c r="C119" s="38" t="s">
        <v>101</v>
      </c>
      <c r="D119" s="38">
        <v>0</v>
      </c>
      <c r="E119" s="38">
        <v>34</v>
      </c>
      <c r="F119" s="38">
        <v>0</v>
      </c>
      <c r="G119" s="38">
        <v>0</v>
      </c>
      <c r="H119" s="38">
        <v>0</v>
      </c>
      <c r="I119" s="38">
        <v>131</v>
      </c>
      <c r="J119" s="38">
        <v>0</v>
      </c>
      <c r="K119" s="38">
        <v>0</v>
      </c>
      <c r="L119" s="38">
        <v>0</v>
      </c>
      <c r="M119" s="38">
        <v>0</v>
      </c>
      <c r="N119" s="38">
        <v>355</v>
      </c>
      <c r="O119" s="38">
        <v>0</v>
      </c>
      <c r="P119" s="38">
        <f t="shared" si="19"/>
        <v>520</v>
      </c>
    </row>
    <row r="120" spans="3:16" ht="13.5" customHeight="1" x14ac:dyDescent="0.2">
      <c r="C120" s="92" t="s">
        <v>35</v>
      </c>
      <c r="D120" s="93">
        <f t="shared" ref="D120:P120" si="20">SUM(D113:D119)</f>
        <v>4019</v>
      </c>
      <c r="E120" s="93">
        <f t="shared" si="20"/>
        <v>2160</v>
      </c>
      <c r="F120" s="93">
        <f t="shared" si="20"/>
        <v>2126</v>
      </c>
      <c r="G120" s="93">
        <f t="shared" si="20"/>
        <v>2235</v>
      </c>
      <c r="H120" s="93">
        <f t="shared" si="20"/>
        <v>709</v>
      </c>
      <c r="I120" s="93">
        <f t="shared" si="20"/>
        <v>4512</v>
      </c>
      <c r="J120" s="93">
        <f t="shared" si="20"/>
        <v>1725</v>
      </c>
      <c r="K120" s="93">
        <f t="shared" si="20"/>
        <v>2145</v>
      </c>
      <c r="L120" s="93">
        <f t="shared" si="20"/>
        <v>4849</v>
      </c>
      <c r="M120" s="93">
        <f t="shared" si="20"/>
        <v>1846</v>
      </c>
      <c r="N120" s="93">
        <f t="shared" si="20"/>
        <v>5569</v>
      </c>
      <c r="O120" s="93">
        <f t="shared" si="20"/>
        <v>2016</v>
      </c>
      <c r="P120" s="93">
        <f t="shared" si="20"/>
        <v>33911</v>
      </c>
    </row>
    <row r="121" spans="3:16" ht="13.5" customHeight="1" x14ac:dyDescent="0.2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3:16" ht="13.5" customHeight="1" x14ac:dyDescent="0.2">
      <c r="C122" s="91" t="s">
        <v>1</v>
      </c>
      <c r="D122" s="91" t="s">
        <v>23</v>
      </c>
      <c r="E122" s="91" t="s">
        <v>24</v>
      </c>
      <c r="F122" s="91" t="s">
        <v>25</v>
      </c>
      <c r="G122" s="91" t="s">
        <v>26</v>
      </c>
      <c r="H122" s="91" t="s">
        <v>27</v>
      </c>
      <c r="I122" s="91" t="s">
        <v>28</v>
      </c>
      <c r="J122" s="91" t="s">
        <v>29</v>
      </c>
      <c r="K122" s="91" t="s">
        <v>30</v>
      </c>
      <c r="L122" s="91" t="s">
        <v>31</v>
      </c>
      <c r="M122" s="91" t="s">
        <v>32</v>
      </c>
      <c r="N122" s="91" t="s">
        <v>33</v>
      </c>
      <c r="O122" s="91" t="s">
        <v>34</v>
      </c>
      <c r="P122" s="91" t="s">
        <v>7</v>
      </c>
    </row>
    <row r="123" spans="3:16" ht="13.5" customHeight="1" x14ac:dyDescent="0.2">
      <c r="C123" s="38" t="s">
        <v>106</v>
      </c>
      <c r="D123" s="38">
        <v>1860</v>
      </c>
      <c r="E123" s="38">
        <v>900</v>
      </c>
      <c r="F123" s="38">
        <v>0</v>
      </c>
      <c r="G123" s="38">
        <v>0</v>
      </c>
      <c r="H123" s="38">
        <v>0</v>
      </c>
      <c r="I123" s="38">
        <v>4645</v>
      </c>
      <c r="J123" s="38">
        <v>876</v>
      </c>
      <c r="K123" s="38">
        <v>0</v>
      </c>
      <c r="L123" s="38">
        <v>0</v>
      </c>
      <c r="M123" s="38">
        <v>0</v>
      </c>
      <c r="N123" s="38">
        <v>1000</v>
      </c>
      <c r="O123" s="38">
        <v>1313</v>
      </c>
      <c r="P123" s="38">
        <f t="shared" ref="P123:P127" si="21">SUM(D123:O123)</f>
        <v>10594</v>
      </c>
    </row>
    <row r="124" spans="3:16" ht="13.5" customHeight="1" x14ac:dyDescent="0.2">
      <c r="C124" s="38" t="s">
        <v>9</v>
      </c>
      <c r="D124" s="38">
        <v>0</v>
      </c>
      <c r="E124" s="38">
        <v>0</v>
      </c>
      <c r="F124" s="38">
        <v>200</v>
      </c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38">
        <v>300</v>
      </c>
      <c r="M124" s="38">
        <v>0</v>
      </c>
      <c r="N124" s="38">
        <v>0</v>
      </c>
      <c r="O124" s="38">
        <v>0</v>
      </c>
      <c r="P124" s="38">
        <f t="shared" si="21"/>
        <v>500</v>
      </c>
    </row>
    <row r="125" spans="3:16" ht="13.5" customHeight="1" x14ac:dyDescent="0.2">
      <c r="C125" s="38" t="s">
        <v>10</v>
      </c>
      <c r="D125" s="38">
        <v>2433</v>
      </c>
      <c r="E125" s="38">
        <v>5241</v>
      </c>
      <c r="F125" s="38">
        <v>0</v>
      </c>
      <c r="G125" s="38">
        <v>0</v>
      </c>
      <c r="H125" s="38">
        <v>0</v>
      </c>
      <c r="I125" s="38">
        <v>1233</v>
      </c>
      <c r="J125" s="38">
        <v>1234</v>
      </c>
      <c r="K125" s="38">
        <v>0</v>
      </c>
      <c r="L125" s="38">
        <v>0</v>
      </c>
      <c r="M125" s="38">
        <v>0</v>
      </c>
      <c r="N125" s="38">
        <v>1512</v>
      </c>
      <c r="O125" s="38">
        <v>5124</v>
      </c>
      <c r="P125" s="38">
        <f t="shared" si="21"/>
        <v>16777</v>
      </c>
    </row>
    <row r="126" spans="3:16" ht="13.5" customHeight="1" x14ac:dyDescent="0.2">
      <c r="C126" s="38" t="s">
        <v>6</v>
      </c>
      <c r="D126" s="38">
        <v>1321</v>
      </c>
      <c r="E126" s="38">
        <v>2311</v>
      </c>
      <c r="F126" s="38">
        <v>0</v>
      </c>
      <c r="G126" s="38">
        <v>3121</v>
      </c>
      <c r="H126" s="38">
        <v>0</v>
      </c>
      <c r="I126" s="38">
        <v>213</v>
      </c>
      <c r="J126" s="38">
        <v>1231</v>
      </c>
      <c r="K126" s="38">
        <v>0</v>
      </c>
      <c r="L126" s="38">
        <v>0</v>
      </c>
      <c r="M126" s="38">
        <v>0</v>
      </c>
      <c r="N126" s="38">
        <v>3123</v>
      </c>
      <c r="O126" s="38">
        <v>1232</v>
      </c>
      <c r="P126" s="38">
        <f t="shared" si="21"/>
        <v>12552</v>
      </c>
    </row>
    <row r="127" spans="3:16" ht="13.5" customHeight="1" x14ac:dyDescent="0.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>
        <f t="shared" si="21"/>
        <v>0</v>
      </c>
    </row>
    <row r="128" spans="3:16" ht="13.5" customHeight="1" x14ac:dyDescent="0.2">
      <c r="C128" s="92" t="s">
        <v>35</v>
      </c>
      <c r="D128" s="93">
        <f t="shared" ref="D128:P128" si="22">SUM(D124:D127)</f>
        <v>3754</v>
      </c>
      <c r="E128" s="93">
        <f t="shared" si="22"/>
        <v>7552</v>
      </c>
      <c r="F128" s="93">
        <f t="shared" si="22"/>
        <v>200</v>
      </c>
      <c r="G128" s="93">
        <f t="shared" si="22"/>
        <v>3121</v>
      </c>
      <c r="H128" s="93">
        <f t="shared" si="22"/>
        <v>0</v>
      </c>
      <c r="I128" s="93">
        <f t="shared" si="22"/>
        <v>1446</v>
      </c>
      <c r="J128" s="93">
        <f t="shared" si="22"/>
        <v>2465</v>
      </c>
      <c r="K128" s="93">
        <f t="shared" si="22"/>
        <v>0</v>
      </c>
      <c r="L128" s="93">
        <f t="shared" si="22"/>
        <v>300</v>
      </c>
      <c r="M128" s="93">
        <f t="shared" si="22"/>
        <v>0</v>
      </c>
      <c r="N128" s="93">
        <f t="shared" si="22"/>
        <v>4635</v>
      </c>
      <c r="O128" s="93">
        <f t="shared" si="22"/>
        <v>6356</v>
      </c>
      <c r="P128" s="93">
        <f t="shared" si="22"/>
        <v>29829</v>
      </c>
    </row>
    <row r="129" spans="3:16" ht="13.5" customHeight="1" x14ac:dyDescent="0.2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3:16" ht="13.5" customHeight="1" x14ac:dyDescent="0.2"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3:16" ht="13.5" customHeight="1" x14ac:dyDescent="0.2">
      <c r="C131" s="91" t="s">
        <v>22</v>
      </c>
      <c r="D131" s="91" t="s">
        <v>23</v>
      </c>
      <c r="E131" s="91" t="s">
        <v>24</v>
      </c>
      <c r="F131" s="91" t="s">
        <v>25</v>
      </c>
      <c r="G131" s="91" t="s">
        <v>26</v>
      </c>
      <c r="H131" s="91" t="s">
        <v>27</v>
      </c>
      <c r="I131" s="91" t="s">
        <v>28</v>
      </c>
      <c r="J131" s="91" t="s">
        <v>29</v>
      </c>
      <c r="K131" s="91" t="s">
        <v>30</v>
      </c>
      <c r="L131" s="91" t="s">
        <v>31</v>
      </c>
      <c r="M131" s="91" t="s">
        <v>32</v>
      </c>
      <c r="N131" s="91" t="s">
        <v>33</v>
      </c>
      <c r="O131" s="91" t="s">
        <v>34</v>
      </c>
      <c r="P131" s="91" t="s">
        <v>7</v>
      </c>
    </row>
    <row r="132" spans="3:16" ht="13.5" customHeight="1" x14ac:dyDescent="0.2">
      <c r="C132" s="38" t="s">
        <v>49</v>
      </c>
      <c r="D132" s="38">
        <v>2312</v>
      </c>
      <c r="E132" s="38">
        <v>12331</v>
      </c>
      <c r="F132" s="38">
        <v>1233</v>
      </c>
      <c r="G132" s="38">
        <v>1231</v>
      </c>
      <c r="H132" s="38">
        <v>1231</v>
      </c>
      <c r="I132" s="38">
        <v>3124</v>
      </c>
      <c r="J132" s="38">
        <v>132</v>
      </c>
      <c r="K132" s="38">
        <v>1412</v>
      </c>
      <c r="L132" s="38">
        <v>523</v>
      </c>
      <c r="M132" s="38">
        <v>1231</v>
      </c>
      <c r="N132" s="38">
        <v>123</v>
      </c>
      <c r="O132" s="38">
        <v>312</v>
      </c>
      <c r="P132" s="38">
        <f t="shared" ref="P132:P133" si="23">SUM(D132:O132)</f>
        <v>25195</v>
      </c>
    </row>
    <row r="133" spans="3:16" ht="13.5" customHeight="1" x14ac:dyDescent="0.2">
      <c r="C133" s="38" t="s">
        <v>5</v>
      </c>
      <c r="D133" s="38">
        <v>500</v>
      </c>
      <c r="E133" s="38">
        <v>500</v>
      </c>
      <c r="F133" s="38">
        <v>500</v>
      </c>
      <c r="G133" s="38">
        <v>500</v>
      </c>
      <c r="H133" s="38">
        <v>500</v>
      </c>
      <c r="I133" s="38">
        <v>500</v>
      </c>
      <c r="J133" s="38">
        <v>500</v>
      </c>
      <c r="K133" s="38">
        <v>500</v>
      </c>
      <c r="L133" s="38">
        <v>500</v>
      </c>
      <c r="M133" s="38">
        <v>500</v>
      </c>
      <c r="N133" s="38">
        <v>500</v>
      </c>
      <c r="O133" s="38">
        <v>500</v>
      </c>
      <c r="P133" s="38">
        <f t="shared" si="23"/>
        <v>6000</v>
      </c>
    </row>
    <row r="134" spans="3:16" ht="13.5" customHeight="1" x14ac:dyDescent="0.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pans="3:16" ht="13.5" customHeight="1" x14ac:dyDescent="0.2">
      <c r="C135" s="92" t="s">
        <v>35</v>
      </c>
      <c r="D135" s="93">
        <f>SUM(D132:D133)</f>
        <v>2812</v>
      </c>
      <c r="E135" s="93">
        <f t="shared" ref="E135:P135" si="24">SUM(E132:E133)</f>
        <v>12831</v>
      </c>
      <c r="F135" s="93">
        <f t="shared" si="24"/>
        <v>1733</v>
      </c>
      <c r="G135" s="93">
        <f t="shared" si="24"/>
        <v>1731</v>
      </c>
      <c r="H135" s="93">
        <f t="shared" si="24"/>
        <v>1731</v>
      </c>
      <c r="I135" s="93">
        <f t="shared" si="24"/>
        <v>3624</v>
      </c>
      <c r="J135" s="93">
        <f t="shared" si="24"/>
        <v>632</v>
      </c>
      <c r="K135" s="93">
        <f t="shared" si="24"/>
        <v>1912</v>
      </c>
      <c r="L135" s="93">
        <f t="shared" si="24"/>
        <v>1023</v>
      </c>
      <c r="M135" s="93">
        <f t="shared" si="24"/>
        <v>1731</v>
      </c>
      <c r="N135" s="93">
        <f t="shared" si="24"/>
        <v>623</v>
      </c>
      <c r="O135" s="93">
        <f t="shared" si="24"/>
        <v>812</v>
      </c>
      <c r="P135" s="93">
        <f t="shared" si="24"/>
        <v>31195</v>
      </c>
    </row>
  </sheetData>
  <mergeCells count="9">
    <mergeCell ref="R4:T5"/>
    <mergeCell ref="C29:J30"/>
    <mergeCell ref="C66:J67"/>
    <mergeCell ref="C102:J103"/>
    <mergeCell ref="B22:B24"/>
    <mergeCell ref="B33:B35"/>
    <mergeCell ref="B6:B8"/>
    <mergeCell ref="B14:B16"/>
    <mergeCell ref="C13:P18"/>
  </mergeCells>
  <conditionalFormatting sqref="C50:P54 C34:P36 C40:P46 C59:P61">
    <cfRule type="expression" dxfId="41" priority="8">
      <formula>MOD(ROW(),2)=1</formula>
    </cfRule>
  </conditionalFormatting>
  <conditionalFormatting sqref="C87:P91 C71:P73 C77:P83 C96:P98">
    <cfRule type="expression" dxfId="40" priority="2">
      <formula>MOD(ROW(),2)=1</formula>
    </cfRule>
  </conditionalFormatting>
  <conditionalFormatting sqref="C123:P127 C107:P109 C113:P119 C132:P134">
    <cfRule type="expression" dxfId="39" priority="1">
      <formula>MOD(ROW(),2)=1</formula>
    </cfRule>
  </conditionalFormatting>
  <dataValidations xWindow="951" yWindow="350" count="2">
    <dataValidation allowBlank="1" showInputMessage="1" showErrorMessage="1" promptTitle="Taichinhcanhan.pro.vn" sqref="C40:P47 B6:B9 O32:P32 C50:P55 B14:B19 B22:B30 B33:B38 C34:P37 C59:P62 C71:P74 O69:P69 C87:P92 C77:P84 C96:P99 C113:P120 O105:P105 C123:P128 C107:P110 C132:P135"/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R22:R24 B41:B43 Q1:Q1048576 A1:A1048576 R6:XFD19 R4:V5 C48:P49 B20 B39 B49:B54 B56:B1048576 S26:T1048576 R33:R1048576 U28:V1048576 W1:XFD5 W20:XFD1048576 B4 D32:N32 C33:P33 B46:B47 C56:P58 B31 C38:P39 B12 C63:P64 C75:P76 C85:P86 D69:N69 C70:P70 C93:P95 C100:P101 C136:P1048576 C111:P112 C121:P122 D105:N105 C106:P106 C129:P131"/>
  </dataValidations>
  <pageMargins left="0.7" right="0.7" top="0.75" bottom="0.75" header="0.3" footer="0.3"/>
  <pageSetup orientation="portrait" r:id="rId1"/>
  <ignoredErrors>
    <ignoredError sqref="D55:E55 F55:N56 D62:O62 D92:O92 D128:O12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showRowColHeaders="0" zoomScaleNormal="100" workbookViewId="0">
      <pane ySplit="10" topLeftCell="A56" activePane="bottomLeft" state="frozen"/>
      <selection activeCell="G9" sqref="G9"/>
      <selection pane="bottomLeft"/>
    </sheetView>
  </sheetViews>
  <sheetFormatPr defaultRowHeight="13.5" customHeight="1" x14ac:dyDescent="0.2"/>
  <cols>
    <col min="1" max="3" width="11.7109375" style="16" customWidth="1"/>
    <col min="4" max="4" width="12.7109375" style="16" customWidth="1"/>
    <col min="5" max="12" width="11.7109375" style="16" customWidth="1"/>
    <col min="13" max="13" width="14.42578125" style="16" bestFit="1" customWidth="1"/>
    <col min="14" max="14" width="10.28515625" style="16" customWidth="1"/>
    <col min="15" max="16" width="8.42578125" style="16" customWidth="1"/>
    <col min="17" max="17" width="13.28515625" style="16" customWidth="1"/>
    <col min="18" max="18" width="9.140625" style="16" customWidth="1"/>
    <col min="19" max="19" width="9.85546875" style="16" customWidth="1"/>
    <col min="20" max="16384" width="9.140625" style="16"/>
  </cols>
  <sheetData>
    <row r="1" spans="1:18" ht="13.5" customHeight="1" x14ac:dyDescent="0.2">
      <c r="Q1" s="17" t="s">
        <v>0</v>
      </c>
      <c r="R1" s="18" t="e">
        <f>+#REF!</f>
        <v>#REF!</v>
      </c>
    </row>
    <row r="2" spans="1:18" ht="13.5" customHeight="1" x14ac:dyDescent="0.2">
      <c r="Q2" s="17" t="s">
        <v>11</v>
      </c>
      <c r="R2" s="19" t="e">
        <f>+#REF!+#REF!+#REF!+#REF!+#REF!</f>
        <v>#REF!</v>
      </c>
    </row>
    <row r="3" spans="1:18" ht="13.5" customHeight="1" x14ac:dyDescent="0.2">
      <c r="Q3" s="17"/>
      <c r="R3" s="19"/>
    </row>
    <row r="4" spans="1:18" ht="12" customHeight="1" x14ac:dyDescent="0.2">
      <c r="Q4" s="17" t="s">
        <v>18</v>
      </c>
      <c r="R4" s="18" t="e">
        <f>+R1-R2</f>
        <v>#REF!</v>
      </c>
    </row>
    <row r="5" spans="1:18" ht="13.5" customHeight="1" x14ac:dyDescent="0.2">
      <c r="F5" s="100" t="s">
        <v>109</v>
      </c>
      <c r="G5" s="100"/>
      <c r="H5" s="100"/>
      <c r="I5" s="100"/>
      <c r="J5" s="100"/>
      <c r="K5" s="100"/>
      <c r="L5" s="24"/>
    </row>
    <row r="6" spans="1:18" ht="13.5" customHeight="1" x14ac:dyDescent="0.2">
      <c r="F6" s="100"/>
      <c r="G6" s="100"/>
      <c r="H6" s="100"/>
      <c r="I6" s="100"/>
      <c r="J6" s="100"/>
      <c r="K6" s="100"/>
      <c r="L6" s="24"/>
    </row>
    <row r="7" spans="1:18" ht="13.5" customHeight="1" x14ac:dyDescent="0.2">
      <c r="F7" s="100"/>
      <c r="G7" s="100"/>
      <c r="H7" s="100"/>
      <c r="I7" s="100"/>
      <c r="J7" s="100"/>
      <c r="K7" s="100"/>
      <c r="L7" s="24"/>
    </row>
    <row r="8" spans="1:18" ht="13.5" customHeight="1" x14ac:dyDescent="0.2">
      <c r="F8" s="100"/>
      <c r="G8" s="100"/>
      <c r="H8" s="100"/>
      <c r="I8" s="100"/>
      <c r="J8" s="100"/>
      <c r="K8" s="100"/>
      <c r="L8" s="24"/>
      <c r="N8" s="20"/>
    </row>
    <row r="9" spans="1:18" ht="12.7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N9" s="24"/>
    </row>
    <row r="10" spans="1:18" ht="18.75" customHeight="1" x14ac:dyDescent="0.2">
      <c r="A10" s="3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02"/>
      <c r="O10" s="102"/>
      <c r="P10" s="102"/>
    </row>
    <row r="21" spans="3:11" ht="13.5" customHeight="1" x14ac:dyDescent="0.2">
      <c r="C21" s="23"/>
      <c r="E21" s="23"/>
      <c r="H21" s="23"/>
      <c r="K21" s="23"/>
    </row>
    <row r="23" spans="3:11" ht="13.5" customHeight="1" x14ac:dyDescent="0.2">
      <c r="G23" s="23"/>
    </row>
    <row r="24" spans="3:11" ht="13.5" customHeight="1" x14ac:dyDescent="0.2">
      <c r="G24" s="23"/>
    </row>
    <row r="32" spans="3:11" ht="13.5" customHeight="1" x14ac:dyDescent="0.2">
      <c r="C32" s="23"/>
    </row>
    <row r="33" spans="3:3" ht="13.5" customHeight="1" x14ac:dyDescent="0.2">
      <c r="C33" s="23"/>
    </row>
    <row r="34" spans="3:3" ht="13.5" customHeight="1" x14ac:dyDescent="0.2">
      <c r="C34" s="23"/>
    </row>
    <row r="35" spans="3:3" ht="13.5" customHeight="1" x14ac:dyDescent="0.2">
      <c r="C35" s="23"/>
    </row>
  </sheetData>
  <mergeCells count="2">
    <mergeCell ref="N10:P10"/>
    <mergeCell ref="F5:K8"/>
  </mergeCells>
  <dataValidations xWindow="283" yWindow="539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B10:F10 L5:L11 M10:M11 G9:G10 L1:N4 O5:XFD8 Q1:XFD4 A2:A8 N8:N11 A10:A1048576 Q9:XFD11 O11:P11 A12:G20 L12:XFD1048576 B11:G1048576 H9:K1048576"/>
    <dataValidation allowBlank="1" showInputMessage="1" showErrorMessage="1" promptTitle="Taichinhcanhan.pro.vn" sqref="A1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customWidth="1"/>
    <col min="18" max="18" width="9.140625" style="16" customWidth="1"/>
    <col min="19" max="19" width="9.85546875" style="16" customWidth="1"/>
    <col min="20" max="16384" width="9.140625" style="16"/>
  </cols>
  <sheetData>
    <row r="1" spans="1:18" ht="13.5" customHeight="1" x14ac:dyDescent="0.2">
      <c r="Q1" s="17" t="s">
        <v>0</v>
      </c>
      <c r="R1" s="18" t="e">
        <f>+#REF!</f>
        <v>#REF!</v>
      </c>
    </row>
    <row r="2" spans="1:18" ht="13.5" customHeight="1" x14ac:dyDescent="0.2">
      <c r="Q2" s="17" t="s">
        <v>11</v>
      </c>
      <c r="R2" s="18" t="e">
        <f>+#REF!+#REF!+#REF!+#REF!+#REF!</f>
        <v>#REF!</v>
      </c>
    </row>
    <row r="3" spans="1:18" ht="13.5" customHeight="1" x14ac:dyDescent="0.2">
      <c r="Q3" s="17" t="s">
        <v>18</v>
      </c>
      <c r="R3" s="18" t="e">
        <f>+R1-R2</f>
        <v>#REF!</v>
      </c>
    </row>
    <row r="4" spans="1:18" ht="13.5" customHeight="1" x14ac:dyDescent="0.2">
      <c r="Q4" s="17"/>
      <c r="R4" s="18"/>
    </row>
    <row r="5" spans="1:18" ht="13.5" customHeight="1" x14ac:dyDescent="0.2">
      <c r="F5" s="100" t="s">
        <v>110</v>
      </c>
      <c r="G5" s="100"/>
      <c r="H5" s="100"/>
      <c r="I5" s="100"/>
      <c r="J5" s="100"/>
      <c r="K5" s="100"/>
      <c r="L5" s="24"/>
      <c r="Q5" s="17"/>
      <c r="R5" s="18"/>
    </row>
    <row r="6" spans="1:18" ht="13.5" customHeight="1" x14ac:dyDescent="0.2">
      <c r="F6" s="100"/>
      <c r="G6" s="100"/>
      <c r="H6" s="100"/>
      <c r="I6" s="100"/>
      <c r="J6" s="100"/>
      <c r="K6" s="100"/>
      <c r="L6" s="24"/>
      <c r="Q6" s="17"/>
      <c r="R6" s="18"/>
    </row>
    <row r="7" spans="1:18" ht="13.5" customHeight="1" x14ac:dyDescent="0.2">
      <c r="F7" s="100"/>
      <c r="G7" s="100"/>
      <c r="H7" s="100"/>
      <c r="I7" s="100"/>
      <c r="J7" s="100"/>
      <c r="K7" s="100"/>
      <c r="L7" s="24"/>
      <c r="Q7" s="17"/>
      <c r="R7" s="18"/>
    </row>
    <row r="8" spans="1:18" ht="13.5" customHeight="1" x14ac:dyDescent="0.2">
      <c r="F8" s="100"/>
      <c r="G8" s="100"/>
      <c r="H8" s="100"/>
      <c r="I8" s="100"/>
      <c r="J8" s="100"/>
      <c r="K8" s="100"/>
      <c r="L8" s="24"/>
      <c r="N8" s="20"/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69"/>
    </row>
    <row r="10" spans="1:18" ht="18.75" customHeight="1" x14ac:dyDescent="0.2">
      <c r="A10" s="3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02"/>
      <c r="O10" s="102"/>
      <c r="P10" s="102"/>
    </row>
    <row r="55" spans="3:11" ht="13.5" customHeight="1" x14ac:dyDescent="0.2">
      <c r="C55" s="23"/>
      <c r="E55" s="23"/>
      <c r="H55" s="23"/>
      <c r="K55" s="23"/>
    </row>
    <row r="57" spans="3:11" ht="13.5" customHeight="1" x14ac:dyDescent="0.2">
      <c r="G57" s="23"/>
    </row>
    <row r="58" spans="3:11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2">
    <mergeCell ref="F5:K8"/>
    <mergeCell ref="N10:P10"/>
  </mergeCells>
  <conditionalFormatting sqref="A6:H8">
    <cfRule type="expression" dxfId="38" priority="9">
      <formula>MOD(ROW(),2)=1</formula>
    </cfRule>
  </conditionalFormatting>
  <conditionalFormatting sqref="J5:M7">
    <cfRule type="expression" dxfId="37" priority="1">
      <formula>J5&lt;&gt;""</formula>
    </cfRule>
  </conditionalFormatting>
  <dataValidations xWindow="709" yWindow="381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L5:L10 G9:K10 A10:A1048576 A2:A8 B10:F10 N8:N1048576 B55:L1048576 L1:N4 M9:M1048576 O5:P8 A11:XFD54 Q1:XFD10 O55:XFD1048576"/>
    <dataValidation allowBlank="1" showInputMessage="1" showErrorMessage="1" promptTitle="Taichinhcanhan.pro.vn" sqref="A1"/>
  </dataValidation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36" activePane="bottomLeft" state="frozen"/>
      <selection activeCell="G9" sqref="G9"/>
      <selection pane="bottomLeft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9.140625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 t="e">
        <f>+#REF!</f>
        <v>#REF!</v>
      </c>
    </row>
    <row r="2" spans="1:18" ht="13.5" customHeight="1" x14ac:dyDescent="0.2">
      <c r="Q2" s="17" t="s">
        <v>11</v>
      </c>
      <c r="R2" s="18" t="e">
        <f>+#REF!+#REF!+#REF!+#REF!+#REF!</f>
        <v>#REF!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 t="e">
        <f>+R1-R2</f>
        <v>#REF!</v>
      </c>
    </row>
    <row r="5" spans="1:18" ht="13.5" customHeight="1" x14ac:dyDescent="0.2">
      <c r="F5" s="100" t="s">
        <v>111</v>
      </c>
      <c r="G5" s="100"/>
      <c r="H5" s="100"/>
      <c r="I5" s="100"/>
      <c r="J5" s="100"/>
      <c r="K5" s="100"/>
      <c r="L5" s="24"/>
      <c r="Q5" s="17"/>
      <c r="R5" s="18"/>
    </row>
    <row r="6" spans="1:18" ht="13.5" customHeight="1" x14ac:dyDescent="0.2">
      <c r="F6" s="100"/>
      <c r="G6" s="100"/>
      <c r="H6" s="100"/>
      <c r="I6" s="100"/>
      <c r="J6" s="100"/>
      <c r="K6" s="100"/>
      <c r="L6" s="24"/>
      <c r="Q6" s="17"/>
      <c r="R6" s="18"/>
    </row>
    <row r="7" spans="1:18" ht="13.5" customHeight="1" x14ac:dyDescent="0.2">
      <c r="F7" s="100"/>
      <c r="G7" s="100"/>
      <c r="H7" s="100"/>
      <c r="I7" s="100"/>
      <c r="J7" s="100"/>
      <c r="K7" s="100"/>
      <c r="L7" s="24"/>
      <c r="Q7" s="17"/>
      <c r="R7" s="18"/>
    </row>
    <row r="8" spans="1:18" ht="13.5" customHeight="1" x14ac:dyDescent="0.2">
      <c r="F8" s="100"/>
      <c r="G8" s="100"/>
      <c r="H8" s="100"/>
      <c r="I8" s="100"/>
      <c r="J8" s="100"/>
      <c r="K8" s="100"/>
      <c r="L8" s="24"/>
      <c r="N8" s="20"/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02"/>
      <c r="O10" s="102"/>
      <c r="P10" s="102"/>
    </row>
    <row r="55" spans="3:11" ht="13.5" customHeight="1" x14ac:dyDescent="0.2">
      <c r="C55" s="23"/>
      <c r="E55" s="23"/>
      <c r="H55" s="23"/>
      <c r="K55" s="23"/>
    </row>
    <row r="57" spans="3:11" ht="13.5" customHeight="1" x14ac:dyDescent="0.2">
      <c r="G57" s="23"/>
    </row>
    <row r="58" spans="3:11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2">
    <mergeCell ref="F5:K8"/>
    <mergeCell ref="N10:P10"/>
  </mergeCells>
  <conditionalFormatting sqref="A6:H8">
    <cfRule type="expression" dxfId="36" priority="9">
      <formula>MOD(ROW(),2)=1</formula>
    </cfRule>
  </conditionalFormatting>
  <conditionalFormatting sqref="J5:M7">
    <cfRule type="expression" dxfId="35" priority="1">
      <formula>J5&lt;&gt;""</formula>
    </cfRule>
  </conditionalFormatting>
  <dataValidations xWindow="981" yWindow="233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L5:L10 G9:K10 A10:A1048576 A2:A8 B10:F10 N8:N1048576 B55:L1048576 L1:N4 M9:M1048576 O5:P8 A11:XFD54 Q1:XFD10 O55:XFD1048576"/>
    <dataValidation allowBlank="1" showInputMessage="1" showErrorMessage="1" promptTitle="Taichinhcanhan.pro.vn" sqref="A1"/>
  </dataValidation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A43" sqref="A43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31500</v>
      </c>
    </row>
    <row r="2" spans="1:18" ht="13.5" customHeight="1" x14ac:dyDescent="0.2">
      <c r="Q2" s="17" t="s">
        <v>11</v>
      </c>
      <c r="R2" s="18">
        <f>+B52+E52+H52+K52+L42</f>
        <v>31555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-55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3000</v>
      </c>
      <c r="F6" s="33" t="e">
        <f>+E53</f>
        <v>#REF!</v>
      </c>
      <c r="G6" s="33">
        <f>+K53</f>
        <v>4853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31500</v>
      </c>
      <c r="C7" s="38">
        <f>+L42</f>
        <v>3000</v>
      </c>
      <c r="D7" s="38">
        <f>+B52</f>
        <v>4555</v>
      </c>
      <c r="E7" s="38">
        <f>+H52</f>
        <v>0</v>
      </c>
      <c r="F7" s="38">
        <f>+E52</f>
        <v>0</v>
      </c>
      <c r="G7" s="38">
        <f>+K52</f>
        <v>24000</v>
      </c>
      <c r="H7" s="33">
        <f t="shared" ref="H7" si="0">+B7-SUM(C7:G7)</f>
        <v>-55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3000</v>
      </c>
      <c r="F8" s="38" t="e">
        <f t="shared" si="1"/>
        <v>#REF!</v>
      </c>
      <c r="G8" s="38">
        <f t="shared" si="1"/>
        <v>-19147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37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/>
      <c r="C37" s="38"/>
      <c r="D37" s="38"/>
      <c r="E37" s="38"/>
      <c r="F37" s="38"/>
      <c r="G37" s="38"/>
      <c r="H37" s="38"/>
      <c r="I37" s="38"/>
      <c r="J37" s="38"/>
      <c r="K37" s="39"/>
      <c r="L37" s="35" t="str">
        <f t="shared" si="2"/>
        <v xml:space="preserve"> 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/>
      <c r="C38" s="38"/>
      <c r="D38" s="38"/>
      <c r="E38" s="38"/>
      <c r="F38" s="38"/>
      <c r="G38" s="38"/>
      <c r="H38" s="38"/>
      <c r="I38" s="38"/>
      <c r="J38" s="38"/>
      <c r="K38" s="39"/>
      <c r="L38" s="35" t="str">
        <f t="shared" si="2"/>
        <v xml:space="preserve"> 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/>
      <c r="C39" s="38"/>
      <c r="D39" s="38"/>
      <c r="E39" s="38"/>
      <c r="F39" s="38"/>
      <c r="G39" s="38"/>
      <c r="H39" s="38"/>
      <c r="I39" s="38"/>
      <c r="J39" s="38"/>
      <c r="K39" s="39"/>
      <c r="L39" s="35" t="str">
        <f t="shared" si="2"/>
        <v xml:space="preserve"> 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/>
      <c r="C40" s="38"/>
      <c r="D40" s="38"/>
      <c r="E40" s="38"/>
      <c r="F40" s="38"/>
      <c r="G40" s="38"/>
      <c r="H40" s="38"/>
      <c r="I40" s="38"/>
      <c r="J40" s="38"/>
      <c r="K40" s="39"/>
      <c r="L40" s="35" t="str">
        <f t="shared" si="2"/>
        <v xml:space="preserve"> 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4"/>
      <c r="L41" s="45" t="str">
        <f t="shared" si="2"/>
        <v xml:space="preserve"> 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2600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3000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sach'!G40</f>
        <v>1233</v>
      </c>
      <c r="C43" s="48">
        <f>'Ngan sach'!G41</f>
        <v>500</v>
      </c>
      <c r="D43" s="48" t="e">
        <f>'Ngan sach'!#REF!</f>
        <v>#REF!</v>
      </c>
      <c r="E43" s="48">
        <f>'Ngan sach'!G42</f>
        <v>123</v>
      </c>
      <c r="F43" s="48">
        <f>'Ngan sach'!G43</f>
        <v>130</v>
      </c>
      <c r="G43" s="48">
        <f>'Ngan sach'!G44</f>
        <v>20</v>
      </c>
      <c r="H43" s="48">
        <f>'Ngan sach'!G45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-1367</v>
      </c>
      <c r="C44" s="48">
        <f t="shared" ref="C44:L44" si="6">C43-SUM(C11:C41)</f>
        <v>100</v>
      </c>
      <c r="D44" s="48" t="e">
        <f t="shared" si="6"/>
        <v>#REF!</v>
      </c>
      <c r="E44" s="48">
        <f t="shared" si="6"/>
        <v>123</v>
      </c>
      <c r="F44" s="48">
        <f t="shared" si="6"/>
        <v>130</v>
      </c>
      <c r="G44" s="48">
        <f t="shared" si="6"/>
        <v>20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/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24000</v>
      </c>
      <c r="L47" s="112"/>
      <c r="M47" s="54" t="e">
        <f>IF('Ngan sach'!#REF!=0," ",'Ngan sach'!#REF!)</f>
        <v>#REF!</v>
      </c>
      <c r="N47" s="55">
        <v>31500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/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/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0</v>
      </c>
      <c r="F52" s="21"/>
      <c r="G52" s="60" t="s">
        <v>20</v>
      </c>
      <c r="H52" s="51">
        <f>SUM(H47:H51)</f>
        <v>0</v>
      </c>
      <c r="I52" s="21"/>
      <c r="J52" s="60" t="s">
        <v>20</v>
      </c>
      <c r="K52" s="51">
        <f>SUM(K47:K51)</f>
        <v>24000</v>
      </c>
      <c r="L52" s="21"/>
      <c r="M52" s="60" t="s">
        <v>20</v>
      </c>
      <c r="N52" s="51">
        <f>SUM(N47:N50)</f>
        <v>31500</v>
      </c>
    </row>
    <row r="53" spans="1:14" ht="13.5" customHeight="1" x14ac:dyDescent="0.2">
      <c r="A53" s="60" t="s">
        <v>15</v>
      </c>
      <c r="B53" s="51">
        <f>+'Ngan sach'!G37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sach'!G55</f>
        <v>3000</v>
      </c>
      <c r="I53" s="21"/>
      <c r="J53" s="60" t="s">
        <v>15</v>
      </c>
      <c r="K53" s="51">
        <f>+'Ngan sach'!G62</f>
        <v>4853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3000</v>
      </c>
      <c r="I54" s="21"/>
      <c r="J54" s="60" t="s">
        <v>18</v>
      </c>
      <c r="K54" s="52">
        <f>K53-K52</f>
        <v>-19147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34" priority="10">
      <formula>"$H$3=0"</formula>
    </cfRule>
  </conditionalFormatting>
  <conditionalFormatting sqref="N11:N44 A11:M41 O11:P41 A47:B51 D47:E51 G47:H51 M47:N51 A6:H8 J47:K51">
    <cfRule type="expression" dxfId="33" priority="9">
      <formula>MOD(ROW(),2)=1</formula>
    </cfRule>
  </conditionalFormatting>
  <conditionalFormatting sqref="J5:M7">
    <cfRule type="expression" dxfId="32" priority="1">
      <formula>J5&lt;&gt;""</formula>
    </cfRule>
  </conditionalFormatting>
  <dataValidations xWindow="947" yWindow="351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B11:K41 A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16725</v>
      </c>
    </row>
    <row r="2" spans="1:18" ht="13.5" customHeight="1" x14ac:dyDescent="0.2">
      <c r="Q2" s="17" t="s">
        <v>11</v>
      </c>
      <c r="R2" s="18">
        <f>+B52+E52+H52+K52+L42</f>
        <v>16555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170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0</v>
      </c>
      <c r="F6" s="33" t="e">
        <f>+E53</f>
        <v>#REF!</v>
      </c>
      <c r="G6" s="33">
        <f>+K53</f>
        <v>2843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16725</v>
      </c>
      <c r="C7" s="38">
        <f>+L42</f>
        <v>3500</v>
      </c>
      <c r="D7" s="38">
        <f>+B52</f>
        <v>4555</v>
      </c>
      <c r="E7" s="38">
        <f>+H52</f>
        <v>0</v>
      </c>
      <c r="F7" s="38">
        <f>+E52</f>
        <v>0</v>
      </c>
      <c r="G7" s="38">
        <f>+K52</f>
        <v>8500</v>
      </c>
      <c r="H7" s="33">
        <f t="shared" ref="H7" si="0">+B7-SUM(C7:G7)</f>
        <v>170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0</v>
      </c>
      <c r="F8" s="38" t="e">
        <f t="shared" si="1"/>
        <v>#REF!</v>
      </c>
      <c r="G8" s="38">
        <f t="shared" si="1"/>
        <v>-5657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38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>
        <v>31</v>
      </c>
      <c r="B41" s="33">
        <v>100</v>
      </c>
      <c r="C41" s="43"/>
      <c r="D41" s="43"/>
      <c r="E41" s="43"/>
      <c r="F41" s="43"/>
      <c r="G41" s="43"/>
      <c r="H41" s="43"/>
      <c r="I41" s="43"/>
      <c r="J41" s="43"/>
      <c r="K41" s="44"/>
      <c r="L41" s="45">
        <f t="shared" si="2"/>
        <v>100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3100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3500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sach'!H40</f>
        <v>2344</v>
      </c>
      <c r="C43" s="48">
        <f>'Ngan sach'!H41</f>
        <v>400</v>
      </c>
      <c r="D43" s="48" t="e">
        <f>'Ngan sach'!#REF!</f>
        <v>#REF!</v>
      </c>
      <c r="E43" s="48">
        <f>'Ngan sach'!H42</f>
        <v>321</v>
      </c>
      <c r="F43" s="48">
        <f>'Ngan sach'!H43</f>
        <v>123</v>
      </c>
      <c r="G43" s="48">
        <f>'Ngan sach'!H44</f>
        <v>100</v>
      </c>
      <c r="H43" s="48">
        <f>'Ngan sach'!H45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-756</v>
      </c>
      <c r="C44" s="48">
        <f t="shared" ref="C44:L44" si="6">C43-SUM(C11:C41)</f>
        <v>0</v>
      </c>
      <c r="D44" s="48" t="e">
        <f t="shared" si="6"/>
        <v>#REF!</v>
      </c>
      <c r="E44" s="48">
        <f t="shared" si="6"/>
        <v>321</v>
      </c>
      <c r="F44" s="48">
        <f t="shared" si="6"/>
        <v>123</v>
      </c>
      <c r="G44" s="48">
        <f t="shared" si="6"/>
        <v>100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/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8500</v>
      </c>
      <c r="L47" s="112"/>
      <c r="M47" s="54" t="e">
        <f>IF('Ngan sach'!#REF!=0," ",'Ngan sach'!#REF!)</f>
        <v>#REF!</v>
      </c>
      <c r="N47" s="55">
        <v>16725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/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/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0</v>
      </c>
      <c r="F52" s="21"/>
      <c r="G52" s="60" t="s">
        <v>20</v>
      </c>
      <c r="H52" s="51">
        <f>SUM(H47:H51)</f>
        <v>0</v>
      </c>
      <c r="I52" s="21"/>
      <c r="J52" s="60" t="s">
        <v>20</v>
      </c>
      <c r="K52" s="51">
        <f>SUM(K47:K51)</f>
        <v>8500</v>
      </c>
      <c r="L52" s="21"/>
      <c r="M52" s="60" t="s">
        <v>20</v>
      </c>
      <c r="N52" s="51">
        <f>SUM(N47:N50)</f>
        <v>16725</v>
      </c>
    </row>
    <row r="53" spans="1:14" ht="13.5" customHeight="1" x14ac:dyDescent="0.2">
      <c r="A53" s="60" t="s">
        <v>15</v>
      </c>
      <c r="B53" s="51">
        <f>+'Ngan sach'!H37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sach'!H55</f>
        <v>0</v>
      </c>
      <c r="I53" s="21"/>
      <c r="J53" s="60" t="s">
        <v>15</v>
      </c>
      <c r="K53" s="51">
        <f>+'Ngan sach'!H62</f>
        <v>2843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0</v>
      </c>
      <c r="I54" s="21"/>
      <c r="J54" s="60" t="s">
        <v>18</v>
      </c>
      <c r="K54" s="52">
        <f>K53-K52</f>
        <v>-5657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31" priority="10">
      <formula>"$H$3=0"</formula>
    </cfRule>
  </conditionalFormatting>
  <conditionalFormatting sqref="N11:N44 O11:P41 A47:B51 D47:E51 G47:H51 M47:N51 A6:H8 A11:M41 J47:K51">
    <cfRule type="expression" dxfId="30" priority="9">
      <formula>MOD(ROW(),2)=1</formula>
    </cfRule>
  </conditionalFormatting>
  <conditionalFormatting sqref="J5:M7">
    <cfRule type="expression" dxfId="29" priority="1">
      <formula>J5&lt;&gt;""</formula>
    </cfRule>
  </conditionalFormatting>
  <dataValidations xWindow="868" yWindow="175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showGridLines="0" showRowColHeaders="0" zoomScaleNormal="100" workbookViewId="0">
      <pane ySplit="10" topLeftCell="A11" activePane="bottomLeft" state="frozen"/>
      <selection activeCell="G9" sqref="G9"/>
      <selection pane="bottomLeft" activeCell="E16" sqref="E16"/>
    </sheetView>
  </sheetViews>
  <sheetFormatPr defaultRowHeight="13.5" customHeight="1" x14ac:dyDescent="0.2"/>
  <cols>
    <col min="1" max="12" width="11.7109375" style="16" customWidth="1"/>
    <col min="13" max="13" width="12.42578125" style="16" customWidth="1"/>
    <col min="14" max="14" width="12.140625" style="16" customWidth="1"/>
    <col min="15" max="16" width="10.28515625" style="16" customWidth="1"/>
    <col min="17" max="17" width="13.28515625" style="16" hidden="1" customWidth="1"/>
    <col min="18" max="18" width="0" style="16" hidden="1" customWidth="1"/>
    <col min="19" max="19" width="9.85546875" style="16" hidden="1" customWidth="1"/>
    <col min="20" max="16384" width="9.140625" style="16"/>
  </cols>
  <sheetData>
    <row r="1" spans="1:18" ht="13.5" customHeight="1" x14ac:dyDescent="0.2">
      <c r="Q1" s="17" t="s">
        <v>0</v>
      </c>
      <c r="R1" s="18">
        <f>+N52</f>
        <v>16725</v>
      </c>
    </row>
    <row r="2" spans="1:18" ht="13.5" customHeight="1" x14ac:dyDescent="0.2">
      <c r="Q2" s="17" t="s">
        <v>11</v>
      </c>
      <c r="R2" s="18">
        <f>+B52+E52+H52+K52+L42</f>
        <v>16455</v>
      </c>
    </row>
    <row r="3" spans="1:18" ht="13.5" customHeight="1" x14ac:dyDescent="0.2">
      <c r="Q3" s="17"/>
      <c r="R3" s="18"/>
    </row>
    <row r="4" spans="1:18" ht="13.5" customHeight="1" x14ac:dyDescent="0.2">
      <c r="Q4" s="17" t="s">
        <v>18</v>
      </c>
      <c r="R4" s="18">
        <f>+R1-R2</f>
        <v>270</v>
      </c>
    </row>
    <row r="5" spans="1:18" ht="13.5" customHeight="1" x14ac:dyDescent="0.2">
      <c r="A5" s="22"/>
      <c r="B5" s="30" t="s">
        <v>0</v>
      </c>
      <c r="C5" s="30" t="s">
        <v>55</v>
      </c>
      <c r="D5" s="30" t="s">
        <v>50</v>
      </c>
      <c r="E5" s="30" t="s">
        <v>56</v>
      </c>
      <c r="F5" s="30" t="s">
        <v>21</v>
      </c>
      <c r="G5" s="30" t="s">
        <v>57</v>
      </c>
      <c r="H5" s="71" t="s">
        <v>12</v>
      </c>
      <c r="J5" s="111" t="e">
        <f>+IF(L44+H54&gt;=0,"","CẢNH BÁO: CHI THƯỜNG XUYÊN + CHI BẤT THƯỜNG VƯỢT NGÂN SÁCH")</f>
        <v>#REF!</v>
      </c>
      <c r="K5" s="111"/>
      <c r="L5" s="111"/>
      <c r="M5" s="111"/>
      <c r="Q5" s="17"/>
      <c r="R5" s="18"/>
    </row>
    <row r="6" spans="1:18" ht="13.5" customHeight="1" x14ac:dyDescent="0.2">
      <c r="A6" s="61" t="s">
        <v>15</v>
      </c>
      <c r="B6" s="33" t="e">
        <f>+N53</f>
        <v>#REF!</v>
      </c>
      <c r="C6" s="33" t="e">
        <f>+L43</f>
        <v>#REF!</v>
      </c>
      <c r="D6" s="33">
        <f>+B53</f>
        <v>6710</v>
      </c>
      <c r="E6" s="33">
        <f>+H53</f>
        <v>4000</v>
      </c>
      <c r="F6" s="33" t="e">
        <f>+E53</f>
        <v>#REF!</v>
      </c>
      <c r="G6" s="33">
        <f>+K53</f>
        <v>3921</v>
      </c>
      <c r="H6" s="33" t="e">
        <f>+B6-SUM(C6:G6)</f>
        <v>#REF!</v>
      </c>
      <c r="J6" s="111"/>
      <c r="K6" s="111"/>
      <c r="L6" s="111"/>
      <c r="M6" s="111"/>
      <c r="Q6" s="17"/>
      <c r="R6" s="18"/>
    </row>
    <row r="7" spans="1:18" ht="13.5" customHeight="1" x14ac:dyDescent="0.2">
      <c r="A7" s="61" t="s">
        <v>53</v>
      </c>
      <c r="B7" s="38">
        <f>+N52</f>
        <v>16725</v>
      </c>
      <c r="C7" s="38">
        <f>+L42</f>
        <v>3400</v>
      </c>
      <c r="D7" s="38">
        <f>+B52</f>
        <v>4555</v>
      </c>
      <c r="E7" s="38">
        <f>+H52</f>
        <v>0</v>
      </c>
      <c r="F7" s="38">
        <f>+E52</f>
        <v>7500</v>
      </c>
      <c r="G7" s="38">
        <f>+K52</f>
        <v>1000</v>
      </c>
      <c r="H7" s="33">
        <f t="shared" ref="H7" si="0">+B7-SUM(C7:G7)</f>
        <v>270</v>
      </c>
      <c r="J7" s="111"/>
      <c r="K7" s="111"/>
      <c r="L7" s="111"/>
      <c r="M7" s="111"/>
      <c r="Q7" s="17"/>
      <c r="R7" s="18"/>
    </row>
    <row r="8" spans="1:18" ht="13.5" customHeight="1" x14ac:dyDescent="0.2">
      <c r="A8" s="61" t="s">
        <v>54</v>
      </c>
      <c r="B8" s="38" t="e">
        <f>+B6-B7</f>
        <v>#REF!</v>
      </c>
      <c r="C8" s="38" t="e">
        <f t="shared" ref="C8:G8" si="1">+C6-C7</f>
        <v>#REF!</v>
      </c>
      <c r="D8" s="38">
        <f t="shared" si="1"/>
        <v>2155</v>
      </c>
      <c r="E8" s="38">
        <f t="shared" si="1"/>
        <v>4000</v>
      </c>
      <c r="F8" s="38" t="e">
        <f t="shared" si="1"/>
        <v>#REF!</v>
      </c>
      <c r="G8" s="38">
        <f t="shared" si="1"/>
        <v>2921</v>
      </c>
      <c r="H8" s="33"/>
      <c r="P8" s="70" t="s">
        <v>19</v>
      </c>
      <c r="Q8" s="17"/>
      <c r="R8" s="17"/>
    </row>
    <row r="9" spans="1:18" ht="13.5" customHeight="1" x14ac:dyDescent="0.2">
      <c r="A9" s="22"/>
      <c r="B9" s="22"/>
      <c r="C9" s="22"/>
      <c r="D9" s="22"/>
      <c r="E9" s="22"/>
      <c r="F9" s="22"/>
      <c r="J9" s="20"/>
      <c r="K9" s="20"/>
      <c r="L9" s="20"/>
      <c r="M9" s="26"/>
      <c r="N9" s="24"/>
      <c r="P9" s="70"/>
    </row>
    <row r="10" spans="1:18" ht="18.75" customHeight="1" x14ac:dyDescent="0.2">
      <c r="A10" s="31" t="s">
        <v>39</v>
      </c>
      <c r="B10" s="30" t="str">
        <f>IF('Ngan sach'!C40=0, "", 'Ngan sach'!C40)</f>
        <v>Thức Ăn</v>
      </c>
      <c r="C10" s="30" t="str">
        <f>IF('Ngan sach'!C41=0, "", 'Ngan sach'!C41)</f>
        <v>Điện</v>
      </c>
      <c r="D10" s="30" t="e">
        <f>IF('Ngan sach'!#REF!=0, "", 'Ngan sach'!#REF!)</f>
        <v>#REF!</v>
      </c>
      <c r="E10" s="30" t="str">
        <f>IF('Ngan sach'!C42=0, "", 'Ngan sach'!C42)</f>
        <v xml:space="preserve">Nước </v>
      </c>
      <c r="F10" s="30" t="str">
        <f>IF('Ngan sach'!C43=0, "", 'Ngan sach'!C43)</f>
        <v>Mỹ Phẩm</v>
      </c>
      <c r="G10" s="30" t="str">
        <f>IF('Ngan sach'!C44=0, "", 'Ngan sach'!C44)</f>
        <v xml:space="preserve">Phí Liên Lạc </v>
      </c>
      <c r="H10" s="30" t="str">
        <f>IF('Ngan sach'!C45=0, "", 'Ngan sach'!C45)</f>
        <v>Đi Lại</v>
      </c>
      <c r="I10" s="30"/>
      <c r="J10" s="30"/>
      <c r="K10" s="30"/>
      <c r="L10" s="30" t="s">
        <v>13</v>
      </c>
      <c r="M10" s="30" t="s">
        <v>12</v>
      </c>
      <c r="N10" s="102" t="s">
        <v>58</v>
      </c>
      <c r="O10" s="102"/>
      <c r="P10" s="102"/>
    </row>
    <row r="11" spans="1:18" ht="13.5" customHeight="1" x14ac:dyDescent="0.2">
      <c r="A11" s="32">
        <v>1</v>
      </c>
      <c r="B11" s="33">
        <v>100</v>
      </c>
      <c r="C11" s="33"/>
      <c r="D11" s="33"/>
      <c r="E11" s="33"/>
      <c r="F11" s="33"/>
      <c r="G11" s="33"/>
      <c r="H11" s="33"/>
      <c r="I11" s="33"/>
      <c r="J11" s="33"/>
      <c r="K11" s="34"/>
      <c r="L11" s="35">
        <f>IF(SUM(B11:K11)=0,"",SUM(B11:K11))</f>
        <v>100</v>
      </c>
      <c r="M11" s="36" t="e">
        <f>L43-SUM(B11:K11)</f>
        <v>#REF!</v>
      </c>
      <c r="N11" s="113"/>
      <c r="O11" s="114"/>
      <c r="P11" s="115"/>
    </row>
    <row r="12" spans="1:18" ht="13.5" customHeight="1" x14ac:dyDescent="0.2">
      <c r="A12" s="37">
        <v>2</v>
      </c>
      <c r="B12" s="33">
        <v>100</v>
      </c>
      <c r="C12" s="38"/>
      <c r="D12" s="38"/>
      <c r="E12" s="38"/>
      <c r="F12" s="38"/>
      <c r="G12" s="38"/>
      <c r="H12" s="38"/>
      <c r="I12" s="38"/>
      <c r="J12" s="38"/>
      <c r="K12" s="39"/>
      <c r="L12" s="35">
        <f t="shared" ref="L12:L41" si="2">IF(SUM(B12:K12)=0," ",SUM(B12:K12))</f>
        <v>100</v>
      </c>
      <c r="M12" s="40" t="e">
        <f>M11-SUM(B12:K12)</f>
        <v>#REF!</v>
      </c>
      <c r="N12" s="104"/>
      <c r="O12" s="105"/>
      <c r="P12" s="106"/>
    </row>
    <row r="13" spans="1:18" ht="13.5" customHeight="1" x14ac:dyDescent="0.2">
      <c r="A13" s="37">
        <v>3</v>
      </c>
      <c r="B13" s="33">
        <v>100</v>
      </c>
      <c r="C13" s="38"/>
      <c r="D13" s="38"/>
      <c r="E13" s="38"/>
      <c r="F13" s="38"/>
      <c r="G13" s="38"/>
      <c r="H13" s="38"/>
      <c r="I13" s="38"/>
      <c r="J13" s="38"/>
      <c r="K13" s="39"/>
      <c r="L13" s="35">
        <f t="shared" si="2"/>
        <v>100</v>
      </c>
      <c r="M13" s="40" t="e">
        <f t="shared" ref="M13:M41" si="3">M12-SUM(B13:K13)</f>
        <v>#REF!</v>
      </c>
      <c r="N13" s="104"/>
      <c r="O13" s="105"/>
      <c r="P13" s="106"/>
    </row>
    <row r="14" spans="1:18" ht="13.5" customHeight="1" x14ac:dyDescent="0.2">
      <c r="A14" s="37">
        <v>4</v>
      </c>
      <c r="B14" s="33">
        <v>100</v>
      </c>
      <c r="C14" s="38">
        <v>400</v>
      </c>
      <c r="D14" s="38"/>
      <c r="E14" s="38"/>
      <c r="F14" s="38"/>
      <c r="G14" s="38"/>
      <c r="H14" s="38"/>
      <c r="I14" s="38"/>
      <c r="J14" s="38"/>
      <c r="K14" s="39"/>
      <c r="L14" s="35">
        <f t="shared" si="2"/>
        <v>500</v>
      </c>
      <c r="M14" s="40" t="e">
        <f t="shared" si="3"/>
        <v>#REF!</v>
      </c>
      <c r="N14" s="104"/>
      <c r="O14" s="105"/>
      <c r="P14" s="106"/>
    </row>
    <row r="15" spans="1:18" ht="13.5" customHeight="1" x14ac:dyDescent="0.2">
      <c r="A15" s="37">
        <v>5</v>
      </c>
      <c r="B15" s="33">
        <v>100</v>
      </c>
      <c r="C15" s="38"/>
      <c r="D15" s="38"/>
      <c r="E15" s="38"/>
      <c r="F15" s="38"/>
      <c r="G15" s="38"/>
      <c r="H15" s="38"/>
      <c r="I15" s="38"/>
      <c r="J15" s="38"/>
      <c r="K15" s="39"/>
      <c r="L15" s="35">
        <f t="shared" si="2"/>
        <v>100</v>
      </c>
      <c r="M15" s="40" t="e">
        <f t="shared" si="3"/>
        <v>#REF!</v>
      </c>
      <c r="N15" s="104"/>
      <c r="O15" s="105"/>
      <c r="P15" s="106"/>
    </row>
    <row r="16" spans="1:18" ht="13.5" customHeight="1" x14ac:dyDescent="0.2">
      <c r="A16" s="37">
        <v>6</v>
      </c>
      <c r="B16" s="33">
        <v>100</v>
      </c>
      <c r="C16" s="38"/>
      <c r="D16" s="38"/>
      <c r="E16" s="38"/>
      <c r="F16" s="38"/>
      <c r="G16" s="38"/>
      <c r="H16" s="38"/>
      <c r="I16" s="38"/>
      <c r="J16" s="38"/>
      <c r="K16" s="39"/>
      <c r="L16" s="35">
        <f t="shared" si="2"/>
        <v>100</v>
      </c>
      <c r="M16" s="40" t="e">
        <f t="shared" si="3"/>
        <v>#REF!</v>
      </c>
      <c r="N16" s="104"/>
      <c r="O16" s="105"/>
      <c r="P16" s="106"/>
    </row>
    <row r="17" spans="1:16" ht="13.5" customHeight="1" x14ac:dyDescent="0.2">
      <c r="A17" s="37">
        <v>7</v>
      </c>
      <c r="B17" s="33">
        <v>100</v>
      </c>
      <c r="C17" s="38"/>
      <c r="D17" s="38"/>
      <c r="E17" s="38"/>
      <c r="F17" s="38"/>
      <c r="G17" s="38"/>
      <c r="H17" s="38"/>
      <c r="I17" s="38"/>
      <c r="J17" s="38"/>
      <c r="K17" s="39"/>
      <c r="L17" s="35">
        <f t="shared" si="2"/>
        <v>100</v>
      </c>
      <c r="M17" s="40" t="e">
        <f t="shared" si="3"/>
        <v>#REF!</v>
      </c>
      <c r="N17" s="104"/>
      <c r="O17" s="105"/>
      <c r="P17" s="106"/>
    </row>
    <row r="18" spans="1:16" ht="13.5" customHeight="1" x14ac:dyDescent="0.2">
      <c r="A18" s="37">
        <v>8</v>
      </c>
      <c r="B18" s="33">
        <v>100</v>
      </c>
      <c r="C18" s="38"/>
      <c r="D18" s="38"/>
      <c r="E18" s="38"/>
      <c r="F18" s="38"/>
      <c r="G18" s="38"/>
      <c r="H18" s="38"/>
      <c r="I18" s="38"/>
      <c r="J18" s="38"/>
      <c r="K18" s="39"/>
      <c r="L18" s="35">
        <f t="shared" si="2"/>
        <v>100</v>
      </c>
      <c r="M18" s="40" t="e">
        <f t="shared" si="3"/>
        <v>#REF!</v>
      </c>
      <c r="N18" s="104"/>
      <c r="O18" s="105"/>
      <c r="P18" s="106"/>
    </row>
    <row r="19" spans="1:16" ht="13.5" customHeight="1" x14ac:dyDescent="0.2">
      <c r="A19" s="37">
        <v>9</v>
      </c>
      <c r="B19" s="33">
        <v>100</v>
      </c>
      <c r="C19" s="38"/>
      <c r="D19" s="38"/>
      <c r="E19" s="38"/>
      <c r="F19" s="38"/>
      <c r="G19" s="38"/>
      <c r="H19" s="38"/>
      <c r="I19" s="38"/>
      <c r="J19" s="38"/>
      <c r="K19" s="39"/>
      <c r="L19" s="35">
        <f t="shared" si="2"/>
        <v>100</v>
      </c>
      <c r="M19" s="40" t="e">
        <f t="shared" si="3"/>
        <v>#REF!</v>
      </c>
      <c r="N19" s="104"/>
      <c r="O19" s="105"/>
      <c r="P19" s="106"/>
    </row>
    <row r="20" spans="1:16" ht="13.5" customHeight="1" x14ac:dyDescent="0.2">
      <c r="A20" s="37">
        <v>10</v>
      </c>
      <c r="B20" s="33">
        <v>100</v>
      </c>
      <c r="C20" s="38"/>
      <c r="D20" s="38"/>
      <c r="E20" s="38"/>
      <c r="F20" s="38"/>
      <c r="G20" s="38"/>
      <c r="H20" s="38"/>
      <c r="I20" s="38"/>
      <c r="J20" s="38"/>
      <c r="K20" s="39"/>
      <c r="L20" s="35">
        <f t="shared" si="2"/>
        <v>100</v>
      </c>
      <c r="M20" s="40" t="e">
        <f t="shared" si="3"/>
        <v>#REF!</v>
      </c>
      <c r="N20" s="104"/>
      <c r="O20" s="105"/>
      <c r="P20" s="106"/>
    </row>
    <row r="21" spans="1:16" ht="13.5" customHeight="1" x14ac:dyDescent="0.2">
      <c r="A21" s="37">
        <v>11</v>
      </c>
      <c r="B21" s="33">
        <v>100</v>
      </c>
      <c r="C21" s="38"/>
      <c r="D21" s="38"/>
      <c r="E21" s="38"/>
      <c r="F21" s="38"/>
      <c r="G21" s="38"/>
      <c r="H21" s="38"/>
      <c r="I21" s="38"/>
      <c r="J21" s="38"/>
      <c r="K21" s="39"/>
      <c r="L21" s="35">
        <f t="shared" si="2"/>
        <v>100</v>
      </c>
      <c r="M21" s="40" t="e">
        <f t="shared" si="3"/>
        <v>#REF!</v>
      </c>
      <c r="N21" s="104"/>
      <c r="O21" s="105"/>
      <c r="P21" s="106"/>
    </row>
    <row r="22" spans="1:16" ht="13.5" customHeight="1" x14ac:dyDescent="0.2">
      <c r="A22" s="37">
        <v>12</v>
      </c>
      <c r="B22" s="33">
        <v>100</v>
      </c>
      <c r="C22" s="38"/>
      <c r="D22" s="38"/>
      <c r="E22" s="38"/>
      <c r="F22" s="38"/>
      <c r="G22" s="38"/>
      <c r="H22" s="38"/>
      <c r="I22" s="38"/>
      <c r="J22" s="38"/>
      <c r="K22" s="39"/>
      <c r="L22" s="35">
        <f t="shared" si="2"/>
        <v>100</v>
      </c>
      <c r="M22" s="40" t="e">
        <f t="shared" si="3"/>
        <v>#REF!</v>
      </c>
      <c r="N22" s="104"/>
      <c r="O22" s="105"/>
      <c r="P22" s="106"/>
    </row>
    <row r="23" spans="1:16" ht="13.5" customHeight="1" x14ac:dyDescent="0.2">
      <c r="A23" s="37">
        <v>13</v>
      </c>
      <c r="B23" s="33">
        <v>100</v>
      </c>
      <c r="C23" s="38"/>
      <c r="D23" s="38"/>
      <c r="E23" s="38"/>
      <c r="F23" s="38"/>
      <c r="G23" s="38"/>
      <c r="H23" s="38"/>
      <c r="I23" s="38"/>
      <c r="J23" s="38"/>
      <c r="K23" s="39"/>
      <c r="L23" s="35">
        <f t="shared" si="2"/>
        <v>100</v>
      </c>
      <c r="M23" s="40" t="e">
        <f t="shared" si="3"/>
        <v>#REF!</v>
      </c>
      <c r="N23" s="104"/>
      <c r="O23" s="105"/>
      <c r="P23" s="106"/>
    </row>
    <row r="24" spans="1:16" ht="13.5" customHeight="1" x14ac:dyDescent="0.2">
      <c r="A24" s="37">
        <v>14</v>
      </c>
      <c r="B24" s="33">
        <v>100</v>
      </c>
      <c r="C24" s="38"/>
      <c r="D24" s="38"/>
      <c r="E24" s="38"/>
      <c r="F24" s="38"/>
      <c r="G24" s="38"/>
      <c r="H24" s="38"/>
      <c r="I24" s="38"/>
      <c r="J24" s="38"/>
      <c r="K24" s="39"/>
      <c r="L24" s="35">
        <f t="shared" si="2"/>
        <v>100</v>
      </c>
      <c r="M24" s="40" t="e">
        <f t="shared" si="3"/>
        <v>#REF!</v>
      </c>
      <c r="N24" s="104"/>
      <c r="O24" s="105"/>
      <c r="P24" s="106"/>
    </row>
    <row r="25" spans="1:16" ht="13.5" customHeight="1" x14ac:dyDescent="0.2">
      <c r="A25" s="37">
        <v>15</v>
      </c>
      <c r="B25" s="33">
        <v>100</v>
      </c>
      <c r="C25" s="38"/>
      <c r="D25" s="38"/>
      <c r="E25" s="38"/>
      <c r="F25" s="38"/>
      <c r="G25" s="38"/>
      <c r="H25" s="38"/>
      <c r="I25" s="38"/>
      <c r="J25" s="38"/>
      <c r="K25" s="39"/>
      <c r="L25" s="35">
        <f t="shared" si="2"/>
        <v>100</v>
      </c>
      <c r="M25" s="40" t="e">
        <f t="shared" si="3"/>
        <v>#REF!</v>
      </c>
      <c r="N25" s="104"/>
      <c r="O25" s="105"/>
      <c r="P25" s="106"/>
    </row>
    <row r="26" spans="1:16" ht="13.5" customHeight="1" x14ac:dyDescent="0.2">
      <c r="A26" s="37">
        <v>16</v>
      </c>
      <c r="B26" s="33">
        <v>100</v>
      </c>
      <c r="C26" s="38"/>
      <c r="D26" s="38"/>
      <c r="E26" s="38"/>
      <c r="F26" s="38"/>
      <c r="G26" s="38"/>
      <c r="H26" s="38"/>
      <c r="I26" s="38"/>
      <c r="J26" s="38"/>
      <c r="K26" s="39"/>
      <c r="L26" s="35">
        <f t="shared" si="2"/>
        <v>100</v>
      </c>
      <c r="M26" s="40" t="e">
        <f t="shared" si="3"/>
        <v>#REF!</v>
      </c>
      <c r="N26" s="104"/>
      <c r="O26" s="105"/>
      <c r="P26" s="106"/>
    </row>
    <row r="27" spans="1:16" ht="13.5" customHeight="1" x14ac:dyDescent="0.2">
      <c r="A27" s="37">
        <v>17</v>
      </c>
      <c r="B27" s="33">
        <v>100</v>
      </c>
      <c r="C27" s="38"/>
      <c r="D27" s="38"/>
      <c r="E27" s="38"/>
      <c r="F27" s="38"/>
      <c r="G27" s="38"/>
      <c r="H27" s="38"/>
      <c r="I27" s="38"/>
      <c r="J27" s="38"/>
      <c r="K27" s="39"/>
      <c r="L27" s="35">
        <f t="shared" si="2"/>
        <v>100</v>
      </c>
      <c r="M27" s="40" t="e">
        <f t="shared" si="3"/>
        <v>#REF!</v>
      </c>
      <c r="N27" s="104"/>
      <c r="O27" s="105"/>
      <c r="P27" s="106"/>
    </row>
    <row r="28" spans="1:16" ht="13.5" customHeight="1" x14ac:dyDescent="0.2">
      <c r="A28" s="37">
        <v>18</v>
      </c>
      <c r="B28" s="33">
        <v>100</v>
      </c>
      <c r="C28" s="38"/>
      <c r="D28" s="38"/>
      <c r="E28" s="38"/>
      <c r="F28" s="38"/>
      <c r="G28" s="38"/>
      <c r="H28" s="38"/>
      <c r="I28" s="38"/>
      <c r="J28" s="38"/>
      <c r="K28" s="39"/>
      <c r="L28" s="35">
        <f t="shared" si="2"/>
        <v>100</v>
      </c>
      <c r="M28" s="40" t="e">
        <f t="shared" si="3"/>
        <v>#REF!</v>
      </c>
      <c r="N28" s="104"/>
      <c r="O28" s="105"/>
      <c r="P28" s="106"/>
    </row>
    <row r="29" spans="1:16" ht="13.5" customHeight="1" x14ac:dyDescent="0.2">
      <c r="A29" s="37">
        <v>19</v>
      </c>
      <c r="B29" s="33">
        <v>100</v>
      </c>
      <c r="C29" s="38"/>
      <c r="D29" s="38"/>
      <c r="E29" s="38"/>
      <c r="F29" s="38"/>
      <c r="G29" s="38"/>
      <c r="H29" s="38"/>
      <c r="I29" s="38"/>
      <c r="J29" s="38"/>
      <c r="K29" s="39"/>
      <c r="L29" s="35">
        <f t="shared" si="2"/>
        <v>100</v>
      </c>
      <c r="M29" s="40" t="e">
        <f t="shared" si="3"/>
        <v>#REF!</v>
      </c>
      <c r="N29" s="104"/>
      <c r="O29" s="105"/>
      <c r="P29" s="106"/>
    </row>
    <row r="30" spans="1:16" ht="13.5" customHeight="1" x14ac:dyDescent="0.2">
      <c r="A30" s="37">
        <v>20</v>
      </c>
      <c r="B30" s="33">
        <v>100</v>
      </c>
      <c r="C30" s="38"/>
      <c r="D30" s="38"/>
      <c r="E30" s="38"/>
      <c r="F30" s="38"/>
      <c r="G30" s="38"/>
      <c r="H30" s="38"/>
      <c r="I30" s="38"/>
      <c r="J30" s="38"/>
      <c r="K30" s="39"/>
      <c r="L30" s="35">
        <f t="shared" si="2"/>
        <v>100</v>
      </c>
      <c r="M30" s="40" t="e">
        <f t="shared" si="3"/>
        <v>#REF!</v>
      </c>
      <c r="N30" s="104"/>
      <c r="O30" s="105"/>
      <c r="P30" s="106"/>
    </row>
    <row r="31" spans="1:16" ht="13.5" customHeight="1" x14ac:dyDescent="0.2">
      <c r="A31" s="37">
        <v>21</v>
      </c>
      <c r="B31" s="33">
        <v>100</v>
      </c>
      <c r="C31" s="38"/>
      <c r="D31" s="38"/>
      <c r="E31" s="38"/>
      <c r="F31" s="38"/>
      <c r="G31" s="38"/>
      <c r="H31" s="38"/>
      <c r="I31" s="38"/>
      <c r="J31" s="38"/>
      <c r="K31" s="39"/>
      <c r="L31" s="35">
        <f t="shared" si="2"/>
        <v>100</v>
      </c>
      <c r="M31" s="40" t="e">
        <f t="shared" si="3"/>
        <v>#REF!</v>
      </c>
      <c r="N31" s="104"/>
      <c r="O31" s="105"/>
      <c r="P31" s="106"/>
    </row>
    <row r="32" spans="1:16" ht="13.5" customHeight="1" x14ac:dyDescent="0.2">
      <c r="A32" s="37">
        <v>22</v>
      </c>
      <c r="B32" s="33">
        <v>100</v>
      </c>
      <c r="C32" s="38"/>
      <c r="D32" s="38"/>
      <c r="E32" s="38"/>
      <c r="F32" s="38"/>
      <c r="G32" s="38"/>
      <c r="H32" s="38"/>
      <c r="I32" s="38"/>
      <c r="J32" s="38"/>
      <c r="K32" s="39"/>
      <c r="L32" s="35">
        <f t="shared" si="2"/>
        <v>100</v>
      </c>
      <c r="M32" s="40" t="e">
        <f t="shared" si="3"/>
        <v>#REF!</v>
      </c>
      <c r="N32" s="104"/>
      <c r="O32" s="105"/>
      <c r="P32" s="106"/>
    </row>
    <row r="33" spans="1:16" ht="13.5" customHeight="1" x14ac:dyDescent="0.2">
      <c r="A33" s="37">
        <v>23</v>
      </c>
      <c r="B33" s="33">
        <v>100</v>
      </c>
      <c r="C33" s="38"/>
      <c r="D33" s="38"/>
      <c r="E33" s="38"/>
      <c r="F33" s="38"/>
      <c r="G33" s="38"/>
      <c r="H33" s="38"/>
      <c r="I33" s="38"/>
      <c r="J33" s="38"/>
      <c r="K33" s="39"/>
      <c r="L33" s="35">
        <f t="shared" si="2"/>
        <v>100</v>
      </c>
      <c r="M33" s="40" t="e">
        <f t="shared" si="3"/>
        <v>#REF!</v>
      </c>
      <c r="N33" s="104"/>
      <c r="O33" s="105"/>
      <c r="P33" s="106"/>
    </row>
    <row r="34" spans="1:16" ht="13.5" customHeight="1" x14ac:dyDescent="0.2">
      <c r="A34" s="37">
        <v>24</v>
      </c>
      <c r="B34" s="33">
        <v>100</v>
      </c>
      <c r="C34" s="38"/>
      <c r="D34" s="38"/>
      <c r="E34" s="38"/>
      <c r="F34" s="38"/>
      <c r="G34" s="38"/>
      <c r="H34" s="38"/>
      <c r="I34" s="38"/>
      <c r="J34" s="38"/>
      <c r="K34" s="39"/>
      <c r="L34" s="35">
        <f t="shared" si="2"/>
        <v>100</v>
      </c>
      <c r="M34" s="40" t="e">
        <f t="shared" si="3"/>
        <v>#REF!</v>
      </c>
      <c r="N34" s="104"/>
      <c r="O34" s="105"/>
      <c r="P34" s="106"/>
    </row>
    <row r="35" spans="1:16" ht="13.5" customHeight="1" x14ac:dyDescent="0.2">
      <c r="A35" s="37">
        <v>25</v>
      </c>
      <c r="B35" s="33">
        <v>100</v>
      </c>
      <c r="C35" s="38"/>
      <c r="D35" s="38"/>
      <c r="E35" s="38"/>
      <c r="F35" s="38"/>
      <c r="G35" s="38"/>
      <c r="H35" s="38"/>
      <c r="I35" s="38"/>
      <c r="J35" s="38"/>
      <c r="K35" s="39"/>
      <c r="L35" s="35">
        <f t="shared" si="2"/>
        <v>100</v>
      </c>
      <c r="M35" s="40" t="e">
        <f t="shared" si="3"/>
        <v>#REF!</v>
      </c>
      <c r="N35" s="104"/>
      <c r="O35" s="105"/>
      <c r="P35" s="106"/>
    </row>
    <row r="36" spans="1:16" ht="13.5" customHeight="1" x14ac:dyDescent="0.2">
      <c r="A36" s="37">
        <v>26</v>
      </c>
      <c r="B36" s="33">
        <v>100</v>
      </c>
      <c r="C36" s="38"/>
      <c r="D36" s="38"/>
      <c r="E36" s="38"/>
      <c r="F36" s="38"/>
      <c r="G36" s="38"/>
      <c r="H36" s="38"/>
      <c r="I36" s="38"/>
      <c r="J36" s="38"/>
      <c r="K36" s="39"/>
      <c r="L36" s="35">
        <f t="shared" si="2"/>
        <v>100</v>
      </c>
      <c r="M36" s="40" t="e">
        <f t="shared" si="3"/>
        <v>#REF!</v>
      </c>
      <c r="N36" s="104"/>
      <c r="O36" s="105"/>
      <c r="P36" s="106"/>
    </row>
    <row r="37" spans="1:16" ht="13.5" customHeight="1" x14ac:dyDescent="0.2">
      <c r="A37" s="37">
        <v>27</v>
      </c>
      <c r="B37" s="33">
        <v>100</v>
      </c>
      <c r="C37" s="38"/>
      <c r="D37" s="38"/>
      <c r="E37" s="38"/>
      <c r="F37" s="38"/>
      <c r="G37" s="38"/>
      <c r="H37" s="38"/>
      <c r="I37" s="38"/>
      <c r="J37" s="38"/>
      <c r="K37" s="39"/>
      <c r="L37" s="35">
        <f t="shared" si="2"/>
        <v>100</v>
      </c>
      <c r="M37" s="40" t="e">
        <f t="shared" si="3"/>
        <v>#REF!</v>
      </c>
      <c r="N37" s="104"/>
      <c r="O37" s="105"/>
      <c r="P37" s="106"/>
    </row>
    <row r="38" spans="1:16" ht="13.5" customHeight="1" x14ac:dyDescent="0.2">
      <c r="A38" s="37">
        <v>28</v>
      </c>
      <c r="B38" s="33">
        <v>100</v>
      </c>
      <c r="C38" s="38"/>
      <c r="D38" s="38"/>
      <c r="E38" s="38"/>
      <c r="F38" s="38"/>
      <c r="G38" s="38"/>
      <c r="H38" s="38"/>
      <c r="I38" s="38"/>
      <c r="J38" s="38"/>
      <c r="K38" s="39"/>
      <c r="L38" s="35">
        <f t="shared" si="2"/>
        <v>100</v>
      </c>
      <c r="M38" s="40" t="e">
        <f t="shared" si="3"/>
        <v>#REF!</v>
      </c>
      <c r="N38" s="104"/>
      <c r="O38" s="105"/>
      <c r="P38" s="106"/>
    </row>
    <row r="39" spans="1:16" ht="13.5" customHeight="1" x14ac:dyDescent="0.2">
      <c r="A39" s="37">
        <v>29</v>
      </c>
      <c r="B39" s="33">
        <v>100</v>
      </c>
      <c r="C39" s="38"/>
      <c r="D39" s="38"/>
      <c r="E39" s="38"/>
      <c r="F39" s="38"/>
      <c r="G39" s="38"/>
      <c r="H39" s="38"/>
      <c r="I39" s="38"/>
      <c r="J39" s="38"/>
      <c r="K39" s="39"/>
      <c r="L39" s="35">
        <f t="shared" si="2"/>
        <v>100</v>
      </c>
      <c r="M39" s="40" t="e">
        <f t="shared" si="3"/>
        <v>#REF!</v>
      </c>
      <c r="N39" s="104"/>
      <c r="O39" s="105"/>
      <c r="P39" s="106"/>
    </row>
    <row r="40" spans="1:16" ht="13.5" customHeight="1" x14ac:dyDescent="0.2">
      <c r="A40" s="37">
        <v>30</v>
      </c>
      <c r="B40" s="33">
        <v>100</v>
      </c>
      <c r="C40" s="38"/>
      <c r="D40" s="38"/>
      <c r="E40" s="38"/>
      <c r="F40" s="38"/>
      <c r="G40" s="38"/>
      <c r="H40" s="38"/>
      <c r="I40" s="38"/>
      <c r="J40" s="38"/>
      <c r="K40" s="39"/>
      <c r="L40" s="35">
        <f t="shared" si="2"/>
        <v>100</v>
      </c>
      <c r="M40" s="40" t="e">
        <f t="shared" si="3"/>
        <v>#REF!</v>
      </c>
      <c r="N40" s="104"/>
      <c r="O40" s="105"/>
      <c r="P40" s="106"/>
    </row>
    <row r="41" spans="1:16" ht="13.5" customHeight="1" x14ac:dyDescent="0.2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4"/>
      <c r="L41" s="45" t="str">
        <f t="shared" si="2"/>
        <v xml:space="preserve"> </v>
      </c>
      <c r="M41" s="46" t="e">
        <f t="shared" si="3"/>
        <v>#REF!</v>
      </c>
      <c r="N41" s="107"/>
      <c r="O41" s="108"/>
      <c r="P41" s="109"/>
    </row>
    <row r="42" spans="1:16" ht="13.5" customHeight="1" x14ac:dyDescent="0.2">
      <c r="A42" s="47" t="s">
        <v>14</v>
      </c>
      <c r="B42" s="48">
        <f>IF(SUM(B11:B41)=0,"",SUM(B11:B41))</f>
        <v>3000</v>
      </c>
      <c r="C42" s="48">
        <f>IF(SUM(C11:C41)=0,"",SUM(C11:C41))</f>
        <v>400</v>
      </c>
      <c r="D42" s="48" t="str">
        <f t="shared" ref="D42:K42" si="4">IF(SUM(D11:D41)=0,"",SUM(D11:D41))</f>
        <v/>
      </c>
      <c r="E42" s="48" t="str">
        <f t="shared" si="4"/>
        <v/>
      </c>
      <c r="F42" s="48" t="str">
        <f t="shared" si="4"/>
        <v/>
      </c>
      <c r="G42" s="48" t="str">
        <f t="shared" si="4"/>
        <v/>
      </c>
      <c r="H42" s="48" t="str">
        <f t="shared" si="4"/>
        <v/>
      </c>
      <c r="I42" s="48" t="str">
        <f t="shared" si="4"/>
        <v/>
      </c>
      <c r="J42" s="48" t="str">
        <f t="shared" si="4"/>
        <v/>
      </c>
      <c r="K42" s="49" t="str">
        <f t="shared" si="4"/>
        <v/>
      </c>
      <c r="L42" s="50">
        <f>IF(SUM(L11:L41)=0,0,SUM(L11:L41))</f>
        <v>3400</v>
      </c>
      <c r="M42" s="51"/>
      <c r="N42" s="110"/>
      <c r="O42" s="110"/>
      <c r="P42" s="110"/>
    </row>
    <row r="43" spans="1:16" ht="13.5" customHeight="1" x14ac:dyDescent="0.2">
      <c r="A43" s="47" t="s">
        <v>15</v>
      </c>
      <c r="B43" s="48">
        <f>'Ngan sach'!I40</f>
        <v>3121</v>
      </c>
      <c r="C43" s="48">
        <f>'Ngan sach'!I41</f>
        <v>350</v>
      </c>
      <c r="D43" s="48" t="e">
        <f>'Ngan sach'!#REF!</f>
        <v>#REF!</v>
      </c>
      <c r="E43" s="48">
        <f>'Ngan sach'!I42</f>
        <v>420</v>
      </c>
      <c r="F43" s="48">
        <f>'Ngan sach'!I43</f>
        <v>123</v>
      </c>
      <c r="G43" s="48">
        <f>'Ngan sach'!I44</f>
        <v>0</v>
      </c>
      <c r="H43" s="48">
        <f>'Ngan sach'!I45</f>
        <v>300</v>
      </c>
      <c r="I43" s="48"/>
      <c r="J43" s="48"/>
      <c r="K43" s="49"/>
      <c r="L43" s="50" t="e">
        <f t="shared" ref="L43" si="5">SUM(B43:K43)</f>
        <v>#REF!</v>
      </c>
      <c r="M43" s="52"/>
      <c r="N43" s="103"/>
      <c r="O43" s="103"/>
      <c r="P43" s="103"/>
    </row>
    <row r="44" spans="1:16" ht="13.5" customHeight="1" x14ac:dyDescent="0.2">
      <c r="A44" s="47" t="s">
        <v>12</v>
      </c>
      <c r="B44" s="48">
        <f>B43-SUM(B11:B41)</f>
        <v>121</v>
      </c>
      <c r="C44" s="48">
        <f t="shared" ref="C44:L44" si="6">C43-SUM(C11:C41)</f>
        <v>-50</v>
      </c>
      <c r="D44" s="48" t="e">
        <f t="shared" si="6"/>
        <v>#REF!</v>
      </c>
      <c r="E44" s="48">
        <f t="shared" si="6"/>
        <v>420</v>
      </c>
      <c r="F44" s="48">
        <f t="shared" si="6"/>
        <v>123</v>
      </c>
      <c r="G44" s="48">
        <f t="shared" si="6"/>
        <v>0</v>
      </c>
      <c r="H44" s="48">
        <f t="shared" si="6"/>
        <v>300</v>
      </c>
      <c r="I44" s="48"/>
      <c r="J44" s="48"/>
      <c r="K44" s="49"/>
      <c r="L44" s="50" t="e">
        <f t="shared" si="6"/>
        <v>#REF!</v>
      </c>
      <c r="M44" s="52"/>
      <c r="N44" s="103"/>
      <c r="O44" s="103"/>
      <c r="P44" s="103"/>
    </row>
    <row r="46" spans="1:16" ht="13.5" customHeight="1" x14ac:dyDescent="0.2">
      <c r="A46" s="28" t="s">
        <v>16</v>
      </c>
      <c r="B46" s="29"/>
      <c r="C46" s="62"/>
      <c r="D46" s="28" t="s">
        <v>21</v>
      </c>
      <c r="E46" s="29"/>
      <c r="F46" s="62"/>
      <c r="G46" s="28" t="s">
        <v>17</v>
      </c>
      <c r="H46" s="53"/>
      <c r="I46" s="25"/>
      <c r="J46" s="28" t="s">
        <v>22</v>
      </c>
      <c r="K46" s="53"/>
      <c r="L46" s="112"/>
      <c r="M46" s="28" t="s">
        <v>46</v>
      </c>
      <c r="N46" s="53"/>
    </row>
    <row r="47" spans="1:16" ht="13.5" customHeight="1" x14ac:dyDescent="0.2">
      <c r="A47" s="54" t="e">
        <f>IF('Ngan sach'!#REF!=0," ",'Ngan sach'!#REF!)</f>
        <v>#REF!</v>
      </c>
      <c r="B47" s="55">
        <v>2500</v>
      </c>
      <c r="C47" s="21"/>
      <c r="D47" s="54" t="e">
        <f>IF('Ngan sach'!#REF!=0," ",'Ngan sach'!#REF!)</f>
        <v>#REF!</v>
      </c>
      <c r="E47" s="55">
        <v>5500</v>
      </c>
      <c r="F47" s="21"/>
      <c r="G47" s="54" t="str">
        <f>IF('Ngan sach'!$C$50=0," ",'Ngan sach'!$C$50)</f>
        <v>Về quê</v>
      </c>
      <c r="H47" s="55"/>
      <c r="I47" s="21"/>
      <c r="J47" s="54" t="str">
        <f>IF('Ngan sach'!$C$59=0," ",'Ngan sach'!$C$59)</f>
        <v>TK Ngân hàng</v>
      </c>
      <c r="K47" s="55">
        <v>1000</v>
      </c>
      <c r="L47" s="112"/>
      <c r="M47" s="54" t="e">
        <f>IF('Ngan sach'!#REF!=0," ",'Ngan sach'!#REF!)</f>
        <v>#REF!</v>
      </c>
      <c r="N47" s="55">
        <v>16725</v>
      </c>
    </row>
    <row r="48" spans="1:16" ht="13.5" customHeight="1" x14ac:dyDescent="0.2">
      <c r="A48" s="56" t="e">
        <f>IF('Ngan sach'!#REF!=0," ",'Ngan sach'!#REF!)</f>
        <v>#REF!</v>
      </c>
      <c r="B48" s="57">
        <v>200</v>
      </c>
      <c r="C48" s="21"/>
      <c r="D48" s="56" t="e">
        <f>IF('Ngan sach'!#REF!=0," ",'Ngan sach'!#REF!)</f>
        <v>#REF!</v>
      </c>
      <c r="E48" s="57"/>
      <c r="F48" s="21"/>
      <c r="G48" s="56" t="str">
        <f>IF('Ngan sach'!$C$51=0," ",'Ngan sach'!$C$51)</f>
        <v>Khám bệnh</v>
      </c>
      <c r="H48" s="57"/>
      <c r="I48" s="21"/>
      <c r="J48" s="56" t="str">
        <f>IF('Ngan sach'!$C$60=0," ",'Ngan sach'!$C$60)</f>
        <v>Bảo hiểm</v>
      </c>
      <c r="K48" s="57"/>
      <c r="L48" s="112"/>
      <c r="M48" s="56" t="e">
        <f>IF('Ngan sach'!#REF!=0," ",'Ngan sach'!#REF!)</f>
        <v>#REF!</v>
      </c>
      <c r="N48" s="57"/>
    </row>
    <row r="49" spans="1:14" ht="13.5" customHeight="1" x14ac:dyDescent="0.2">
      <c r="A49" s="56" t="str">
        <f>IF('Ngan sach'!$C$34=0," ",'Ngan sach'!$C$34)</f>
        <v>Mạng internet</v>
      </c>
      <c r="B49" s="57">
        <v>200</v>
      </c>
      <c r="C49" s="21"/>
      <c r="D49" s="56" t="e">
        <f>IF('Ngan sach'!#REF!=0," ",'Ngan sach'!#REF!)</f>
        <v>#REF!</v>
      </c>
      <c r="E49" s="57">
        <v>2000</v>
      </c>
      <c r="F49" s="21"/>
      <c r="G49" s="56" t="str">
        <f>IF('Ngan sach'!$C$52=0," ",'Ngan sach'!$C$52)</f>
        <v>Du lịch</v>
      </c>
      <c r="H49" s="57"/>
      <c r="I49" s="21"/>
      <c r="J49" s="56" t="e">
        <f>IF('Ngan sach'!#REF!=0," ",'Ngan sach'!#REF!)</f>
        <v>#REF!</v>
      </c>
      <c r="K49" s="57"/>
      <c r="L49" s="21"/>
      <c r="M49" s="56" t="e">
        <f>IF('Ngan sach'!#REF!=0," ",'Ngan sach'!#REF!)</f>
        <v>#REF!</v>
      </c>
      <c r="N49" s="57"/>
    </row>
    <row r="50" spans="1:14" ht="13.5" customHeight="1" x14ac:dyDescent="0.2">
      <c r="A50" s="56" t="str">
        <f>IF('Ngan sach'!$C$35=0," ",'Ngan sach'!$C$35)</f>
        <v>Tiền học cho con</v>
      </c>
      <c r="B50" s="57">
        <v>1655</v>
      </c>
      <c r="C50" s="21"/>
      <c r="D50" s="56" t="e">
        <f>IF('Ngan sach'!#REF!=0," ",'Ngan sach'!#REF!)</f>
        <v>#REF!</v>
      </c>
      <c r="E50" s="57"/>
      <c r="F50" s="21"/>
      <c r="G50" s="56" t="str">
        <f>IF('Ngan sach'!$C$53=0," ",'Ngan sach'!$C$53)</f>
        <v>Khác</v>
      </c>
      <c r="H50" s="57"/>
      <c r="I50" s="21"/>
      <c r="J50" s="56"/>
      <c r="K50" s="57"/>
      <c r="L50" s="21"/>
      <c r="M50" s="56" t="e">
        <f>IF('Ngan sach'!#REF!=0," ",'Ngan sach'!#REF!)</f>
        <v>#REF!</v>
      </c>
      <c r="N50" s="57"/>
    </row>
    <row r="51" spans="1:14" ht="13.5" customHeight="1" x14ac:dyDescent="0.2">
      <c r="A51" s="58" t="str">
        <f>IF('Ngan sach'!$C$36=0," ",'Ngan sach'!$C$36)</f>
        <v xml:space="preserve">Bảo hiểm </v>
      </c>
      <c r="B51" s="59"/>
      <c r="C51" s="21"/>
      <c r="D51" s="58" t="e">
        <f>IF('Ngan sach'!#REF!=0," ",'Ngan sach'!#REF!)</f>
        <v>#REF!</v>
      </c>
      <c r="E51" s="59"/>
      <c r="F51" s="21"/>
      <c r="G51" s="58" t="str">
        <f>IF('Ngan sach'!$C$54=0," ",'Ngan sach'!$C$54)</f>
        <v xml:space="preserve"> </v>
      </c>
      <c r="H51" s="59"/>
      <c r="I51" s="21"/>
      <c r="J51" s="58"/>
      <c r="K51" s="59"/>
      <c r="L51" s="21"/>
      <c r="M51" s="58" t="e">
        <f>IF('Ngan sach'!#REF!=0," ",'Ngan sach'!#REF!)</f>
        <v>#REF!</v>
      </c>
      <c r="N51" s="59"/>
    </row>
    <row r="52" spans="1:14" ht="13.5" customHeight="1" x14ac:dyDescent="0.2">
      <c r="A52" s="60" t="s">
        <v>20</v>
      </c>
      <c r="B52" s="51">
        <f>SUM(B47:B51)</f>
        <v>4555</v>
      </c>
      <c r="C52" s="21"/>
      <c r="D52" s="60" t="s">
        <v>20</v>
      </c>
      <c r="E52" s="51">
        <f>SUM(E47:E51)</f>
        <v>7500</v>
      </c>
      <c r="F52" s="21"/>
      <c r="G52" s="60" t="s">
        <v>20</v>
      </c>
      <c r="H52" s="51">
        <f>SUM(H47:H51)</f>
        <v>0</v>
      </c>
      <c r="I52" s="21"/>
      <c r="J52" s="60" t="s">
        <v>20</v>
      </c>
      <c r="K52" s="51">
        <f>SUM(K47:K51)</f>
        <v>1000</v>
      </c>
      <c r="L52" s="21"/>
      <c r="M52" s="60" t="s">
        <v>20</v>
      </c>
      <c r="N52" s="51">
        <f>SUM(N47:N50)</f>
        <v>16725</v>
      </c>
    </row>
    <row r="53" spans="1:14" ht="13.5" customHeight="1" x14ac:dyDescent="0.2">
      <c r="A53" s="60" t="s">
        <v>15</v>
      </c>
      <c r="B53" s="51">
        <f>+'Ngan sach'!I37</f>
        <v>6710</v>
      </c>
      <c r="C53" s="21"/>
      <c r="D53" s="60" t="s">
        <v>15</v>
      </c>
      <c r="E53" s="51" t="e">
        <f>+'Ngan sach'!#REF!</f>
        <v>#REF!</v>
      </c>
      <c r="F53" s="21"/>
      <c r="G53" s="60" t="s">
        <v>15</v>
      </c>
      <c r="H53" s="51">
        <f>+'Ngan sach'!I55</f>
        <v>4000</v>
      </c>
      <c r="I53" s="21"/>
      <c r="J53" s="60" t="s">
        <v>15</v>
      </c>
      <c r="K53" s="51">
        <f>+'Ngan sach'!I62</f>
        <v>3921</v>
      </c>
      <c r="L53" s="21"/>
      <c r="M53" s="60" t="s">
        <v>15</v>
      </c>
      <c r="N53" s="51" t="e">
        <f>+'Ngan sach'!#REF!</f>
        <v>#REF!</v>
      </c>
    </row>
    <row r="54" spans="1:14" ht="13.5" customHeight="1" x14ac:dyDescent="0.2">
      <c r="A54" s="60" t="s">
        <v>18</v>
      </c>
      <c r="B54" s="52">
        <f>B53-B52</f>
        <v>2155</v>
      </c>
      <c r="C54" s="21"/>
      <c r="D54" s="60" t="s">
        <v>18</v>
      </c>
      <c r="E54" s="52" t="e">
        <f>E53-E52</f>
        <v>#REF!</v>
      </c>
      <c r="F54" s="21"/>
      <c r="G54" s="60" t="s">
        <v>18</v>
      </c>
      <c r="H54" s="52">
        <f>H53-H52</f>
        <v>4000</v>
      </c>
      <c r="I54" s="21"/>
      <c r="J54" s="60" t="s">
        <v>18</v>
      </c>
      <c r="K54" s="52">
        <f>K53-K52</f>
        <v>2921</v>
      </c>
      <c r="L54" s="21"/>
      <c r="M54" s="60" t="s">
        <v>18</v>
      </c>
      <c r="N54" s="52" t="e">
        <f>N53-N52</f>
        <v>#REF!</v>
      </c>
    </row>
    <row r="55" spans="1:14" ht="13.5" customHeight="1" x14ac:dyDescent="0.2">
      <c r="C55" s="23"/>
      <c r="E55" s="23"/>
      <c r="H55" s="23"/>
      <c r="K55" s="23"/>
    </row>
    <row r="57" spans="1:14" ht="13.5" customHeight="1" x14ac:dyDescent="0.2">
      <c r="G57" s="23"/>
    </row>
    <row r="58" spans="1:14" ht="13.5" customHeight="1" x14ac:dyDescent="0.2">
      <c r="G58" s="23"/>
    </row>
    <row r="66" spans="3:3" ht="13.5" customHeight="1" x14ac:dyDescent="0.2">
      <c r="C66" s="23"/>
    </row>
    <row r="67" spans="3:3" ht="13.5" customHeight="1" x14ac:dyDescent="0.2">
      <c r="C67" s="23"/>
    </row>
    <row r="68" spans="3:3" ht="13.5" customHeight="1" x14ac:dyDescent="0.2">
      <c r="C68" s="23"/>
    </row>
    <row r="69" spans="3:3" ht="13.5" customHeight="1" x14ac:dyDescent="0.2">
      <c r="C69" s="23"/>
    </row>
  </sheetData>
  <mergeCells count="37">
    <mergeCell ref="J5:M7"/>
    <mergeCell ref="L46:L48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44:P44"/>
    <mergeCell ref="N39:P39"/>
    <mergeCell ref="N40:P40"/>
    <mergeCell ref="N41:P41"/>
    <mergeCell ref="N42:P42"/>
    <mergeCell ref="N43:P43"/>
  </mergeCells>
  <conditionalFormatting sqref="H11:H41">
    <cfRule type="expression" dxfId="28" priority="10">
      <formula>"$H$3=0"</formula>
    </cfRule>
  </conditionalFormatting>
  <conditionalFormatting sqref="N11:N44 O11:P41 A47:B51 D47:E51 G47:H51 M47:N51 A6:H8 A11:M41 J47:K51">
    <cfRule type="expression" dxfId="27" priority="9">
      <formula>MOD(ROW(),2)=1</formula>
    </cfRule>
  </conditionalFormatting>
  <conditionalFormatting sqref="J5:M7">
    <cfRule type="expression" dxfId="26" priority="1">
      <formula>J5&lt;&gt;""</formula>
    </cfRule>
  </conditionalFormatting>
  <dataValidations xWindow="727" yWindow="365" count="2">
    <dataValidation allowBlank="1" showInputMessage="1" showErrorMessage="1" promptTitle="Taichinhcanhan.pro.vn" prompt="Blog chuyên về Quản lý tài chính cá nhân, gồm: Cách gia tăng thu nhập, Kiểm soát chi tiêu, Tiết kiệm &amp; Đầu tư sinh lời. Email: Tccn.pro.vn@gmail.com" sqref="O19:P1048576 M8:M1048576 L8:L46 G9:K10 Q1:XFD1048576 A10:A1048576 A2:A4 B10:F10 L49:L1048576 H6:H8 N1:N1048576 L1:M4 F6:G7 B42:K1048576"/>
    <dataValidation allowBlank="1" showInputMessage="1" showErrorMessage="1" promptTitle="Taichinhcanhan.pro.vn" sqref="A1 B11:K41"/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HOME</vt:lpstr>
      <vt:lpstr>Sheet1</vt:lpstr>
      <vt:lpstr>Ngan sach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BKCT</vt:lpstr>
      <vt:lpstr>No</vt:lpstr>
      <vt:lpstr>Ã9</vt:lpstr>
      <vt:lpstr>loai_no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Weliver</dc:creator>
  <cp:lastModifiedBy>ADMINS</cp:lastModifiedBy>
  <dcterms:created xsi:type="dcterms:W3CDTF">2010-01-08T21:48:31Z</dcterms:created>
  <dcterms:modified xsi:type="dcterms:W3CDTF">2021-12-14T15:35:23Z</dcterms:modified>
</cp:coreProperties>
</file>