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2013\hoc\DoAnCaNhan\"/>
    </mc:Choice>
  </mc:AlternateContent>
  <xr:revisionPtr revIDLastSave="0" documentId="13_ncr:1_{E419A810-D151-4FEE-B9B1-44A5C045B200}" xr6:coauthVersionLast="47" xr6:coauthVersionMax="47" xr10:uidLastSave="{00000000-0000-0000-0000-000000000000}"/>
  <bookViews>
    <workbookView xWindow="-108" yWindow="-108" windowWidth="23256" windowHeight="12456" xr2:uid="{8EC7C820-A2CF-4CEB-97BF-A6B24113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59" i="1" l="1"/>
  <c r="L54" i="1"/>
  <c r="H124" i="1"/>
  <c r="H125" i="1"/>
  <c r="H126" i="1"/>
  <c r="H127" i="1"/>
  <c r="H123" i="1"/>
  <c r="B111" i="1"/>
  <c r="B110" i="1"/>
  <c r="B100" i="1"/>
  <c r="B99" i="1"/>
  <c r="D71" i="1"/>
  <c r="C76" i="1"/>
  <c r="D76" i="1" s="1"/>
  <c r="C75" i="1"/>
  <c r="D75" i="1" s="1"/>
  <c r="C74" i="1"/>
  <c r="D74" i="1" s="1"/>
  <c r="C73" i="1"/>
  <c r="D73" i="1" s="1"/>
  <c r="C72" i="1"/>
  <c r="D72" i="1" s="1"/>
  <c r="C71" i="1"/>
  <c r="C70" i="1"/>
  <c r="D70" i="1" s="1"/>
  <c r="C69" i="1"/>
  <c r="D69" i="1" s="1"/>
  <c r="E69" i="1" s="1"/>
  <c r="E70" i="1" s="1"/>
  <c r="E71" i="1" s="1"/>
  <c r="G54" i="1"/>
  <c r="G55" i="1" s="1"/>
  <c r="F54" i="1"/>
  <c r="F55" i="1" s="1"/>
  <c r="E54" i="1"/>
  <c r="E55" i="1" s="1"/>
  <c r="D54" i="1"/>
  <c r="D55" i="1" s="1"/>
  <c r="C54" i="1"/>
  <c r="C55" i="1" s="1"/>
  <c r="C56" i="1" s="1"/>
  <c r="B54" i="1"/>
  <c r="B55" i="1" s="1"/>
  <c r="B34" i="1"/>
  <c r="B36" i="1" s="1"/>
  <c r="E34" i="1"/>
  <c r="E36" i="1" s="1"/>
  <c r="S34" i="1"/>
  <c r="S36" i="1" s="1"/>
  <c r="R34" i="1"/>
  <c r="R36" i="1" s="1"/>
  <c r="Q34" i="1"/>
  <c r="Q36" i="1" s="1"/>
  <c r="P34" i="1"/>
  <c r="P36" i="1" s="1"/>
  <c r="O34" i="1"/>
  <c r="O36" i="1" s="1"/>
  <c r="N34" i="1"/>
  <c r="N36" i="1" s="1"/>
  <c r="M34" i="1"/>
  <c r="M36" i="1" s="1"/>
  <c r="L34" i="1"/>
  <c r="L36" i="1" s="1"/>
  <c r="I34" i="1"/>
  <c r="I36" i="1" s="1"/>
  <c r="H34" i="1"/>
  <c r="H36" i="1" s="1"/>
  <c r="G34" i="1"/>
  <c r="G36" i="1" s="1"/>
  <c r="F34" i="1"/>
  <c r="F36" i="1" s="1"/>
  <c r="D34" i="1"/>
  <c r="D36" i="1" s="1"/>
  <c r="C34" i="1"/>
  <c r="C36" i="1" s="1"/>
  <c r="B9" i="1"/>
  <c r="M33" i="1"/>
  <c r="M35" i="1" s="1"/>
  <c r="N33" i="1"/>
  <c r="O33" i="1"/>
  <c r="O35" i="1" s="1"/>
  <c r="P33" i="1"/>
  <c r="P35" i="1" s="1"/>
  <c r="Q33" i="1"/>
  <c r="Q35" i="1" s="1"/>
  <c r="R33" i="1"/>
  <c r="R35" i="1" s="1"/>
  <c r="S33" i="1"/>
  <c r="L33" i="1"/>
  <c r="C33" i="1"/>
  <c r="D33" i="1"/>
  <c r="D35" i="1" s="1"/>
  <c r="E33" i="1"/>
  <c r="E35" i="1" s="1"/>
  <c r="F33" i="1"/>
  <c r="F35" i="1" s="1"/>
  <c r="G33" i="1"/>
  <c r="G35" i="1" s="1"/>
  <c r="H33" i="1"/>
  <c r="H35" i="1" s="1"/>
  <c r="I33" i="1"/>
  <c r="B33" i="1"/>
  <c r="B35" i="1" s="1"/>
  <c r="B11" i="1"/>
  <c r="B12" i="1"/>
  <c r="O9" i="1"/>
  <c r="O12" i="1" s="1"/>
  <c r="N9" i="1"/>
  <c r="N11" i="1" s="1"/>
  <c r="M9" i="1"/>
  <c r="M11" i="1" s="1"/>
  <c r="L9" i="1"/>
  <c r="L12" i="1" s="1"/>
  <c r="K9" i="1"/>
  <c r="K12" i="1" s="1"/>
  <c r="J9" i="1"/>
  <c r="J11" i="1" s="1"/>
  <c r="G9" i="1"/>
  <c r="G11" i="1" s="1"/>
  <c r="F9" i="1"/>
  <c r="F12" i="1" s="1"/>
  <c r="E9" i="1"/>
  <c r="E11" i="1" s="1"/>
  <c r="D9" i="1"/>
  <c r="D12" i="1" s="1"/>
  <c r="C9" i="1"/>
  <c r="C11" i="1" s="1"/>
  <c r="K8" i="1"/>
  <c r="L8" i="1"/>
  <c r="M8" i="1"/>
  <c r="N8" i="1"/>
  <c r="O8" i="1"/>
  <c r="J8" i="1"/>
  <c r="C8" i="1"/>
  <c r="D8" i="1"/>
  <c r="D10" i="1" s="1"/>
  <c r="E8" i="1"/>
  <c r="F8" i="1"/>
  <c r="G8" i="1"/>
  <c r="B8" i="1"/>
  <c r="E72" i="1" l="1"/>
  <c r="E73" i="1" s="1"/>
  <c r="E74" i="1" s="1"/>
  <c r="E75" i="1" s="1"/>
  <c r="E76" i="1" s="1"/>
  <c r="D11" i="1"/>
  <c r="L11" i="1"/>
  <c r="I35" i="1"/>
  <c r="S35" i="1"/>
  <c r="D56" i="1"/>
  <c r="E56" i="1" s="1"/>
  <c r="F56" i="1" s="1"/>
  <c r="G56" i="1" s="1"/>
  <c r="E12" i="1"/>
  <c r="O11" i="1"/>
  <c r="N35" i="1"/>
  <c r="C35" i="1"/>
  <c r="B43" i="1"/>
  <c r="B41" i="1"/>
  <c r="B45" i="1" s="1"/>
  <c r="G10" i="1"/>
  <c r="F11" i="1"/>
  <c r="K11" i="1"/>
  <c r="C12" i="1"/>
  <c r="J12" i="1"/>
  <c r="F10" i="1"/>
  <c r="L35" i="1"/>
  <c r="B42" i="1" s="1"/>
  <c r="E10" i="1"/>
  <c r="N12" i="1"/>
  <c r="M12" i="1"/>
  <c r="C10" i="1"/>
  <c r="G12" i="1"/>
  <c r="B44" i="1"/>
  <c r="B10" i="1"/>
  <c r="K10" i="1"/>
  <c r="M10" i="1"/>
  <c r="N10" i="1"/>
  <c r="L10" i="1"/>
  <c r="O10" i="1"/>
  <c r="J10" i="1"/>
  <c r="B20" i="1" l="1"/>
  <c r="B19" i="1"/>
  <c r="B46" i="1"/>
  <c r="E20" i="1"/>
  <c r="E19" i="1"/>
  <c r="B21" i="1" l="1"/>
  <c r="B22" i="1"/>
</calcChain>
</file>

<file path=xl/sharedStrings.xml><?xml version="1.0" encoding="utf-8"?>
<sst xmlns="http://schemas.openxmlformats.org/spreadsheetml/2006/main" count="104" uniqueCount="65">
  <si>
    <t>Năm</t>
  </si>
  <si>
    <t>Đầu tư</t>
  </si>
  <si>
    <t>Lợi nhuận</t>
  </si>
  <si>
    <t>Dự án 1</t>
  </si>
  <si>
    <t>Dự án 2</t>
  </si>
  <si>
    <t>CF</t>
  </si>
  <si>
    <t>Lãi suất</t>
  </si>
  <si>
    <t>NPV 1</t>
  </si>
  <si>
    <t>NPV 2</t>
  </si>
  <si>
    <t>Hệ số chiết khấu</t>
  </si>
  <si>
    <t>PV 1</t>
  </si>
  <si>
    <t>PV 2</t>
  </si>
  <si>
    <t>PV (lợi ích) từng giai đoạn</t>
  </si>
  <si>
    <t>PV (chi phí) từng giai đoạn</t>
  </si>
  <si>
    <t>PV (chi phí) 1</t>
  </si>
  <si>
    <t>lợi nhuận thu được trên 1 đơn vị tiền tệ đầu tư quy về hiện tại dự án 1</t>
  </si>
  <si>
    <t>lợi nhuận thu được trên 1 đơn vị tiền tệ đầu tư quy về hiện tại dự án 2</t>
  </si>
  <si>
    <t>PV (chi phí) 2</t>
  </si>
  <si>
    <t>Bài 1</t>
  </si>
  <si>
    <t>Bài 2</t>
  </si>
  <si>
    <t xml:space="preserve">Năm </t>
  </si>
  <si>
    <t>Dòng vào</t>
  </si>
  <si>
    <t>Dòng ra</t>
  </si>
  <si>
    <t>Dự án A</t>
  </si>
  <si>
    <t>Dự án B</t>
  </si>
  <si>
    <t>PV</t>
  </si>
  <si>
    <t>NVP 1</t>
  </si>
  <si>
    <t>NVP 2</t>
  </si>
  <si>
    <t>lợi nhuận thu được trên một đơn vị tiền tệ đầu tư 1</t>
  </si>
  <si>
    <t>lợi nhuận thu được trên một đơn vị tiền tệ đầu tư 2</t>
  </si>
  <si>
    <t>Cộng dồn</t>
  </si>
  <si>
    <t>Chiết khấu</t>
  </si>
  <si>
    <t>Bài 5</t>
  </si>
  <si>
    <t>Bài 4</t>
  </si>
  <si>
    <t>Thời gian hoàn vốn</t>
  </si>
  <si>
    <t>7,3 năm</t>
  </si>
  <si>
    <t>Bài 8</t>
  </si>
  <si>
    <t>Giá bán ban đầu</t>
  </si>
  <si>
    <t xml:space="preserve">Trả góp </t>
  </si>
  <si>
    <t>Lãi</t>
  </si>
  <si>
    <t>PV trả góp</t>
  </si>
  <si>
    <t xml:space="preserve">Tổng phải trả ngay </t>
  </si>
  <si>
    <t>Bài 9</t>
  </si>
  <si>
    <t>Khoản nợ ban đầu 100</t>
  </si>
  <si>
    <t xml:space="preserve">Lãi suất </t>
  </si>
  <si>
    <t xml:space="preserve">k </t>
  </si>
  <si>
    <t>A</t>
  </si>
  <si>
    <t>Dư nợ sau 7 kỳ</t>
  </si>
  <si>
    <t>Tiền trả 5 năm</t>
  </si>
  <si>
    <t>Dự án</t>
  </si>
  <si>
    <t>Nhà tài trợ mạnh</t>
  </si>
  <si>
    <t>Hỗ trợ chiến lược kinh doanh</t>
  </si>
  <si>
    <t>Tính cấp thiết</t>
  </si>
  <si>
    <t>10% doanh số từ SP mới</t>
  </si>
  <si>
    <t>Cạnh tranh</t>
  </si>
  <si>
    <t>Lấp đầy khoảng trống thị trường</t>
  </si>
  <si>
    <t>Tổng</t>
  </si>
  <si>
    <t>Trọng số</t>
  </si>
  <si>
    <t>Dự án 3</t>
  </si>
  <si>
    <t>Dự án 4</t>
  </si>
  <si>
    <t>Dự án 5</t>
  </si>
  <si>
    <t>Bài 7</t>
  </si>
  <si>
    <t>Bài 3</t>
  </si>
  <si>
    <t>Chi phí ban đầu</t>
  </si>
  <si>
    <t>Dòng tiền ròng hằng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</si>
</sst>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_ ;[Red]\-#,##0.00\ "/>
    <numFmt numFmtId="165" formatCode="0.00_ ;[Red]\-0.00\ "/>
    <numFmt numFmtId="166" formatCode="#,##0.000"/>
    <numFmt numFmtId="167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Font="1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165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4" xfId="0" applyBorder="1" applyAlignment="1">
      <alignment wrapText="1"/>
    </xf>
    <xf numFmtId="167" fontId="0" fillId="0" borderId="0" xfId="0" applyNumberFormat="1"/>
    <xf numFmtId="3" fontId="0" fillId="0" borderId="0" xfId="0" applyNumberFormat="1" applyBorder="1"/>
    <xf numFmtId="166" fontId="0" fillId="0" borderId="0" xfId="0" applyNumberFormat="1" applyBorder="1"/>
    <xf numFmtId="40" fontId="0" fillId="0" borderId="0" xfId="0" applyNumberFormat="1" applyBorder="1"/>
    <xf numFmtId="167" fontId="0" fillId="0" borderId="0" xfId="0" applyNumberFormat="1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24BB-3751-4DEA-8DFF-C11E7D933AE3}">
  <dimension ref="A1:T129"/>
  <sheetViews>
    <sheetView tabSelected="1" topLeftCell="A102" zoomScale="94" workbookViewId="0">
      <selection activeCell="G132" sqref="G132"/>
    </sheetView>
  </sheetViews>
  <sheetFormatPr defaultRowHeight="14.4" x14ac:dyDescent="0.3"/>
  <cols>
    <col min="1" max="1" width="16.109375" customWidth="1"/>
    <col min="2" max="2" width="10.33203125" customWidth="1"/>
    <col min="3" max="3" width="17.21875" customWidth="1"/>
    <col min="4" max="4" width="15" customWidth="1"/>
    <col min="5" max="5" width="18.6640625" customWidth="1"/>
    <col min="7" max="7" width="13" customWidth="1"/>
    <col min="9" max="9" width="5.77734375" customWidth="1"/>
    <col min="11" max="11" width="22.33203125" customWidth="1"/>
  </cols>
  <sheetData>
    <row r="1" spans="1:16" ht="15" thickBot="1" x14ac:dyDescent="0.35"/>
    <row r="2" spans="1:16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6" x14ac:dyDescent="0.3">
      <c r="A3" s="8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9"/>
    </row>
    <row r="4" spans="1:16" x14ac:dyDescent="0.3">
      <c r="A4" s="8" t="s">
        <v>3</v>
      </c>
      <c r="B4" s="3"/>
      <c r="C4" s="3"/>
      <c r="D4" s="3"/>
      <c r="E4" s="3"/>
      <c r="F4" s="3"/>
      <c r="G4" s="3"/>
      <c r="H4" s="3"/>
      <c r="I4" s="3" t="s">
        <v>4</v>
      </c>
      <c r="J4" s="3"/>
      <c r="K4" s="3"/>
      <c r="L4" s="3"/>
      <c r="M4" s="3"/>
      <c r="N4" s="3"/>
      <c r="O4" s="3"/>
      <c r="P4" s="9"/>
    </row>
    <row r="5" spans="1:16" x14ac:dyDescent="0.3">
      <c r="A5" s="8" t="s">
        <v>0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/>
      <c r="I5" s="3" t="s">
        <v>0</v>
      </c>
      <c r="J5" s="3">
        <v>0</v>
      </c>
      <c r="K5" s="3">
        <v>1</v>
      </c>
      <c r="L5" s="3">
        <v>2</v>
      </c>
      <c r="M5" s="3">
        <v>3</v>
      </c>
      <c r="N5" s="3">
        <v>4</v>
      </c>
      <c r="O5" s="3">
        <v>5</v>
      </c>
      <c r="P5" s="9"/>
    </row>
    <row r="6" spans="1:16" x14ac:dyDescent="0.3">
      <c r="A6" s="8" t="s">
        <v>1</v>
      </c>
      <c r="B6" s="3">
        <v>500</v>
      </c>
      <c r="C6" s="3">
        <v>0</v>
      </c>
      <c r="D6" s="3">
        <v>100</v>
      </c>
      <c r="E6" s="3">
        <v>0</v>
      </c>
      <c r="F6" s="3">
        <v>0</v>
      </c>
      <c r="G6" s="3">
        <v>0</v>
      </c>
      <c r="H6" s="3"/>
      <c r="I6" s="3" t="s">
        <v>1</v>
      </c>
      <c r="J6" s="3">
        <v>100</v>
      </c>
      <c r="K6" s="3">
        <v>0</v>
      </c>
      <c r="L6" s="3">
        <v>50</v>
      </c>
      <c r="M6" s="3">
        <v>0</v>
      </c>
      <c r="N6" s="3">
        <v>0</v>
      </c>
      <c r="O6" s="3">
        <v>0</v>
      </c>
      <c r="P6" s="9"/>
    </row>
    <row r="7" spans="1:16" x14ac:dyDescent="0.3">
      <c r="A7" s="8" t="s">
        <v>2</v>
      </c>
      <c r="B7" s="3">
        <v>0</v>
      </c>
      <c r="C7" s="3">
        <v>250</v>
      </c>
      <c r="D7" s="3">
        <v>350</v>
      </c>
      <c r="E7" s="3">
        <v>450</v>
      </c>
      <c r="F7" s="3">
        <v>500</v>
      </c>
      <c r="G7" s="3">
        <v>-100</v>
      </c>
      <c r="H7" s="3"/>
      <c r="I7" s="3" t="s">
        <v>2</v>
      </c>
      <c r="J7" s="3">
        <v>0</v>
      </c>
      <c r="K7" s="3">
        <v>-100</v>
      </c>
      <c r="L7" s="3">
        <v>200</v>
      </c>
      <c r="M7" s="3">
        <v>200</v>
      </c>
      <c r="N7" s="3">
        <v>200</v>
      </c>
      <c r="O7" s="3">
        <v>300</v>
      </c>
      <c r="P7" s="9"/>
    </row>
    <row r="8" spans="1:16" x14ac:dyDescent="0.3">
      <c r="A8" s="8" t="s">
        <v>5</v>
      </c>
      <c r="B8" s="3">
        <f>B7-B6</f>
        <v>-500</v>
      </c>
      <c r="C8" s="3">
        <f t="shared" ref="C8:G8" si="0">C7-C6</f>
        <v>250</v>
      </c>
      <c r="D8" s="3">
        <f t="shared" si="0"/>
        <v>250</v>
      </c>
      <c r="E8" s="3">
        <f t="shared" si="0"/>
        <v>450</v>
      </c>
      <c r="F8" s="3">
        <f t="shared" si="0"/>
        <v>500</v>
      </c>
      <c r="G8" s="3">
        <f t="shared" si="0"/>
        <v>-100</v>
      </c>
      <c r="H8" s="3"/>
      <c r="I8" s="3" t="s">
        <v>5</v>
      </c>
      <c r="J8" s="3">
        <f>J7-J6</f>
        <v>-100</v>
      </c>
      <c r="K8" s="3">
        <f t="shared" ref="K8:O8" si="1">K7-K6</f>
        <v>-100</v>
      </c>
      <c r="L8" s="3">
        <f t="shared" si="1"/>
        <v>150</v>
      </c>
      <c r="M8" s="3">
        <f t="shared" si="1"/>
        <v>200</v>
      </c>
      <c r="N8" s="3">
        <f t="shared" si="1"/>
        <v>200</v>
      </c>
      <c r="O8" s="3">
        <f t="shared" si="1"/>
        <v>300</v>
      </c>
      <c r="P8" s="9"/>
    </row>
    <row r="9" spans="1:16" x14ac:dyDescent="0.3">
      <c r="A9" s="8" t="s">
        <v>9</v>
      </c>
      <c r="B9" s="3">
        <f>1/(1+B18)^B$5</f>
        <v>1</v>
      </c>
      <c r="C9" s="3">
        <f>1/(1+B18)^C$5</f>
        <v>0.85470085470085477</v>
      </c>
      <c r="D9" s="3">
        <f>1/(1+B18)^D$5</f>
        <v>0.73051355102637161</v>
      </c>
      <c r="E9" s="3">
        <f>1/(1+B18)^E$5</f>
        <v>0.62437055643279626</v>
      </c>
      <c r="F9" s="3">
        <f>1/(1+B18)^F$5</f>
        <v>0.53365004823315931</v>
      </c>
      <c r="G9" s="3">
        <f>1/(1+B18)^G$5</f>
        <v>0.45611115233603361</v>
      </c>
      <c r="H9" s="3"/>
      <c r="I9" s="3" t="s">
        <v>9</v>
      </c>
      <c r="J9" s="3">
        <f>1/(1+B18)^J$5</f>
        <v>1</v>
      </c>
      <c r="K9" s="3">
        <f>1/(1+B18)^K$5</f>
        <v>0.85470085470085477</v>
      </c>
      <c r="L9" s="3">
        <f>1/(1+B18)^L$5</f>
        <v>0.73051355102637161</v>
      </c>
      <c r="M9" s="3">
        <f>1/(1+B18)^M$5</f>
        <v>0.62437055643279626</v>
      </c>
      <c r="N9" s="3">
        <f>1/(1+B18)^N$5</f>
        <v>0.53365004823315931</v>
      </c>
      <c r="O9" s="3">
        <f>1/(1+B18)^O$5</f>
        <v>0.45611115233603361</v>
      </c>
      <c r="P9" s="9"/>
    </row>
    <row r="10" spans="1:16" x14ac:dyDescent="0.3">
      <c r="A10" s="8" t="s">
        <v>10</v>
      </c>
      <c r="B10" s="3">
        <f>B8*B9</f>
        <v>-500</v>
      </c>
      <c r="C10" s="3">
        <f t="shared" ref="C10:G10" si="2">C8*C9</f>
        <v>213.67521367521368</v>
      </c>
      <c r="D10" s="3">
        <f t="shared" si="2"/>
        <v>182.6283877565929</v>
      </c>
      <c r="E10" s="3">
        <f t="shared" si="2"/>
        <v>280.96675039475832</v>
      </c>
      <c r="F10" s="3">
        <f t="shared" si="2"/>
        <v>266.82502411657964</v>
      </c>
      <c r="G10" s="3">
        <f t="shared" si="2"/>
        <v>-45.611115233603364</v>
      </c>
      <c r="H10" s="3"/>
      <c r="I10" s="3" t="s">
        <v>11</v>
      </c>
      <c r="J10" s="3">
        <f>J8*J9</f>
        <v>-100</v>
      </c>
      <c r="K10" s="3">
        <f t="shared" ref="K10:O10" si="3">K8*K9</f>
        <v>-85.470085470085479</v>
      </c>
      <c r="L10" s="3">
        <f t="shared" si="3"/>
        <v>109.57703265395574</v>
      </c>
      <c r="M10" s="3">
        <f t="shared" si="3"/>
        <v>124.87411128655926</v>
      </c>
      <c r="N10" s="3">
        <f t="shared" si="3"/>
        <v>106.73000964663186</v>
      </c>
      <c r="O10" s="3">
        <f t="shared" si="3"/>
        <v>136.83334570081007</v>
      </c>
      <c r="P10" s="9"/>
    </row>
    <row r="11" spans="1:16" x14ac:dyDescent="0.3">
      <c r="A11" s="8" t="s">
        <v>12</v>
      </c>
      <c r="B11" s="3">
        <f>B7*B9</f>
        <v>0</v>
      </c>
      <c r="C11" s="3">
        <f t="shared" ref="C11:G11" si="4">C7*C9</f>
        <v>213.67521367521368</v>
      </c>
      <c r="D11" s="3">
        <f t="shared" si="4"/>
        <v>255.67974285923006</v>
      </c>
      <c r="E11" s="3">
        <f t="shared" si="4"/>
        <v>280.96675039475832</v>
      </c>
      <c r="F11" s="3">
        <f t="shared" si="4"/>
        <v>266.82502411657964</v>
      </c>
      <c r="G11" s="3">
        <f t="shared" si="4"/>
        <v>-45.611115233603364</v>
      </c>
      <c r="H11" s="3"/>
      <c r="I11" s="3" t="s">
        <v>12</v>
      </c>
      <c r="J11" s="3">
        <f>J7*J9</f>
        <v>0</v>
      </c>
      <c r="K11" s="3">
        <f t="shared" ref="K11:O11" si="5">K7*K9</f>
        <v>-85.470085470085479</v>
      </c>
      <c r="L11" s="3">
        <f t="shared" si="5"/>
        <v>146.10271020527432</v>
      </c>
      <c r="M11" s="3">
        <f t="shared" si="5"/>
        <v>124.87411128655926</v>
      </c>
      <c r="N11" s="3">
        <f t="shared" si="5"/>
        <v>106.73000964663186</v>
      </c>
      <c r="O11" s="3">
        <f t="shared" si="5"/>
        <v>136.83334570081007</v>
      </c>
      <c r="P11" s="9"/>
    </row>
    <row r="12" spans="1:16" x14ac:dyDescent="0.3">
      <c r="A12" s="8" t="s">
        <v>13</v>
      </c>
      <c r="B12" s="3">
        <f>B6*B9</f>
        <v>500</v>
      </c>
      <c r="C12" s="3">
        <f t="shared" ref="C12:G12" si="6">C6*C9</f>
        <v>0</v>
      </c>
      <c r="D12" s="3">
        <f t="shared" si="6"/>
        <v>73.05135510263716</v>
      </c>
      <c r="E12" s="3">
        <f t="shared" si="6"/>
        <v>0</v>
      </c>
      <c r="F12" s="3">
        <f t="shared" si="6"/>
        <v>0</v>
      </c>
      <c r="G12" s="3">
        <f t="shared" si="6"/>
        <v>0</v>
      </c>
      <c r="H12" s="3"/>
      <c r="I12" s="3" t="s">
        <v>13</v>
      </c>
      <c r="J12" s="3">
        <f>J6*J9</f>
        <v>100</v>
      </c>
      <c r="K12" s="3">
        <f t="shared" ref="K12:O12" si="7">K6*K9</f>
        <v>0</v>
      </c>
      <c r="L12" s="3">
        <f t="shared" si="7"/>
        <v>36.52567755131858</v>
      </c>
      <c r="M12" s="3">
        <f t="shared" si="7"/>
        <v>0</v>
      </c>
      <c r="N12" s="3">
        <f t="shared" si="7"/>
        <v>0</v>
      </c>
      <c r="O12" s="3">
        <f t="shared" si="7"/>
        <v>0</v>
      </c>
      <c r="P12" s="9"/>
    </row>
    <row r="13" spans="1:16" x14ac:dyDescent="0.3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9"/>
    </row>
    <row r="14" spans="1:16" x14ac:dyDescent="0.3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9"/>
    </row>
    <row r="15" spans="1:16" x14ac:dyDescent="0.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9"/>
    </row>
    <row r="16" spans="1:16" x14ac:dyDescent="0.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9"/>
    </row>
    <row r="17" spans="1:20" x14ac:dyDescent="0.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9"/>
    </row>
    <row r="18" spans="1:20" x14ac:dyDescent="0.3">
      <c r="A18" s="8" t="s">
        <v>6</v>
      </c>
      <c r="B18" s="3">
        <v>0.17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9"/>
    </row>
    <row r="19" spans="1:20" x14ac:dyDescent="0.3">
      <c r="A19" s="8" t="s">
        <v>7</v>
      </c>
      <c r="B19" s="4">
        <f>SUM(B10:G10)</f>
        <v>398.48426070954116</v>
      </c>
      <c r="C19" s="3"/>
      <c r="D19" s="3" t="s">
        <v>14</v>
      </c>
      <c r="E19" s="3">
        <f>SUM(B12:G12)</f>
        <v>573.05135510263722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9"/>
    </row>
    <row r="20" spans="1:20" x14ac:dyDescent="0.3">
      <c r="A20" s="8" t="s">
        <v>8</v>
      </c>
      <c r="B20" s="4">
        <f>SUM(J10:O10)</f>
        <v>292.54441381787143</v>
      </c>
      <c r="C20" s="3"/>
      <c r="D20" s="3" t="s">
        <v>17</v>
      </c>
      <c r="E20" s="3">
        <f>SUM(J12:O12)</f>
        <v>136.52567755131858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9"/>
    </row>
    <row r="21" spans="1:20" x14ac:dyDescent="0.3">
      <c r="A21" s="10" t="s">
        <v>15</v>
      </c>
      <c r="B21" s="4">
        <f>B19/E19</f>
        <v>0.69537268721434231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9"/>
    </row>
    <row r="22" spans="1:20" ht="15" thickBot="1" x14ac:dyDescent="0.35">
      <c r="A22" s="11" t="s">
        <v>16</v>
      </c>
      <c r="B22" s="12">
        <f>B20/E20</f>
        <v>2.1427794321541236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3"/>
    </row>
    <row r="23" spans="1:20" x14ac:dyDescent="0.3">
      <c r="B23" s="1"/>
    </row>
    <row r="26" spans="1:20" ht="15" thickBot="1" x14ac:dyDescent="0.35"/>
    <row r="27" spans="1:20" x14ac:dyDescent="0.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1:20" x14ac:dyDescent="0.3">
      <c r="A28" s="8" t="s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9"/>
    </row>
    <row r="29" spans="1:20" x14ac:dyDescent="0.3">
      <c r="A29" s="8" t="s">
        <v>23</v>
      </c>
      <c r="B29" s="3"/>
      <c r="C29" s="3"/>
      <c r="D29" s="3"/>
      <c r="E29" s="3"/>
      <c r="F29" s="3"/>
      <c r="G29" s="3"/>
      <c r="H29" s="3"/>
      <c r="I29" s="3"/>
      <c r="J29" s="3"/>
      <c r="K29" s="3" t="s">
        <v>24</v>
      </c>
      <c r="L29" s="3"/>
      <c r="M29" s="3"/>
      <c r="N29" s="3"/>
      <c r="O29" s="3"/>
      <c r="P29" s="3"/>
      <c r="Q29" s="3"/>
      <c r="R29" s="3"/>
      <c r="S29" s="3"/>
      <c r="T29" s="9"/>
    </row>
    <row r="30" spans="1:20" x14ac:dyDescent="0.3">
      <c r="A30" s="8" t="s">
        <v>20</v>
      </c>
      <c r="B30" s="3">
        <v>0</v>
      </c>
      <c r="C30" s="3">
        <v>1</v>
      </c>
      <c r="D30" s="3">
        <v>2</v>
      </c>
      <c r="E30" s="3">
        <v>3</v>
      </c>
      <c r="F30" s="3">
        <v>4</v>
      </c>
      <c r="G30" s="3">
        <v>5</v>
      </c>
      <c r="H30" s="3">
        <v>6</v>
      </c>
      <c r="I30" s="3">
        <v>7</v>
      </c>
      <c r="J30" s="3"/>
      <c r="K30" s="3" t="s">
        <v>20</v>
      </c>
      <c r="L30" s="3">
        <v>0</v>
      </c>
      <c r="M30" s="3">
        <v>1</v>
      </c>
      <c r="N30" s="3">
        <v>2</v>
      </c>
      <c r="O30" s="3">
        <v>3</v>
      </c>
      <c r="P30" s="3">
        <v>4</v>
      </c>
      <c r="Q30" s="3">
        <v>5</v>
      </c>
      <c r="R30" s="3">
        <v>6</v>
      </c>
      <c r="S30" s="3">
        <v>7</v>
      </c>
      <c r="T30" s="9"/>
    </row>
    <row r="31" spans="1:20" x14ac:dyDescent="0.3">
      <c r="A31" s="8" t="s">
        <v>21</v>
      </c>
      <c r="B31" s="3">
        <v>0</v>
      </c>
      <c r="C31" s="3">
        <v>0</v>
      </c>
      <c r="D31" s="3">
        <v>150</v>
      </c>
      <c r="E31" s="3">
        <v>220</v>
      </c>
      <c r="F31" s="3">
        <v>215</v>
      </c>
      <c r="G31" s="3">
        <v>205</v>
      </c>
      <c r="H31" s="3">
        <v>197</v>
      </c>
      <c r="I31" s="3">
        <v>100</v>
      </c>
      <c r="J31" s="3"/>
      <c r="K31" s="3" t="s">
        <v>21</v>
      </c>
      <c r="L31" s="3">
        <v>0</v>
      </c>
      <c r="M31" s="3">
        <v>50</v>
      </c>
      <c r="N31" s="3">
        <v>150</v>
      </c>
      <c r="O31" s="3">
        <v>250</v>
      </c>
      <c r="P31" s="3">
        <v>250</v>
      </c>
      <c r="Q31" s="3">
        <v>200</v>
      </c>
      <c r="R31" s="3">
        <v>180</v>
      </c>
      <c r="S31" s="3">
        <v>120</v>
      </c>
      <c r="T31" s="9"/>
    </row>
    <row r="32" spans="1:20" x14ac:dyDescent="0.3">
      <c r="A32" s="8" t="s">
        <v>22</v>
      </c>
      <c r="B32" s="3">
        <v>225</v>
      </c>
      <c r="C32" s="3">
        <v>190</v>
      </c>
      <c r="D32" s="3">
        <v>0</v>
      </c>
      <c r="E32" s="3">
        <v>30</v>
      </c>
      <c r="F32" s="3">
        <v>0</v>
      </c>
      <c r="G32" s="3">
        <v>30</v>
      </c>
      <c r="H32" s="3">
        <v>0</v>
      </c>
      <c r="I32" s="3">
        <v>30</v>
      </c>
      <c r="J32" s="3"/>
      <c r="K32" s="3" t="s">
        <v>22</v>
      </c>
      <c r="L32" s="3">
        <v>300</v>
      </c>
      <c r="M32" s="3">
        <v>100</v>
      </c>
      <c r="N32" s="3">
        <v>0</v>
      </c>
      <c r="O32" s="3">
        <v>50</v>
      </c>
      <c r="P32" s="3">
        <v>0</v>
      </c>
      <c r="Q32" s="3">
        <v>50</v>
      </c>
      <c r="R32" s="3">
        <v>0</v>
      </c>
      <c r="S32" s="3">
        <v>50</v>
      </c>
      <c r="T32" s="9"/>
    </row>
    <row r="33" spans="1:20" x14ac:dyDescent="0.3">
      <c r="A33" s="8" t="s">
        <v>5</v>
      </c>
      <c r="B33" s="3">
        <f>B31-B32</f>
        <v>-225</v>
      </c>
      <c r="C33" s="3">
        <f t="shared" ref="C33:I33" si="8">C31-C32</f>
        <v>-190</v>
      </c>
      <c r="D33" s="3">
        <f t="shared" si="8"/>
        <v>150</v>
      </c>
      <c r="E33" s="3">
        <f t="shared" si="8"/>
        <v>190</v>
      </c>
      <c r="F33" s="3">
        <f t="shared" si="8"/>
        <v>215</v>
      </c>
      <c r="G33" s="3">
        <f t="shared" si="8"/>
        <v>175</v>
      </c>
      <c r="H33" s="3">
        <f t="shared" si="8"/>
        <v>197</v>
      </c>
      <c r="I33" s="3">
        <f t="shared" si="8"/>
        <v>70</v>
      </c>
      <c r="J33" s="3"/>
      <c r="K33" s="3" t="s">
        <v>5</v>
      </c>
      <c r="L33" s="3">
        <f>L31-L32</f>
        <v>-300</v>
      </c>
      <c r="M33" s="3">
        <f t="shared" ref="M33:S33" si="9">M31-M32</f>
        <v>-50</v>
      </c>
      <c r="N33" s="3">
        <f t="shared" si="9"/>
        <v>150</v>
      </c>
      <c r="O33" s="3">
        <f t="shared" si="9"/>
        <v>200</v>
      </c>
      <c r="P33" s="3">
        <f t="shared" si="9"/>
        <v>250</v>
      </c>
      <c r="Q33" s="3">
        <f t="shared" si="9"/>
        <v>150</v>
      </c>
      <c r="R33" s="3">
        <f t="shared" si="9"/>
        <v>180</v>
      </c>
      <c r="S33" s="3">
        <f t="shared" si="9"/>
        <v>70</v>
      </c>
      <c r="T33" s="9"/>
    </row>
    <row r="34" spans="1:20" x14ac:dyDescent="0.3">
      <c r="A34" s="8" t="s">
        <v>9</v>
      </c>
      <c r="B34" s="3">
        <f>1/(1+B40)^B$30</f>
        <v>1</v>
      </c>
      <c r="C34" s="14">
        <f>1/(1+B40)^C$30</f>
        <v>0.84745762711864414</v>
      </c>
      <c r="D34" s="15">
        <f>1/(1+B40)^D$30</f>
        <v>0.71818442976156283</v>
      </c>
      <c r="E34" s="15">
        <f>1/(1+B40)^E$30</f>
        <v>0.6086308726792905</v>
      </c>
      <c r="F34" s="15">
        <f>1/(1+B40)^F$30</f>
        <v>0.51578887515194116</v>
      </c>
      <c r="G34" s="15">
        <f>1/(1+B40)^G$30</f>
        <v>0.43710921623045873</v>
      </c>
      <c r="H34" s="15">
        <f>1/(1+B40)^H$30</f>
        <v>0.37043153917835481</v>
      </c>
      <c r="I34" s="15">
        <f>1/(1+B40)^I$30</f>
        <v>0.31392503320199561</v>
      </c>
      <c r="J34" s="3"/>
      <c r="K34" s="3" t="s">
        <v>9</v>
      </c>
      <c r="L34" s="3">
        <f>1/(1+B40)^L$30</f>
        <v>1</v>
      </c>
      <c r="M34" s="15">
        <f>1/(1+B40)^M$30</f>
        <v>0.84745762711864414</v>
      </c>
      <c r="N34" s="15">
        <f>1/(1+B40)^N$30</f>
        <v>0.71818442976156283</v>
      </c>
      <c r="O34" s="15">
        <f>1/(1+B40)^O$30</f>
        <v>0.6086308726792905</v>
      </c>
      <c r="P34" s="15">
        <f>1/(1+B40)^P$30</f>
        <v>0.51578887515194116</v>
      </c>
      <c r="Q34" s="15">
        <f>1/(1+B40)^Q$30</f>
        <v>0.43710921623045873</v>
      </c>
      <c r="R34" s="15">
        <f>1/(1+B40)^R$30</f>
        <v>0.37043153917835481</v>
      </c>
      <c r="S34" s="15">
        <f>1/(1+B40)^S$30</f>
        <v>0.31392503320199561</v>
      </c>
      <c r="T34" s="9"/>
    </row>
    <row r="35" spans="1:20" x14ac:dyDescent="0.3">
      <c r="A35" s="8" t="s">
        <v>25</v>
      </c>
      <c r="B35" s="3">
        <f>B33*B34</f>
        <v>-225</v>
      </c>
      <c r="C35" s="3">
        <f t="shared" ref="C35:I35" si="10">C33*C34</f>
        <v>-161.0169491525424</v>
      </c>
      <c r="D35" s="3">
        <f t="shared" si="10"/>
        <v>107.72766446423442</v>
      </c>
      <c r="E35" s="3">
        <f t="shared" si="10"/>
        <v>115.6398658090652</v>
      </c>
      <c r="F35" s="3">
        <f t="shared" si="10"/>
        <v>110.89460815766735</v>
      </c>
      <c r="G35" s="3">
        <f t="shared" si="10"/>
        <v>76.494112840330274</v>
      </c>
      <c r="H35" s="3">
        <f t="shared" si="10"/>
        <v>72.975013218135899</v>
      </c>
      <c r="I35" s="3">
        <f t="shared" si="10"/>
        <v>21.974752324139693</v>
      </c>
      <c r="J35" s="3"/>
      <c r="K35" s="3" t="s">
        <v>25</v>
      </c>
      <c r="L35" s="3">
        <f>L33*L34</f>
        <v>-300</v>
      </c>
      <c r="M35" s="3">
        <f t="shared" ref="M35:S35" si="11">M33*M34</f>
        <v>-42.372881355932208</v>
      </c>
      <c r="N35" s="3">
        <f t="shared" si="11"/>
        <v>107.72766446423442</v>
      </c>
      <c r="O35" s="3">
        <f t="shared" si="11"/>
        <v>121.72617453585811</v>
      </c>
      <c r="P35" s="3">
        <f t="shared" si="11"/>
        <v>128.94721878798529</v>
      </c>
      <c r="Q35" s="3">
        <f t="shared" si="11"/>
        <v>65.566382434568808</v>
      </c>
      <c r="R35" s="3">
        <f t="shared" si="11"/>
        <v>66.67767705210386</v>
      </c>
      <c r="S35" s="3">
        <f t="shared" si="11"/>
        <v>21.974752324139693</v>
      </c>
      <c r="T35" s="9"/>
    </row>
    <row r="36" spans="1:20" x14ac:dyDescent="0.3">
      <c r="A36" s="8" t="s">
        <v>13</v>
      </c>
      <c r="B36" s="3">
        <f>B32*B34</f>
        <v>225</v>
      </c>
      <c r="C36" s="3">
        <f t="shared" ref="C36:I36" si="12">C32*C34</f>
        <v>161.0169491525424</v>
      </c>
      <c r="D36" s="3">
        <f t="shared" si="12"/>
        <v>0</v>
      </c>
      <c r="E36" s="3">
        <f t="shared" si="12"/>
        <v>18.258926180378715</v>
      </c>
      <c r="F36" s="3">
        <f t="shared" si="12"/>
        <v>0</v>
      </c>
      <c r="G36" s="3">
        <f t="shared" si="12"/>
        <v>13.113276486913762</v>
      </c>
      <c r="H36" s="3">
        <f t="shared" si="12"/>
        <v>0</v>
      </c>
      <c r="I36" s="3">
        <f t="shared" si="12"/>
        <v>9.4177509960598691</v>
      </c>
      <c r="J36" s="3"/>
      <c r="K36" s="3" t="s">
        <v>13</v>
      </c>
      <c r="L36" s="3">
        <f>L32*L34</f>
        <v>300</v>
      </c>
      <c r="M36" s="3">
        <f t="shared" ref="M36:S36" si="13">M32*M34</f>
        <v>84.745762711864415</v>
      </c>
      <c r="N36" s="3">
        <f t="shared" si="13"/>
        <v>0</v>
      </c>
      <c r="O36" s="3">
        <f t="shared" si="13"/>
        <v>30.431543633964527</v>
      </c>
      <c r="P36" s="3">
        <f t="shared" si="13"/>
        <v>0</v>
      </c>
      <c r="Q36" s="3">
        <f t="shared" si="13"/>
        <v>21.855460811522935</v>
      </c>
      <c r="R36" s="3">
        <f t="shared" si="13"/>
        <v>0</v>
      </c>
      <c r="S36" s="3">
        <f t="shared" si="13"/>
        <v>15.696251660099779</v>
      </c>
      <c r="T36" s="9"/>
    </row>
    <row r="37" spans="1:20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9"/>
    </row>
    <row r="38" spans="1:20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9"/>
    </row>
    <row r="39" spans="1:20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9"/>
    </row>
    <row r="40" spans="1:20" x14ac:dyDescent="0.3">
      <c r="A40" s="8" t="s">
        <v>6</v>
      </c>
      <c r="B40" s="3">
        <v>0.18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9"/>
    </row>
    <row r="41" spans="1:20" x14ac:dyDescent="0.3">
      <c r="A41" s="8" t="s">
        <v>26</v>
      </c>
      <c r="B41" s="3">
        <f>SUM(B35:I35)</f>
        <v>119.68906766103044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9"/>
    </row>
    <row r="42" spans="1:20" x14ac:dyDescent="0.3">
      <c r="A42" s="8" t="s">
        <v>27</v>
      </c>
      <c r="B42" s="3">
        <f>SUM(L35:S35)</f>
        <v>170.24698824295794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9"/>
    </row>
    <row r="43" spans="1:20" x14ac:dyDescent="0.3">
      <c r="A43" s="8" t="s">
        <v>14</v>
      </c>
      <c r="B43" s="3">
        <f>SUM(B36:I36)</f>
        <v>426.80690281589472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9"/>
    </row>
    <row r="44" spans="1:20" x14ac:dyDescent="0.3">
      <c r="A44" s="8" t="s">
        <v>17</v>
      </c>
      <c r="B44" s="3">
        <f>SUM(L36:S36)</f>
        <v>452.72901881745167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9"/>
    </row>
    <row r="45" spans="1:20" x14ac:dyDescent="0.3">
      <c r="A45" s="8" t="s">
        <v>28</v>
      </c>
      <c r="B45" s="3">
        <f>B41/B43</f>
        <v>0.2804290813278128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9"/>
    </row>
    <row r="46" spans="1:20" x14ac:dyDescent="0.3">
      <c r="A46" s="8" t="s">
        <v>29</v>
      </c>
      <c r="B46" s="3">
        <f>B42/B44</f>
        <v>0.37604611404776006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9"/>
    </row>
    <row r="47" spans="1:20" ht="15" thickBot="1" x14ac:dyDescent="0.35">
      <c r="A47" s="16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3"/>
    </row>
    <row r="48" spans="1:20" ht="15" thickBot="1" x14ac:dyDescent="0.35"/>
    <row r="49" spans="1:13" x14ac:dyDescent="0.3">
      <c r="A49" s="5"/>
      <c r="B49" s="6"/>
      <c r="C49" s="6"/>
      <c r="D49" s="6"/>
      <c r="E49" s="6"/>
      <c r="F49" s="6"/>
      <c r="G49" s="6"/>
      <c r="H49" s="7"/>
      <c r="J49" s="5"/>
      <c r="K49" s="6"/>
      <c r="L49" s="6"/>
      <c r="M49" s="7"/>
    </row>
    <row r="50" spans="1:13" x14ac:dyDescent="0.3">
      <c r="A50" s="8" t="s">
        <v>32</v>
      </c>
      <c r="B50" s="3"/>
      <c r="C50" s="3"/>
      <c r="D50" s="3"/>
      <c r="E50" s="3"/>
      <c r="F50" s="3"/>
      <c r="G50" s="3"/>
      <c r="H50" s="9"/>
      <c r="J50" s="8"/>
      <c r="K50" s="3" t="s">
        <v>62</v>
      </c>
      <c r="L50" s="3"/>
      <c r="M50" s="9"/>
    </row>
    <row r="51" spans="1:13" x14ac:dyDescent="0.3">
      <c r="A51" s="8" t="s">
        <v>20</v>
      </c>
      <c r="B51" s="3">
        <v>0</v>
      </c>
      <c r="C51" s="3">
        <v>1</v>
      </c>
      <c r="D51" s="3">
        <v>2</v>
      </c>
      <c r="E51" s="3">
        <v>3</v>
      </c>
      <c r="F51" s="3">
        <v>4</v>
      </c>
      <c r="G51" s="3">
        <v>5</v>
      </c>
      <c r="H51" s="9"/>
      <c r="J51" s="8"/>
      <c r="K51" s="3" t="s">
        <v>23</v>
      </c>
      <c r="L51" s="3"/>
      <c r="M51" s="9"/>
    </row>
    <row r="52" spans="1:13" x14ac:dyDescent="0.3">
      <c r="A52" s="8" t="s">
        <v>1</v>
      </c>
      <c r="B52" s="3">
        <v>100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9"/>
      <c r="J52" s="8"/>
      <c r="K52" s="3" t="s">
        <v>63</v>
      </c>
      <c r="L52" s="3">
        <v>150000</v>
      </c>
      <c r="M52" s="9"/>
    </row>
    <row r="53" spans="1:13" x14ac:dyDescent="0.3">
      <c r="A53" s="8" t="s">
        <v>2</v>
      </c>
      <c r="B53" s="3"/>
      <c r="C53" s="3">
        <v>30</v>
      </c>
      <c r="D53" s="3">
        <v>30</v>
      </c>
      <c r="E53" s="3">
        <v>30</v>
      </c>
      <c r="F53" s="3">
        <v>40</v>
      </c>
      <c r="G53" s="3">
        <v>40</v>
      </c>
      <c r="H53" s="9"/>
      <c r="J53" s="8"/>
      <c r="K53" s="3" t="s">
        <v>64</v>
      </c>
      <c r="L53" s="3">
        <v>40000</v>
      </c>
      <c r="M53" s="9"/>
    </row>
    <row r="54" spans="1:13" x14ac:dyDescent="0.3">
      <c r="A54" s="8" t="s">
        <v>9</v>
      </c>
      <c r="B54" s="3">
        <f>1/(1+B61)^B$51</f>
        <v>1</v>
      </c>
      <c r="C54" s="3">
        <f>1/(1+B61)^C$51</f>
        <v>0.85470085470085477</v>
      </c>
      <c r="D54" s="3">
        <f>1/(1+B61)^D$51</f>
        <v>0.73051355102637161</v>
      </c>
      <c r="E54" s="3">
        <f>1/(1+B61)^E$51</f>
        <v>0.62437055643279626</v>
      </c>
      <c r="F54" s="3">
        <f>1/(1+B61)^F$51</f>
        <v>0.53365004823315931</v>
      </c>
      <c r="G54" s="3">
        <f>1/(1+B61)^G$51</f>
        <v>0.45611115233603361</v>
      </c>
      <c r="H54" s="9"/>
      <c r="J54" s="8"/>
      <c r="K54" s="3" t="s">
        <v>34</v>
      </c>
      <c r="L54" s="3">
        <f>L52/L53</f>
        <v>3.75</v>
      </c>
      <c r="M54" s="9"/>
    </row>
    <row r="55" spans="1:13" x14ac:dyDescent="0.3">
      <c r="A55" s="8" t="s">
        <v>25</v>
      </c>
      <c r="B55" s="3">
        <f>(B53-B52)*B54</f>
        <v>-100</v>
      </c>
      <c r="C55" s="3">
        <f t="shared" ref="C55:G55" si="14">(C53-C52)*C54</f>
        <v>25.641025641025642</v>
      </c>
      <c r="D55" s="3">
        <f t="shared" si="14"/>
        <v>21.915406530791149</v>
      </c>
      <c r="E55" s="3">
        <f t="shared" si="14"/>
        <v>18.731116692983889</v>
      </c>
      <c r="F55" s="3">
        <f t="shared" si="14"/>
        <v>21.346001929326373</v>
      </c>
      <c r="G55" s="3">
        <f t="shared" si="14"/>
        <v>18.244446093441343</v>
      </c>
      <c r="H55" s="9"/>
      <c r="J55" s="8"/>
      <c r="K55" s="3"/>
      <c r="L55" s="3"/>
      <c r="M55" s="9"/>
    </row>
    <row r="56" spans="1:13" x14ac:dyDescent="0.3">
      <c r="A56" s="8" t="s">
        <v>30</v>
      </c>
      <c r="B56" s="3">
        <v>-100</v>
      </c>
      <c r="C56" s="3">
        <f>B56+C55</f>
        <v>-74.358974358974365</v>
      </c>
      <c r="D56" s="3">
        <f t="shared" ref="D56:G56" si="15">C56+D55</f>
        <v>-52.44356782818322</v>
      </c>
      <c r="E56" s="3">
        <f t="shared" si="15"/>
        <v>-33.712451135199331</v>
      </c>
      <c r="F56" s="3">
        <f t="shared" si="15"/>
        <v>-12.366449205872957</v>
      </c>
      <c r="G56" s="3">
        <f t="shared" si="15"/>
        <v>5.8779968875683863</v>
      </c>
      <c r="H56" s="9"/>
      <c r="J56" s="8"/>
      <c r="K56" s="3" t="s">
        <v>24</v>
      </c>
      <c r="L56" s="3"/>
      <c r="M56" s="9"/>
    </row>
    <row r="57" spans="1:13" x14ac:dyDescent="0.3">
      <c r="A57" s="8"/>
      <c r="B57" s="3"/>
      <c r="C57" s="3"/>
      <c r="D57" s="3"/>
      <c r="E57" s="3"/>
      <c r="F57" s="3"/>
      <c r="G57" s="3"/>
      <c r="H57" s="9"/>
      <c r="J57" s="8"/>
      <c r="K57" s="3" t="s">
        <v>63</v>
      </c>
      <c r="L57" s="3">
        <v>200000</v>
      </c>
      <c r="M57" s="9"/>
    </row>
    <row r="58" spans="1:13" x14ac:dyDescent="0.3">
      <c r="A58" s="8"/>
      <c r="B58" s="3"/>
      <c r="C58" s="3"/>
      <c r="D58" s="3"/>
      <c r="E58" s="3"/>
      <c r="F58" s="3"/>
      <c r="G58" s="3"/>
      <c r="H58" s="9"/>
      <c r="J58" s="8"/>
      <c r="K58" s="3" t="s">
        <v>64</v>
      </c>
      <c r="L58" s="3">
        <v>50000</v>
      </c>
      <c r="M58" s="9"/>
    </row>
    <row r="59" spans="1:13" x14ac:dyDescent="0.3">
      <c r="A59" s="8"/>
      <c r="B59" s="3"/>
      <c r="C59" s="3"/>
      <c r="D59" s="3"/>
      <c r="E59" s="3"/>
      <c r="F59" s="3"/>
      <c r="G59" s="3"/>
      <c r="H59" s="9"/>
      <c r="J59" s="8"/>
      <c r="K59" s="3" t="s">
        <v>34</v>
      </c>
      <c r="L59" s="3">
        <f>L57/L58</f>
        <v>4</v>
      </c>
      <c r="M59" s="9"/>
    </row>
    <row r="60" spans="1:13" x14ac:dyDescent="0.3">
      <c r="A60" s="8"/>
      <c r="B60" s="3"/>
      <c r="C60" s="3"/>
      <c r="D60" s="3"/>
      <c r="E60" s="3"/>
      <c r="F60" s="3"/>
      <c r="G60" s="3"/>
      <c r="H60" s="9"/>
      <c r="J60" s="8"/>
      <c r="K60" s="3"/>
      <c r="L60" s="3"/>
      <c r="M60" s="9"/>
    </row>
    <row r="61" spans="1:13" x14ac:dyDescent="0.3">
      <c r="A61" s="8" t="s">
        <v>31</v>
      </c>
      <c r="B61" s="3">
        <v>0.17</v>
      </c>
      <c r="C61" s="3"/>
      <c r="D61" s="3"/>
      <c r="E61" s="3"/>
      <c r="F61" s="3"/>
      <c r="G61" s="3"/>
      <c r="H61" s="9"/>
      <c r="J61" s="8"/>
      <c r="K61" s="3"/>
      <c r="L61" s="3"/>
      <c r="M61" s="9"/>
    </row>
    <row r="62" spans="1:13" ht="15" thickBot="1" x14ac:dyDescent="0.35">
      <c r="A62" s="16"/>
      <c r="B62" s="12"/>
      <c r="C62" s="12"/>
      <c r="D62" s="12"/>
      <c r="E62" s="12"/>
      <c r="F62" s="12"/>
      <c r="G62" s="12"/>
      <c r="H62" s="13"/>
      <c r="J62" s="16"/>
      <c r="K62" s="12"/>
      <c r="L62" s="12"/>
      <c r="M62" s="13"/>
    </row>
    <row r="65" spans="1:6" ht="15" thickBot="1" x14ac:dyDescent="0.35"/>
    <row r="66" spans="1:6" x14ac:dyDescent="0.3">
      <c r="A66" s="5"/>
      <c r="B66" s="6"/>
      <c r="C66" s="6"/>
      <c r="D66" s="6"/>
      <c r="E66" s="6"/>
      <c r="F66" s="7"/>
    </row>
    <row r="67" spans="1:6" x14ac:dyDescent="0.3">
      <c r="A67" s="8" t="s">
        <v>33</v>
      </c>
      <c r="B67" s="3"/>
      <c r="C67" s="3"/>
      <c r="D67" s="3"/>
      <c r="E67" s="3"/>
      <c r="F67" s="9"/>
    </row>
    <row r="68" spans="1:6" x14ac:dyDescent="0.3">
      <c r="A68" s="8" t="s">
        <v>0</v>
      </c>
      <c r="B68" s="3" t="s">
        <v>5</v>
      </c>
      <c r="C68" s="3" t="s">
        <v>9</v>
      </c>
      <c r="D68" s="3" t="s">
        <v>25</v>
      </c>
      <c r="E68" s="3" t="s">
        <v>30</v>
      </c>
      <c r="F68" s="9"/>
    </row>
    <row r="69" spans="1:6" x14ac:dyDescent="0.3">
      <c r="A69" s="8">
        <v>1</v>
      </c>
      <c r="B69" s="3">
        <v>1000</v>
      </c>
      <c r="C69" s="3">
        <f>1/(1+B79)^A69</f>
        <v>0.90909090909090906</v>
      </c>
      <c r="D69" s="3">
        <f>B69*C69</f>
        <v>909.09090909090901</v>
      </c>
      <c r="E69" s="3">
        <f>D69</f>
        <v>909.09090909090901</v>
      </c>
      <c r="F69" s="9"/>
    </row>
    <row r="70" spans="1:6" x14ac:dyDescent="0.3">
      <c r="A70" s="8">
        <v>2</v>
      </c>
      <c r="B70" s="3">
        <v>1000</v>
      </c>
      <c r="C70" s="3">
        <f>1/(1+B79)^A70</f>
        <v>0.82644628099173545</v>
      </c>
      <c r="D70" s="3">
        <f t="shared" ref="D70:D76" si="16">B70*C70</f>
        <v>826.44628099173542</v>
      </c>
      <c r="E70" s="3">
        <f>E69+D70</f>
        <v>1735.5371900826444</v>
      </c>
      <c r="F70" s="9"/>
    </row>
    <row r="71" spans="1:6" x14ac:dyDescent="0.3">
      <c r="A71" s="8">
        <v>3</v>
      </c>
      <c r="B71" s="3">
        <v>1000</v>
      </c>
      <c r="C71" s="3">
        <f>1/(1+B79)^A71</f>
        <v>0.75131480090157754</v>
      </c>
      <c r="D71" s="3">
        <f t="shared" si="16"/>
        <v>751.31480090157754</v>
      </c>
      <c r="E71" s="3">
        <f t="shared" ref="E71:E76" si="17">E70+D71</f>
        <v>2486.8519909842221</v>
      </c>
      <c r="F71" s="9"/>
    </row>
    <row r="72" spans="1:6" x14ac:dyDescent="0.3">
      <c r="A72" s="8">
        <v>4</v>
      </c>
      <c r="B72" s="3">
        <v>1000</v>
      </c>
      <c r="C72" s="3">
        <f>1/(1+B79)^A72</f>
        <v>0.68301345536507052</v>
      </c>
      <c r="D72" s="3">
        <f t="shared" si="16"/>
        <v>683.01345536507051</v>
      </c>
      <c r="E72" s="3">
        <f t="shared" si="17"/>
        <v>3169.8654463492926</v>
      </c>
      <c r="F72" s="9"/>
    </row>
    <row r="73" spans="1:6" x14ac:dyDescent="0.3">
      <c r="A73" s="17">
        <v>5</v>
      </c>
      <c r="B73" s="3">
        <v>1000</v>
      </c>
      <c r="C73" s="3">
        <f>1/(1+B79)^A73</f>
        <v>0.62092132305915493</v>
      </c>
      <c r="D73" s="3">
        <f t="shared" si="16"/>
        <v>620.92132305915493</v>
      </c>
      <c r="E73" s="3">
        <f t="shared" si="17"/>
        <v>3790.7867694084475</v>
      </c>
      <c r="F73" s="9"/>
    </row>
    <row r="74" spans="1:6" x14ac:dyDescent="0.3">
      <c r="A74" s="8">
        <v>6</v>
      </c>
      <c r="B74" s="3">
        <v>1000</v>
      </c>
      <c r="C74" s="3">
        <f>1/(1+B79)^A74</f>
        <v>0.56447393005377722</v>
      </c>
      <c r="D74" s="3">
        <f t="shared" si="16"/>
        <v>564.47393005377717</v>
      </c>
      <c r="E74" s="3">
        <f t="shared" si="17"/>
        <v>4355.2606994622247</v>
      </c>
      <c r="F74" s="9"/>
    </row>
    <row r="75" spans="1:6" x14ac:dyDescent="0.3">
      <c r="A75" s="8">
        <v>7</v>
      </c>
      <c r="B75" s="3">
        <v>1000</v>
      </c>
      <c r="C75" s="3">
        <f>1/(1+B79)^A75</f>
        <v>0.51315811823070645</v>
      </c>
      <c r="D75" s="3">
        <f t="shared" si="16"/>
        <v>513.15811823070646</v>
      </c>
      <c r="E75" s="3">
        <f t="shared" si="17"/>
        <v>4868.418817692931</v>
      </c>
      <c r="F75" s="9"/>
    </row>
    <row r="76" spans="1:6" x14ac:dyDescent="0.3">
      <c r="A76" s="8">
        <v>8</v>
      </c>
      <c r="B76" s="3">
        <v>1000</v>
      </c>
      <c r="C76" s="3">
        <f>1/(1+B79)^A76</f>
        <v>0.46650738020973315</v>
      </c>
      <c r="D76" s="3">
        <f t="shared" si="16"/>
        <v>466.50738020973313</v>
      </c>
      <c r="E76" s="3">
        <f t="shared" si="17"/>
        <v>5334.9261979026642</v>
      </c>
      <c r="F76" s="9"/>
    </row>
    <row r="77" spans="1:6" x14ac:dyDescent="0.3">
      <c r="A77" s="8"/>
      <c r="B77" s="3"/>
      <c r="C77" s="3"/>
      <c r="D77" s="3"/>
      <c r="E77" s="3"/>
      <c r="F77" s="9"/>
    </row>
    <row r="78" spans="1:6" x14ac:dyDescent="0.3">
      <c r="A78" s="8"/>
      <c r="B78" s="3"/>
      <c r="C78" s="3"/>
      <c r="D78" s="3"/>
      <c r="E78" s="3"/>
      <c r="F78" s="9"/>
    </row>
    <row r="79" spans="1:6" x14ac:dyDescent="0.3">
      <c r="A79" s="8" t="s">
        <v>31</v>
      </c>
      <c r="B79" s="3">
        <v>0.1</v>
      </c>
      <c r="C79" s="3"/>
      <c r="D79" s="3"/>
      <c r="E79" s="3"/>
      <c r="F79" s="9"/>
    </row>
    <row r="80" spans="1:6" x14ac:dyDescent="0.3">
      <c r="A80" s="8" t="s">
        <v>34</v>
      </c>
      <c r="B80" s="3" t="s">
        <v>35</v>
      </c>
      <c r="C80" s="3"/>
      <c r="D80" s="3"/>
      <c r="E80" s="3"/>
      <c r="F80" s="9"/>
    </row>
    <row r="81" spans="1:6" x14ac:dyDescent="0.3">
      <c r="A81" s="8"/>
      <c r="B81" s="3"/>
      <c r="C81" s="3"/>
      <c r="D81" s="3"/>
      <c r="E81" s="3"/>
      <c r="F81" s="9"/>
    </row>
    <row r="82" spans="1:6" x14ac:dyDescent="0.3">
      <c r="A82" s="8"/>
      <c r="B82" s="3"/>
      <c r="C82" s="3"/>
      <c r="D82" s="3"/>
      <c r="E82" s="3"/>
      <c r="F82" s="9"/>
    </row>
    <row r="83" spans="1:6" ht="15" thickBot="1" x14ac:dyDescent="0.35">
      <c r="A83" s="16"/>
      <c r="B83" s="12"/>
      <c r="C83" s="12"/>
      <c r="D83" s="12"/>
      <c r="E83" s="12"/>
      <c r="F83" s="13"/>
    </row>
    <row r="92" spans="1:6" x14ac:dyDescent="0.3">
      <c r="B92" s="18"/>
    </row>
    <row r="93" spans="1:6" ht="15" thickBot="1" x14ac:dyDescent="0.35">
      <c r="B93" s="2"/>
    </row>
    <row r="94" spans="1:6" x14ac:dyDescent="0.3">
      <c r="A94" s="5"/>
      <c r="B94" s="6"/>
      <c r="C94" s="7"/>
    </row>
    <row r="95" spans="1:6" x14ac:dyDescent="0.3">
      <c r="A95" s="8" t="s">
        <v>36</v>
      </c>
      <c r="B95" s="3"/>
      <c r="C95" s="9"/>
    </row>
    <row r="96" spans="1:6" x14ac:dyDescent="0.3">
      <c r="A96" s="8" t="s">
        <v>37</v>
      </c>
      <c r="B96" s="19">
        <v>200</v>
      </c>
      <c r="C96" s="9"/>
    </row>
    <row r="97" spans="1:3" x14ac:dyDescent="0.3">
      <c r="A97" s="8" t="s">
        <v>38</v>
      </c>
      <c r="B97" s="19">
        <v>25</v>
      </c>
      <c r="C97" s="9"/>
    </row>
    <row r="98" spans="1:3" x14ac:dyDescent="0.3">
      <c r="A98" s="8" t="s">
        <v>39</v>
      </c>
      <c r="B98" s="20">
        <v>1.4999999999999999E-2</v>
      </c>
      <c r="C98" s="9"/>
    </row>
    <row r="99" spans="1:3" x14ac:dyDescent="0.3">
      <c r="A99" s="8" t="s">
        <v>40</v>
      </c>
      <c r="B99" s="21">
        <f>PV(B98,12,-B97)</f>
        <v>272.68763017433912</v>
      </c>
      <c r="C99" s="9"/>
    </row>
    <row r="100" spans="1:3" x14ac:dyDescent="0.3">
      <c r="A100" s="8" t="s">
        <v>41</v>
      </c>
      <c r="B100" s="22">
        <f>B96 + PV(B98,12,-B97)</f>
        <v>472.68763017433912</v>
      </c>
      <c r="C100" s="9"/>
    </row>
    <row r="101" spans="1:3" ht="15" thickBot="1" x14ac:dyDescent="0.35">
      <c r="A101" s="16"/>
      <c r="B101" s="12"/>
      <c r="C101" s="13"/>
    </row>
    <row r="104" spans="1:3" ht="15" thickBot="1" x14ac:dyDescent="0.35"/>
    <row r="105" spans="1:3" x14ac:dyDescent="0.3">
      <c r="A105" s="5" t="s">
        <v>42</v>
      </c>
      <c r="B105" s="6"/>
      <c r="C105" s="7"/>
    </row>
    <row r="106" spans="1:3" x14ac:dyDescent="0.3">
      <c r="A106" s="8" t="s">
        <v>43</v>
      </c>
      <c r="B106" s="3">
        <v>100</v>
      </c>
      <c r="C106" s="9"/>
    </row>
    <row r="107" spans="1:3" x14ac:dyDescent="0.3">
      <c r="A107" s="8" t="s">
        <v>44</v>
      </c>
      <c r="B107" s="3">
        <v>0.12</v>
      </c>
      <c r="C107" s="9"/>
    </row>
    <row r="108" spans="1:3" x14ac:dyDescent="0.3">
      <c r="A108" s="8" t="s">
        <v>45</v>
      </c>
      <c r="B108" s="3">
        <v>7</v>
      </c>
      <c r="C108" s="9"/>
    </row>
    <row r="109" spans="1:3" x14ac:dyDescent="0.3">
      <c r="A109" s="8" t="s">
        <v>46</v>
      </c>
      <c r="B109" s="3">
        <v>10</v>
      </c>
      <c r="C109" s="9"/>
    </row>
    <row r="110" spans="1:3" x14ac:dyDescent="0.3">
      <c r="A110" s="8" t="s">
        <v>47</v>
      </c>
      <c r="B110" s="3">
        <f xml:space="preserve"> B106*(1+B107)^B108 - B109*((1+B107)^B108-1)/B107</f>
        <v>120.178023456768</v>
      </c>
      <c r="C110" s="9"/>
    </row>
    <row r="111" spans="1:3" x14ac:dyDescent="0.3">
      <c r="A111" s="8" t="s">
        <v>48</v>
      </c>
      <c r="B111" s="21">
        <f>PMT(0.12,5,-B110)</f>
        <v>33.338553272347099</v>
      </c>
      <c r="C111" s="9"/>
    </row>
    <row r="112" spans="1:3" x14ac:dyDescent="0.3">
      <c r="A112" s="8"/>
      <c r="B112" s="3"/>
      <c r="C112" s="9"/>
    </row>
    <row r="113" spans="1:9" ht="15" thickBot="1" x14ac:dyDescent="0.35">
      <c r="A113" s="16"/>
      <c r="B113" s="12"/>
      <c r="C113" s="13"/>
    </row>
    <row r="118" spans="1:9" ht="15" thickBot="1" x14ac:dyDescent="0.35"/>
    <row r="119" spans="1:9" x14ac:dyDescent="0.3">
      <c r="A119" s="5"/>
      <c r="B119" s="6"/>
      <c r="C119" s="6"/>
      <c r="D119" s="6"/>
      <c r="E119" s="6"/>
      <c r="F119" s="6"/>
      <c r="G119" s="6"/>
      <c r="H119" s="6"/>
      <c r="I119" s="7"/>
    </row>
    <row r="120" spans="1:9" x14ac:dyDescent="0.3">
      <c r="A120" s="23" t="s">
        <v>61</v>
      </c>
      <c r="B120" s="24"/>
      <c r="C120" s="24"/>
      <c r="D120" s="24"/>
      <c r="E120" s="24"/>
      <c r="F120" s="24"/>
      <c r="G120" s="24"/>
      <c r="H120" s="24"/>
      <c r="I120" s="9"/>
    </row>
    <row r="121" spans="1:9" ht="43.2" x14ac:dyDescent="0.3">
      <c r="A121" s="25" t="s">
        <v>49</v>
      </c>
      <c r="B121" s="26" t="s">
        <v>50</v>
      </c>
      <c r="C121" s="26" t="s">
        <v>51</v>
      </c>
      <c r="D121" s="26" t="s">
        <v>52</v>
      </c>
      <c r="E121" s="26" t="s">
        <v>53</v>
      </c>
      <c r="F121" s="26" t="s">
        <v>54</v>
      </c>
      <c r="G121" s="26" t="s">
        <v>55</v>
      </c>
      <c r="H121" s="27" t="s">
        <v>56</v>
      </c>
      <c r="I121" s="9"/>
    </row>
    <row r="122" spans="1:9" x14ac:dyDescent="0.3">
      <c r="A122" s="25" t="s">
        <v>57</v>
      </c>
      <c r="B122" s="26">
        <v>5</v>
      </c>
      <c r="C122" s="26">
        <v>5</v>
      </c>
      <c r="D122" s="26">
        <v>4</v>
      </c>
      <c r="E122" s="26">
        <v>3</v>
      </c>
      <c r="F122" s="26">
        <v>1</v>
      </c>
      <c r="G122" s="26">
        <v>3</v>
      </c>
      <c r="H122" s="3"/>
      <c r="I122" s="9"/>
    </row>
    <row r="123" spans="1:9" x14ac:dyDescent="0.3">
      <c r="A123" s="28" t="s">
        <v>3</v>
      </c>
      <c r="B123" s="26">
        <v>9</v>
      </c>
      <c r="C123" s="26">
        <v>5</v>
      </c>
      <c r="D123" s="26">
        <v>2</v>
      </c>
      <c r="E123" s="26">
        <v>0</v>
      </c>
      <c r="F123" s="26">
        <v>2</v>
      </c>
      <c r="G123" s="26">
        <v>5</v>
      </c>
      <c r="H123" s="26">
        <f xml:space="preserve"> B123*$B$122 + C123*$C$122 + D123*$D$122 + E123*$E$122 + F123*$F$122 + G123*$G$122</f>
        <v>95</v>
      </c>
      <c r="I123" s="9"/>
    </row>
    <row r="124" spans="1:9" x14ac:dyDescent="0.3">
      <c r="A124" s="28" t="s">
        <v>4</v>
      </c>
      <c r="B124" s="26">
        <v>2</v>
      </c>
      <c r="C124" s="26">
        <v>6</v>
      </c>
      <c r="D124" s="26">
        <v>2</v>
      </c>
      <c r="E124" s="26">
        <v>0</v>
      </c>
      <c r="F124" s="26">
        <v>5</v>
      </c>
      <c r="G124" s="26">
        <v>1</v>
      </c>
      <c r="H124" s="26">
        <f xml:space="preserve"> B124*$B$122 + C124*$C$122 + D124*$D$122 + E124*$E$122 + F124*$F$122 + G124*$G$122</f>
        <v>56</v>
      </c>
      <c r="I124" s="9"/>
    </row>
    <row r="125" spans="1:9" x14ac:dyDescent="0.3">
      <c r="A125" s="28" t="s">
        <v>58</v>
      </c>
      <c r="B125" s="26">
        <v>6</v>
      </c>
      <c r="C125" s="26">
        <v>8</v>
      </c>
      <c r="D125" s="26">
        <v>2</v>
      </c>
      <c r="E125" s="26">
        <v>2</v>
      </c>
      <c r="F125" s="26">
        <v>6</v>
      </c>
      <c r="G125" s="26">
        <v>0</v>
      </c>
      <c r="H125" s="26">
        <f xml:space="preserve"> B125*$B$122 + C125*$C$122 + D125*$D$122 + E125*$E$122 + F125*$F$122 + G125*$G$122</f>
        <v>90</v>
      </c>
      <c r="I125" s="9"/>
    </row>
    <row r="126" spans="1:9" x14ac:dyDescent="0.3">
      <c r="A126" s="28" t="s">
        <v>59</v>
      </c>
      <c r="B126" s="26">
        <v>1</v>
      </c>
      <c r="C126" s="26">
        <v>1</v>
      </c>
      <c r="D126" s="26">
        <v>5</v>
      </c>
      <c r="E126" s="26">
        <v>10</v>
      </c>
      <c r="F126" s="26">
        <v>5</v>
      </c>
      <c r="G126" s="26">
        <v>0</v>
      </c>
      <c r="H126" s="26">
        <f xml:space="preserve"> B126*$B$122 + C126*$C$122 + D126*$D$122 + E126*$E$122 + F126*$F$122 + G126*$G$122</f>
        <v>65</v>
      </c>
      <c r="I126" s="9"/>
    </row>
    <row r="127" spans="1:9" x14ac:dyDescent="0.3">
      <c r="A127" s="28" t="s">
        <v>60</v>
      </c>
      <c r="B127" s="26">
        <v>3</v>
      </c>
      <c r="C127" s="26">
        <v>10</v>
      </c>
      <c r="D127" s="26">
        <v>9</v>
      </c>
      <c r="E127" s="26">
        <v>1</v>
      </c>
      <c r="F127" s="26">
        <v>8</v>
      </c>
      <c r="G127" s="26">
        <v>0</v>
      </c>
      <c r="H127" s="26">
        <f xml:space="preserve"> B127*$B$122 + C127*$C$122 + D127*$D$122 + E127*$E$122 + F127*$F$122 + G127*$G$122</f>
        <v>112</v>
      </c>
      <c r="I127" s="9"/>
    </row>
    <row r="128" spans="1:9" x14ac:dyDescent="0.3">
      <c r="A128" s="8"/>
      <c r="B128" s="3"/>
      <c r="C128" s="3"/>
      <c r="D128" s="3"/>
      <c r="E128" s="3"/>
      <c r="F128" s="3"/>
      <c r="G128" s="3"/>
      <c r="H128" s="3"/>
      <c r="I128" s="9"/>
    </row>
    <row r="129" spans="1:9" ht="15" thickBot="1" x14ac:dyDescent="0.35">
      <c r="A129" s="16"/>
      <c r="B129" s="12"/>
      <c r="C129" s="12"/>
      <c r="D129" s="12"/>
      <c r="E129" s="12"/>
      <c r="F129" s="12"/>
      <c r="G129" s="12"/>
      <c r="H129" s="12"/>
      <c r="I12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Tuấn Kiệt</dc:creator>
  <cp:lastModifiedBy>Lê Tuấn Kiệt</cp:lastModifiedBy>
  <dcterms:created xsi:type="dcterms:W3CDTF">2025-09-16T03:30:06Z</dcterms:created>
  <dcterms:modified xsi:type="dcterms:W3CDTF">2025-09-20T10:58:00Z</dcterms:modified>
</cp:coreProperties>
</file>