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NIEN GIAM THONG KE\NAM 2020\KET NOI\NIEN GIAM TKE 2019 - TCTK\"/>
    </mc:Choice>
  </mc:AlternateContent>
  <bookViews>
    <workbookView xWindow="-15" yWindow="-15" windowWidth="9615" windowHeight="7890" tabRatio="942" firstSheet="24" activeTab="43"/>
  </bookViews>
  <sheets>
    <sheet name="Doanh nghiep" sheetId="144" r:id="rId1"/>
    <sheet name="Giai thich" sheetId="197" r:id="rId2"/>
    <sheet name="Tong quan" sheetId="198" r:id="rId3"/>
    <sheet name="Info" sheetId="199" r:id="rId4"/>
    <sheet name="66" sheetId="145" r:id="rId5"/>
    <sheet name="67" sheetId="146" r:id="rId6"/>
    <sheet name="68" sheetId="147" r:id="rId7"/>
    <sheet name="69" sheetId="148" r:id="rId8"/>
    <sheet name="70" sheetId="149" r:id="rId9"/>
    <sheet name="71" sheetId="150" r:id="rId10"/>
    <sheet name="72" sheetId="151" r:id="rId11"/>
    <sheet name="73" sheetId="152" r:id="rId12"/>
    <sheet name="74" sheetId="153" r:id="rId13"/>
    <sheet name="75" sheetId="154" r:id="rId14"/>
    <sheet name="76" sheetId="155" r:id="rId15"/>
    <sheet name="77" sheetId="156" r:id="rId16"/>
    <sheet name="78" sheetId="157" r:id="rId17"/>
    <sheet name="79" sheetId="158" r:id="rId18"/>
    <sheet name="80" sheetId="159" r:id="rId19"/>
    <sheet name="81" sheetId="160" r:id="rId20"/>
    <sheet name="82" sheetId="161" r:id="rId21"/>
    <sheet name="83" sheetId="162" r:id="rId22"/>
    <sheet name="84" sheetId="163" r:id="rId23"/>
    <sheet name="85" sheetId="165" r:id="rId24"/>
    <sheet name="86" sheetId="168" r:id="rId25"/>
    <sheet name="87" sheetId="170" r:id="rId26"/>
    <sheet name="88" sheetId="172" r:id="rId27"/>
    <sheet name="89" sheetId="174" r:id="rId28"/>
    <sheet name="90" sheetId="176" r:id="rId29"/>
    <sheet name="91" sheetId="177" r:id="rId30"/>
    <sheet name="92" sheetId="178" r:id="rId31"/>
    <sheet name="93" sheetId="179" r:id="rId32"/>
    <sheet name="94" sheetId="180" r:id="rId33"/>
    <sheet name="95" sheetId="181" r:id="rId34"/>
    <sheet name="96" sheetId="182" r:id="rId35"/>
    <sheet name="97" sheetId="183" r:id="rId36"/>
    <sheet name="98" sheetId="184" r:id="rId37"/>
    <sheet name="99" sheetId="185" r:id="rId38"/>
    <sheet name="100" sheetId="186" r:id="rId39"/>
    <sheet name="101" sheetId="187" r:id="rId40"/>
    <sheet name="102" sheetId="188" r:id="rId41"/>
    <sheet name="103" sheetId="189" r:id="rId42"/>
    <sheet name="104-105" sheetId="190" r:id="rId43"/>
    <sheet name="106" sheetId="219" r:id="rId44"/>
    <sheet name="107" sheetId="220" r:id="rId45"/>
    <sheet name="108" sheetId="221" r:id="rId46"/>
    <sheet name="109" sheetId="222" r:id="rId47"/>
    <sheet name="110" sheetId="223" r:id="rId48"/>
    <sheet name="111" sheetId="224" r:id="rId49"/>
    <sheet name="112" sheetId="225" r:id="rId50"/>
  </sheets>
  <externalReferences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</externalReferences>
  <definedNames>
    <definedName name="\0" localSheetId="44">'[1]PNT-QUOT-#3'!#REF!</definedName>
    <definedName name="\0" localSheetId="46">'[1]PNT-QUOT-#3'!#REF!</definedName>
    <definedName name="\0" localSheetId="48">'[1]PNT-QUOT-#3'!#REF!</definedName>
    <definedName name="\0">'[1]PNT-QUOT-#3'!#REF!</definedName>
    <definedName name="\z" localSheetId="38">'[1]COAT&amp;WRAP-QIOT-#3'!#REF!</definedName>
    <definedName name="\z" localSheetId="44">'[1]COAT&amp;WRAP-QIOT-#3'!#REF!</definedName>
    <definedName name="\z" localSheetId="46">'[1]COAT&amp;WRAP-QIOT-#3'!#REF!</definedName>
    <definedName name="\z" localSheetId="48">'[1]COAT&amp;WRAP-QIOT-#3'!#REF!</definedName>
    <definedName name="\z" localSheetId="11">'[1]COAT&amp;WRAP-QIOT-#3'!#REF!</definedName>
    <definedName name="\z" localSheetId="14">'[1]COAT&amp;WRAP-QIOT-#3'!#REF!</definedName>
    <definedName name="\z" localSheetId="17">'[1]COAT&amp;WRAP-QIOT-#3'!#REF!</definedName>
    <definedName name="\z" localSheetId="20">'[1]COAT&amp;WRAP-QIOT-#3'!#REF!</definedName>
    <definedName name="\z" localSheetId="23">'[1]COAT&amp;WRAP-QIOT-#3'!#REF!</definedName>
    <definedName name="\z" localSheetId="26">'[1]COAT&amp;WRAP-QIOT-#3'!#REF!</definedName>
    <definedName name="\z" localSheetId="29">'[1]COAT&amp;WRAP-QIOT-#3'!#REF!</definedName>
    <definedName name="\z" localSheetId="32">'[1]COAT&amp;WRAP-QIOT-#3'!#REF!</definedName>
    <definedName name="\z" localSheetId="35">'[1]COAT&amp;WRAP-QIOT-#3'!#REF!</definedName>
    <definedName name="\z">'[1]COAT&amp;WRAP-QIOT-#3'!#REF!</definedName>
    <definedName name="_____h1" hidden="1">{"'TDTGT (theo Dphuong)'!$A$4:$F$75"}</definedName>
    <definedName name="____h1" hidden="1">{"'TDTGT (theo Dphuong)'!$A$4:$F$75"}</definedName>
    <definedName name="____h2" hidden="1">{"'TDTGT (theo Dphuong)'!$A$4:$F$75"}</definedName>
    <definedName name="___h1" hidden="1">{"'TDTGT (theo Dphuong)'!$A$4:$F$75"}</definedName>
    <definedName name="___h2" hidden="1">{"'TDTGT (theo Dphuong)'!$A$4:$F$75"}</definedName>
    <definedName name="__h1" localSheetId="40" hidden="1">{"'TDTGT (theo Dphuong)'!$A$4:$F$75"}</definedName>
    <definedName name="__h1" localSheetId="41" hidden="1">{"'TDTGT (theo Dphuong)'!$A$4:$F$75"}</definedName>
    <definedName name="__h1" localSheetId="42" hidden="1">{"'TDTGT (theo Dphuong)'!$A$4:$F$75"}</definedName>
    <definedName name="__h1" hidden="1">{"'TDTGT (theo Dphuong)'!$A$4:$F$75"}</definedName>
    <definedName name="__h2" hidden="1">{"'TDTGT (theo Dphuong)'!$A$4:$F$75"}</definedName>
    <definedName name="_B5" localSheetId="40" hidden="1">{#N/A,#N/A,FALSE,"Chung"}</definedName>
    <definedName name="_B5" localSheetId="41" hidden="1">{#N/A,#N/A,FALSE,"Chung"}</definedName>
    <definedName name="_B5" localSheetId="42" hidden="1">{#N/A,#N/A,FALSE,"Chung"}</definedName>
    <definedName name="_B5" hidden="1">{#N/A,#N/A,FALSE,"Chung"}</definedName>
    <definedName name="_Fill" localSheetId="38" hidden="1">#REF!</definedName>
    <definedName name="_Fill" localSheetId="44" hidden="1">#REF!</definedName>
    <definedName name="_Fill" localSheetId="46" hidden="1">#REF!</definedName>
    <definedName name="_Fill" localSheetId="48" hidden="1">#REF!</definedName>
    <definedName name="_Fill" localSheetId="11" hidden="1">#REF!</definedName>
    <definedName name="_Fill" localSheetId="14" hidden="1">#REF!</definedName>
    <definedName name="_Fill" localSheetId="17" hidden="1">#REF!</definedName>
    <definedName name="_Fill" localSheetId="20" hidden="1">#REF!</definedName>
    <definedName name="_Fill" localSheetId="23" hidden="1">#REF!</definedName>
    <definedName name="_Fill" localSheetId="26" hidden="1">#REF!</definedName>
    <definedName name="_Fill" localSheetId="29" hidden="1">#REF!</definedName>
    <definedName name="_Fill" localSheetId="32" hidden="1">#REF!</definedName>
    <definedName name="_Fill" localSheetId="35" hidden="1">#REF!</definedName>
    <definedName name="_Fill" hidden="1">#REF!</definedName>
    <definedName name="_xlnm._FilterDatabase" localSheetId="38" hidden="1">'100'!$A$8:$E$22</definedName>
    <definedName name="_xlnm._FilterDatabase" localSheetId="39" hidden="1">'101'!$B$6:$B$8</definedName>
    <definedName name="_xlnm._FilterDatabase" localSheetId="40" hidden="1">'102'!$9:$47</definedName>
    <definedName name="_xlnm._FilterDatabase" localSheetId="43" hidden="1">'106'!$A$5:$F$117</definedName>
    <definedName name="_xlnm._FilterDatabase" localSheetId="5" hidden="1">'67'!$A$10:$E$17</definedName>
    <definedName name="_xlnm._FilterDatabase" localSheetId="6" hidden="1">'68'!$A$9:$G$9</definedName>
    <definedName name="_xlnm._FilterDatabase" localSheetId="7" hidden="1">'69'!$A$9:$D$23</definedName>
    <definedName name="_xlnm._FilterDatabase" localSheetId="8" hidden="1">'70'!$A$11:$E$25</definedName>
    <definedName name="_xlnm._FilterDatabase" localSheetId="10" hidden="1">'72'!$A$9:$C$23</definedName>
    <definedName name="_xlnm._FilterDatabase" localSheetId="12" hidden="1">'74'!#REF!</definedName>
    <definedName name="_xlnm._FilterDatabase" localSheetId="13" hidden="1">'75'!$A$8:$C$23</definedName>
    <definedName name="_xlnm._FilterDatabase" localSheetId="14" hidden="1">'76'!$A$10:$E$23</definedName>
    <definedName name="_xlnm._FilterDatabase" localSheetId="15" hidden="1">'77'!$A$8:$C$9</definedName>
    <definedName name="_xlnm._FilterDatabase" localSheetId="16" hidden="1">'78'!$A$10:$G$25</definedName>
    <definedName name="_xlnm._FilterDatabase" localSheetId="18" hidden="1">'80'!$A$9:$C$10</definedName>
    <definedName name="_xlnm._FilterDatabase" localSheetId="21" hidden="1">'83'!$B$7:$B$9</definedName>
    <definedName name="_xlnm._FilterDatabase" localSheetId="22" hidden="1">'84'!$A$15:$K$30</definedName>
    <definedName name="_xlnm._FilterDatabase" localSheetId="23" hidden="1">'85'!$A$12:$F$26</definedName>
    <definedName name="_xlnm._FilterDatabase" localSheetId="24" hidden="1">'86'!$A$11:$G$11</definedName>
    <definedName name="_xlnm._FilterDatabase" localSheetId="27" hidden="1">'89'!#REF!</definedName>
    <definedName name="_xlnm._FilterDatabase" localSheetId="29" hidden="1">'91'!#REF!</definedName>
    <definedName name="_xlnm._FilterDatabase" localSheetId="30" hidden="1">'92'!$A$8:$E$9</definedName>
    <definedName name="_xlnm._FilterDatabase" localSheetId="32" hidden="1">'94'!$A$10:$E$24</definedName>
    <definedName name="_xlnm._FilterDatabase" localSheetId="33" hidden="1">'95'!$A$8:$D$9</definedName>
    <definedName name="_xlnm._FilterDatabase" localSheetId="35" hidden="1">'97'!#REF!</definedName>
    <definedName name="_xlnm._FilterDatabase" localSheetId="36" hidden="1">'98'!$B$7:$B$9</definedName>
    <definedName name="_h1" localSheetId="38" hidden="1">{"'TDTGT (theo Dphuong)'!$A$4:$F$75"}</definedName>
    <definedName name="_h1" localSheetId="40" hidden="1">{"'TDTGT (theo Dphuong)'!$A$4:$F$75"}</definedName>
    <definedName name="_h1" localSheetId="41" hidden="1">{"'TDTGT (theo Dphuong)'!$A$4:$F$75"}</definedName>
    <definedName name="_h1" localSheetId="42" hidden="1">{"'TDTGT (theo Dphuong)'!$A$4:$F$75"}</definedName>
    <definedName name="_h1" localSheetId="11" hidden="1">{"'TDTGT (theo Dphuong)'!$A$4:$F$75"}</definedName>
    <definedName name="_h1" localSheetId="14" hidden="1">{"'TDTGT (theo Dphuong)'!$A$4:$F$75"}</definedName>
    <definedName name="_h1" localSheetId="17" hidden="1">{"'TDTGT (theo Dphuong)'!$A$4:$F$75"}</definedName>
    <definedName name="_h1" localSheetId="20" hidden="1">{"'TDTGT (theo Dphuong)'!$A$4:$F$75"}</definedName>
    <definedName name="_h1" localSheetId="23" hidden="1">{"'TDTGT (theo Dphuong)'!$A$4:$F$75"}</definedName>
    <definedName name="_h1" localSheetId="26" hidden="1">{"'TDTGT (theo Dphuong)'!$A$4:$F$75"}</definedName>
    <definedName name="_h1" localSheetId="29" hidden="1">{"'TDTGT (theo Dphuong)'!$A$4:$F$75"}</definedName>
    <definedName name="_h1" localSheetId="32" hidden="1">{"'TDTGT (theo Dphuong)'!$A$4:$F$75"}</definedName>
    <definedName name="_h1" localSheetId="35" hidden="1">{"'TDTGT (theo Dphuong)'!$A$4:$F$75"}</definedName>
    <definedName name="_h1" hidden="1">{"'TDTGT (theo Dphuong)'!$A$4:$F$75"}</definedName>
    <definedName name="_h2" localSheetId="40" hidden="1">{"'TDTGT (theo Dphuong)'!$A$4:$F$75"}</definedName>
    <definedName name="_h2" localSheetId="41" hidden="1">{"'TDTGT (theo Dphuong)'!$A$4:$F$75"}</definedName>
    <definedName name="_h2" localSheetId="42" hidden="1">{"'TDTGT (theo Dphuong)'!$A$4:$F$75"}</definedName>
    <definedName name="_h2" hidden="1">{"'TDTGT (theo Dphuong)'!$A$4:$F$75"}</definedName>
    <definedName name="A" localSheetId="44">'[1]PNT-QUOT-#3'!#REF!</definedName>
    <definedName name="A" localSheetId="46">'[1]PNT-QUOT-#3'!#REF!</definedName>
    <definedName name="A" localSheetId="48">'[1]PNT-QUOT-#3'!#REF!</definedName>
    <definedName name="A">'[1]PNT-QUOT-#3'!#REF!</definedName>
    <definedName name="AAA" localSheetId="38">'[2]MTL$-INTER'!#REF!</definedName>
    <definedName name="AAA" localSheetId="44">'[2]MTL$-INTER'!#REF!</definedName>
    <definedName name="AAA" localSheetId="46">'[2]MTL$-INTER'!#REF!</definedName>
    <definedName name="AAA" localSheetId="48">'[2]MTL$-INTER'!#REF!</definedName>
    <definedName name="AAA" localSheetId="11">'[2]MTL$-INTER'!#REF!</definedName>
    <definedName name="AAA" localSheetId="14">'[2]MTL$-INTER'!#REF!</definedName>
    <definedName name="AAA" localSheetId="17">'[2]MTL$-INTER'!#REF!</definedName>
    <definedName name="AAA" localSheetId="20">'[2]MTL$-INTER'!#REF!</definedName>
    <definedName name="AAA" localSheetId="23">'[2]MTL$-INTER'!#REF!</definedName>
    <definedName name="AAA" localSheetId="26">'[2]MTL$-INTER'!#REF!</definedName>
    <definedName name="AAA" localSheetId="29">'[2]MTL$-INTER'!#REF!</definedName>
    <definedName name="AAA" localSheetId="32">'[2]MTL$-INTER'!#REF!</definedName>
    <definedName name="AAA" localSheetId="35">'[2]MTL$-INTER'!#REF!</definedName>
    <definedName name="AAA">'[2]MTL$-INTER'!#REF!</definedName>
    <definedName name="anpha" localSheetId="38">#REF!</definedName>
    <definedName name="anpha" localSheetId="44">#REF!</definedName>
    <definedName name="anpha" localSheetId="46">#REF!</definedName>
    <definedName name="anpha" localSheetId="48">#REF!</definedName>
    <definedName name="anpha" localSheetId="11">#REF!</definedName>
    <definedName name="anpha" localSheetId="14">#REF!</definedName>
    <definedName name="anpha" localSheetId="17">#REF!</definedName>
    <definedName name="anpha" localSheetId="20">#REF!</definedName>
    <definedName name="anpha" localSheetId="23">#REF!</definedName>
    <definedName name="anpha" localSheetId="26">#REF!</definedName>
    <definedName name="anpha" localSheetId="29">#REF!</definedName>
    <definedName name="anpha" localSheetId="32">#REF!</definedName>
    <definedName name="anpha" localSheetId="35">#REF!</definedName>
    <definedName name="anpha">#REF!</definedName>
    <definedName name="b" localSheetId="38">#REF!</definedName>
    <definedName name="b" localSheetId="44">#REF!</definedName>
    <definedName name="b" localSheetId="46">#REF!</definedName>
    <definedName name="b" localSheetId="48">#REF!</definedName>
    <definedName name="b" localSheetId="11">#REF!</definedName>
    <definedName name="b" localSheetId="14">#REF!</definedName>
    <definedName name="b" localSheetId="17">#REF!</definedName>
    <definedName name="b" localSheetId="20">#REF!</definedName>
    <definedName name="b" localSheetId="23">#REF!</definedName>
    <definedName name="b" localSheetId="26">#REF!</definedName>
    <definedName name="b" localSheetId="29">#REF!</definedName>
    <definedName name="b" localSheetId="32">#REF!</definedName>
    <definedName name="b" localSheetId="35">#REF!</definedName>
    <definedName name="b">#REF!</definedName>
    <definedName name="B5new" localSheetId="40" hidden="1">{"'TDTGT (theo Dphuong)'!$A$4:$F$75"}</definedName>
    <definedName name="B5new" localSheetId="41" hidden="1">{"'TDTGT (theo Dphuong)'!$A$4:$F$75"}</definedName>
    <definedName name="B5new" localSheetId="42" hidden="1">{"'TDTGT (theo Dphuong)'!$A$4:$F$75"}</definedName>
    <definedName name="B5new" hidden="1">{"'TDTGT (theo Dphuong)'!$A$4:$F$75"}</definedName>
    <definedName name="beta" localSheetId="38">#REF!</definedName>
    <definedName name="beta" localSheetId="44">#REF!</definedName>
    <definedName name="beta" localSheetId="46">#REF!</definedName>
    <definedName name="beta" localSheetId="48">#REF!</definedName>
    <definedName name="beta" localSheetId="11">#REF!</definedName>
    <definedName name="beta" localSheetId="14">#REF!</definedName>
    <definedName name="beta" localSheetId="17">#REF!</definedName>
    <definedName name="beta" localSheetId="20">#REF!</definedName>
    <definedName name="beta" localSheetId="23">#REF!</definedName>
    <definedName name="beta" localSheetId="26">#REF!</definedName>
    <definedName name="beta" localSheetId="29">#REF!</definedName>
    <definedName name="beta" localSheetId="32">#REF!</definedName>
    <definedName name="beta" localSheetId="35">#REF!</definedName>
    <definedName name="beta">#REF!</definedName>
    <definedName name="BT" localSheetId="38">#REF!</definedName>
    <definedName name="BT" localSheetId="44">#REF!</definedName>
    <definedName name="BT" localSheetId="46">#REF!</definedName>
    <definedName name="BT" localSheetId="48">#REF!</definedName>
    <definedName name="BT" localSheetId="11">#REF!</definedName>
    <definedName name="BT" localSheetId="14">#REF!</definedName>
    <definedName name="BT" localSheetId="17">#REF!</definedName>
    <definedName name="BT" localSheetId="20">#REF!</definedName>
    <definedName name="BT" localSheetId="23">#REF!</definedName>
    <definedName name="BT" localSheetId="26">#REF!</definedName>
    <definedName name="BT" localSheetId="29">#REF!</definedName>
    <definedName name="BT" localSheetId="32">#REF!</definedName>
    <definedName name="BT" localSheetId="35">#REF!</definedName>
    <definedName name="BT">#REF!</definedName>
    <definedName name="COAT" localSheetId="38">'[1]PNT-QUOT-#3'!#REF!</definedName>
    <definedName name="COAT" localSheetId="44">'[1]PNT-QUOT-#3'!#REF!</definedName>
    <definedName name="COAT" localSheetId="46">'[1]PNT-QUOT-#3'!#REF!</definedName>
    <definedName name="COAT" localSheetId="48">'[1]PNT-QUOT-#3'!#REF!</definedName>
    <definedName name="COAT" localSheetId="11">'[1]PNT-QUOT-#3'!#REF!</definedName>
    <definedName name="COAT" localSheetId="14">'[1]PNT-QUOT-#3'!#REF!</definedName>
    <definedName name="COAT" localSheetId="17">'[1]PNT-QUOT-#3'!#REF!</definedName>
    <definedName name="COAT" localSheetId="20">'[1]PNT-QUOT-#3'!#REF!</definedName>
    <definedName name="COAT" localSheetId="23">'[1]PNT-QUOT-#3'!#REF!</definedName>
    <definedName name="COAT" localSheetId="26">'[1]PNT-QUOT-#3'!#REF!</definedName>
    <definedName name="COAT" localSheetId="29">'[1]PNT-QUOT-#3'!#REF!</definedName>
    <definedName name="COAT" localSheetId="32">'[1]PNT-QUOT-#3'!#REF!</definedName>
    <definedName name="COAT" localSheetId="35">'[1]PNT-QUOT-#3'!#REF!</definedName>
    <definedName name="COAT">'[1]PNT-QUOT-#3'!#REF!</definedName>
    <definedName name="CS_10" localSheetId="38">#REF!</definedName>
    <definedName name="CS_10" localSheetId="44">#REF!</definedName>
    <definedName name="CS_10" localSheetId="46">#REF!</definedName>
    <definedName name="CS_10" localSheetId="48">#REF!</definedName>
    <definedName name="CS_10" localSheetId="11">#REF!</definedName>
    <definedName name="CS_10" localSheetId="14">#REF!</definedName>
    <definedName name="CS_10" localSheetId="17">#REF!</definedName>
    <definedName name="CS_10" localSheetId="20">#REF!</definedName>
    <definedName name="CS_10" localSheetId="23">#REF!</definedName>
    <definedName name="CS_10" localSheetId="26">#REF!</definedName>
    <definedName name="CS_10" localSheetId="29">#REF!</definedName>
    <definedName name="CS_10" localSheetId="32">#REF!</definedName>
    <definedName name="CS_10" localSheetId="35">#REF!</definedName>
    <definedName name="CS_10">#REF!</definedName>
    <definedName name="CS_100" localSheetId="38">#REF!</definedName>
    <definedName name="CS_100" localSheetId="44">#REF!</definedName>
    <definedName name="CS_100" localSheetId="46">#REF!</definedName>
    <definedName name="CS_100" localSheetId="48">#REF!</definedName>
    <definedName name="CS_100" localSheetId="11">#REF!</definedName>
    <definedName name="CS_100" localSheetId="14">#REF!</definedName>
    <definedName name="CS_100" localSheetId="17">#REF!</definedName>
    <definedName name="CS_100" localSheetId="20">#REF!</definedName>
    <definedName name="CS_100" localSheetId="23">#REF!</definedName>
    <definedName name="CS_100" localSheetId="26">#REF!</definedName>
    <definedName name="CS_100" localSheetId="29">#REF!</definedName>
    <definedName name="CS_100" localSheetId="32">#REF!</definedName>
    <definedName name="CS_100" localSheetId="35">#REF!</definedName>
    <definedName name="CS_100">#REF!</definedName>
    <definedName name="CS_10S" localSheetId="38">#REF!</definedName>
    <definedName name="CS_10S" localSheetId="44">#REF!</definedName>
    <definedName name="CS_10S" localSheetId="46">#REF!</definedName>
    <definedName name="CS_10S" localSheetId="48">#REF!</definedName>
    <definedName name="CS_10S" localSheetId="11">#REF!</definedName>
    <definedName name="CS_10S" localSheetId="14">#REF!</definedName>
    <definedName name="CS_10S" localSheetId="17">#REF!</definedName>
    <definedName name="CS_10S" localSheetId="20">#REF!</definedName>
    <definedName name="CS_10S" localSheetId="23">#REF!</definedName>
    <definedName name="CS_10S" localSheetId="26">#REF!</definedName>
    <definedName name="CS_10S" localSheetId="29">#REF!</definedName>
    <definedName name="CS_10S" localSheetId="32">#REF!</definedName>
    <definedName name="CS_10S" localSheetId="35">#REF!</definedName>
    <definedName name="CS_10S">#REF!</definedName>
    <definedName name="CS_120" localSheetId="38">#REF!</definedName>
    <definedName name="CS_120" localSheetId="44">#REF!</definedName>
    <definedName name="CS_120" localSheetId="46">#REF!</definedName>
    <definedName name="CS_120" localSheetId="48">#REF!</definedName>
    <definedName name="CS_120" localSheetId="11">#REF!</definedName>
    <definedName name="CS_120" localSheetId="14">#REF!</definedName>
    <definedName name="CS_120" localSheetId="17">#REF!</definedName>
    <definedName name="CS_120" localSheetId="20">#REF!</definedName>
    <definedName name="CS_120" localSheetId="23">#REF!</definedName>
    <definedName name="CS_120" localSheetId="26">#REF!</definedName>
    <definedName name="CS_120" localSheetId="29">#REF!</definedName>
    <definedName name="CS_120" localSheetId="32">#REF!</definedName>
    <definedName name="CS_120" localSheetId="35">#REF!</definedName>
    <definedName name="CS_120">#REF!</definedName>
    <definedName name="CS_140" localSheetId="38">#REF!</definedName>
    <definedName name="CS_140" localSheetId="44">#REF!</definedName>
    <definedName name="CS_140" localSheetId="46">#REF!</definedName>
    <definedName name="CS_140" localSheetId="48">#REF!</definedName>
    <definedName name="CS_140" localSheetId="11">#REF!</definedName>
    <definedName name="CS_140" localSheetId="14">#REF!</definedName>
    <definedName name="CS_140" localSheetId="17">#REF!</definedName>
    <definedName name="CS_140" localSheetId="20">#REF!</definedName>
    <definedName name="CS_140" localSheetId="23">#REF!</definedName>
    <definedName name="CS_140" localSheetId="26">#REF!</definedName>
    <definedName name="CS_140" localSheetId="29">#REF!</definedName>
    <definedName name="CS_140" localSheetId="32">#REF!</definedName>
    <definedName name="CS_140" localSheetId="35">#REF!</definedName>
    <definedName name="CS_140">#REF!</definedName>
    <definedName name="CS_160" localSheetId="38">#REF!</definedName>
    <definedName name="CS_160" localSheetId="44">#REF!</definedName>
    <definedName name="CS_160" localSheetId="46">#REF!</definedName>
    <definedName name="CS_160" localSheetId="48">#REF!</definedName>
    <definedName name="CS_160" localSheetId="11">#REF!</definedName>
    <definedName name="CS_160" localSheetId="14">#REF!</definedName>
    <definedName name="CS_160" localSheetId="17">#REF!</definedName>
    <definedName name="CS_160" localSheetId="20">#REF!</definedName>
    <definedName name="CS_160" localSheetId="23">#REF!</definedName>
    <definedName name="CS_160" localSheetId="26">#REF!</definedName>
    <definedName name="CS_160" localSheetId="29">#REF!</definedName>
    <definedName name="CS_160" localSheetId="32">#REF!</definedName>
    <definedName name="CS_160" localSheetId="35">#REF!</definedName>
    <definedName name="CS_160">#REF!</definedName>
    <definedName name="CS_20" localSheetId="38">#REF!</definedName>
    <definedName name="CS_20" localSheetId="44">#REF!</definedName>
    <definedName name="CS_20" localSheetId="46">#REF!</definedName>
    <definedName name="CS_20" localSheetId="48">#REF!</definedName>
    <definedName name="CS_20" localSheetId="11">#REF!</definedName>
    <definedName name="CS_20" localSheetId="14">#REF!</definedName>
    <definedName name="CS_20" localSheetId="17">#REF!</definedName>
    <definedName name="CS_20" localSheetId="20">#REF!</definedName>
    <definedName name="CS_20" localSheetId="23">#REF!</definedName>
    <definedName name="CS_20" localSheetId="26">#REF!</definedName>
    <definedName name="CS_20" localSheetId="29">#REF!</definedName>
    <definedName name="CS_20" localSheetId="32">#REF!</definedName>
    <definedName name="CS_20" localSheetId="35">#REF!</definedName>
    <definedName name="CS_20">#REF!</definedName>
    <definedName name="CS_30" localSheetId="38">#REF!</definedName>
    <definedName name="CS_30" localSheetId="44">#REF!</definedName>
    <definedName name="CS_30" localSheetId="46">#REF!</definedName>
    <definedName name="CS_30" localSheetId="48">#REF!</definedName>
    <definedName name="CS_30" localSheetId="11">#REF!</definedName>
    <definedName name="CS_30" localSheetId="14">#REF!</definedName>
    <definedName name="CS_30" localSheetId="17">#REF!</definedName>
    <definedName name="CS_30" localSheetId="20">#REF!</definedName>
    <definedName name="CS_30" localSheetId="23">#REF!</definedName>
    <definedName name="CS_30" localSheetId="26">#REF!</definedName>
    <definedName name="CS_30" localSheetId="29">#REF!</definedName>
    <definedName name="CS_30" localSheetId="32">#REF!</definedName>
    <definedName name="CS_30" localSheetId="35">#REF!</definedName>
    <definedName name="CS_30">#REF!</definedName>
    <definedName name="CS_40" localSheetId="38">#REF!</definedName>
    <definedName name="CS_40" localSheetId="44">#REF!</definedName>
    <definedName name="CS_40" localSheetId="46">#REF!</definedName>
    <definedName name="CS_40" localSheetId="48">#REF!</definedName>
    <definedName name="CS_40" localSheetId="11">#REF!</definedName>
    <definedName name="CS_40" localSheetId="14">#REF!</definedName>
    <definedName name="CS_40" localSheetId="17">#REF!</definedName>
    <definedName name="CS_40" localSheetId="20">#REF!</definedName>
    <definedName name="CS_40" localSheetId="23">#REF!</definedName>
    <definedName name="CS_40" localSheetId="26">#REF!</definedName>
    <definedName name="CS_40" localSheetId="29">#REF!</definedName>
    <definedName name="CS_40" localSheetId="32">#REF!</definedName>
    <definedName name="CS_40" localSheetId="35">#REF!</definedName>
    <definedName name="CS_40">#REF!</definedName>
    <definedName name="CS_40S" localSheetId="38">#REF!</definedName>
    <definedName name="CS_40S" localSheetId="44">#REF!</definedName>
    <definedName name="CS_40S" localSheetId="46">#REF!</definedName>
    <definedName name="CS_40S" localSheetId="48">#REF!</definedName>
    <definedName name="CS_40S" localSheetId="11">#REF!</definedName>
    <definedName name="CS_40S" localSheetId="14">#REF!</definedName>
    <definedName name="CS_40S" localSheetId="17">#REF!</definedName>
    <definedName name="CS_40S" localSheetId="20">#REF!</definedName>
    <definedName name="CS_40S" localSheetId="23">#REF!</definedName>
    <definedName name="CS_40S" localSheetId="26">#REF!</definedName>
    <definedName name="CS_40S" localSheetId="29">#REF!</definedName>
    <definedName name="CS_40S" localSheetId="32">#REF!</definedName>
    <definedName name="CS_40S" localSheetId="35">#REF!</definedName>
    <definedName name="CS_40S">#REF!</definedName>
    <definedName name="CS_5S" localSheetId="38">#REF!</definedName>
    <definedName name="CS_5S" localSheetId="44">#REF!</definedName>
    <definedName name="CS_5S" localSheetId="46">#REF!</definedName>
    <definedName name="CS_5S" localSheetId="48">#REF!</definedName>
    <definedName name="CS_5S" localSheetId="11">#REF!</definedName>
    <definedName name="CS_5S" localSheetId="14">#REF!</definedName>
    <definedName name="CS_5S" localSheetId="17">#REF!</definedName>
    <definedName name="CS_5S" localSheetId="20">#REF!</definedName>
    <definedName name="CS_5S" localSheetId="23">#REF!</definedName>
    <definedName name="CS_5S" localSheetId="26">#REF!</definedName>
    <definedName name="CS_5S" localSheetId="29">#REF!</definedName>
    <definedName name="CS_5S" localSheetId="32">#REF!</definedName>
    <definedName name="CS_5S" localSheetId="35">#REF!</definedName>
    <definedName name="CS_5S">#REF!</definedName>
    <definedName name="CS_60" localSheetId="38">#REF!</definedName>
    <definedName name="CS_60" localSheetId="44">#REF!</definedName>
    <definedName name="CS_60" localSheetId="46">#REF!</definedName>
    <definedName name="CS_60" localSheetId="48">#REF!</definedName>
    <definedName name="CS_60" localSheetId="11">#REF!</definedName>
    <definedName name="CS_60" localSheetId="14">#REF!</definedName>
    <definedName name="CS_60" localSheetId="17">#REF!</definedName>
    <definedName name="CS_60" localSheetId="20">#REF!</definedName>
    <definedName name="CS_60" localSheetId="23">#REF!</definedName>
    <definedName name="CS_60" localSheetId="26">#REF!</definedName>
    <definedName name="CS_60" localSheetId="29">#REF!</definedName>
    <definedName name="CS_60" localSheetId="32">#REF!</definedName>
    <definedName name="CS_60" localSheetId="35">#REF!</definedName>
    <definedName name="CS_60">#REF!</definedName>
    <definedName name="CS_80" localSheetId="38">#REF!</definedName>
    <definedName name="CS_80" localSheetId="44">#REF!</definedName>
    <definedName name="CS_80" localSheetId="46">#REF!</definedName>
    <definedName name="CS_80" localSheetId="48">#REF!</definedName>
    <definedName name="CS_80" localSheetId="11">#REF!</definedName>
    <definedName name="CS_80" localSheetId="14">#REF!</definedName>
    <definedName name="CS_80" localSheetId="17">#REF!</definedName>
    <definedName name="CS_80" localSheetId="20">#REF!</definedName>
    <definedName name="CS_80" localSheetId="23">#REF!</definedName>
    <definedName name="CS_80" localSheetId="26">#REF!</definedName>
    <definedName name="CS_80" localSheetId="29">#REF!</definedName>
    <definedName name="CS_80" localSheetId="32">#REF!</definedName>
    <definedName name="CS_80" localSheetId="35">#REF!</definedName>
    <definedName name="CS_80">#REF!</definedName>
    <definedName name="CS_80S" localSheetId="38">#REF!</definedName>
    <definedName name="CS_80S" localSheetId="44">#REF!</definedName>
    <definedName name="CS_80S" localSheetId="46">#REF!</definedName>
    <definedName name="CS_80S" localSheetId="48">#REF!</definedName>
    <definedName name="CS_80S" localSheetId="11">#REF!</definedName>
    <definedName name="CS_80S" localSheetId="14">#REF!</definedName>
    <definedName name="CS_80S" localSheetId="17">#REF!</definedName>
    <definedName name="CS_80S" localSheetId="20">#REF!</definedName>
    <definedName name="CS_80S" localSheetId="23">#REF!</definedName>
    <definedName name="CS_80S" localSheetId="26">#REF!</definedName>
    <definedName name="CS_80S" localSheetId="29">#REF!</definedName>
    <definedName name="CS_80S" localSheetId="32">#REF!</definedName>
    <definedName name="CS_80S" localSheetId="35">#REF!</definedName>
    <definedName name="CS_80S">#REF!</definedName>
    <definedName name="CS_STD" localSheetId="38">#REF!</definedName>
    <definedName name="CS_STD" localSheetId="44">#REF!</definedName>
    <definedName name="CS_STD" localSheetId="46">#REF!</definedName>
    <definedName name="CS_STD" localSheetId="48">#REF!</definedName>
    <definedName name="CS_STD" localSheetId="11">#REF!</definedName>
    <definedName name="CS_STD" localSheetId="14">#REF!</definedName>
    <definedName name="CS_STD" localSheetId="17">#REF!</definedName>
    <definedName name="CS_STD" localSheetId="20">#REF!</definedName>
    <definedName name="CS_STD" localSheetId="23">#REF!</definedName>
    <definedName name="CS_STD" localSheetId="26">#REF!</definedName>
    <definedName name="CS_STD" localSheetId="29">#REF!</definedName>
    <definedName name="CS_STD" localSheetId="32">#REF!</definedName>
    <definedName name="CS_STD" localSheetId="35">#REF!</definedName>
    <definedName name="CS_STD">#REF!</definedName>
    <definedName name="CS_XS" localSheetId="38">#REF!</definedName>
    <definedName name="CS_XS" localSheetId="44">#REF!</definedName>
    <definedName name="CS_XS" localSheetId="46">#REF!</definedName>
    <definedName name="CS_XS" localSheetId="48">#REF!</definedName>
    <definedName name="CS_XS" localSheetId="11">#REF!</definedName>
    <definedName name="CS_XS" localSheetId="14">#REF!</definedName>
    <definedName name="CS_XS" localSheetId="17">#REF!</definedName>
    <definedName name="CS_XS" localSheetId="20">#REF!</definedName>
    <definedName name="CS_XS" localSheetId="23">#REF!</definedName>
    <definedName name="CS_XS" localSheetId="26">#REF!</definedName>
    <definedName name="CS_XS" localSheetId="29">#REF!</definedName>
    <definedName name="CS_XS" localSheetId="32">#REF!</definedName>
    <definedName name="CS_XS" localSheetId="35">#REF!</definedName>
    <definedName name="CS_XS">#REF!</definedName>
    <definedName name="CS_XXS" localSheetId="38">#REF!</definedName>
    <definedName name="CS_XXS" localSheetId="44">#REF!</definedName>
    <definedName name="CS_XXS" localSheetId="46">#REF!</definedName>
    <definedName name="CS_XXS" localSheetId="48">#REF!</definedName>
    <definedName name="CS_XXS" localSheetId="11">#REF!</definedName>
    <definedName name="CS_XXS" localSheetId="14">#REF!</definedName>
    <definedName name="CS_XXS" localSheetId="17">#REF!</definedName>
    <definedName name="CS_XXS" localSheetId="20">#REF!</definedName>
    <definedName name="CS_XXS" localSheetId="23">#REF!</definedName>
    <definedName name="CS_XXS" localSheetId="26">#REF!</definedName>
    <definedName name="CS_XXS" localSheetId="29">#REF!</definedName>
    <definedName name="CS_XXS" localSheetId="32">#REF!</definedName>
    <definedName name="CS_XXS" localSheetId="35">#REF!</definedName>
    <definedName name="CS_XXS">#REF!</definedName>
    <definedName name="cv" localSheetId="38" hidden="1">{"'TDTGT (theo Dphuong)'!$A$4:$F$75"}</definedName>
    <definedName name="cv" localSheetId="40" hidden="1">{"'TDTGT (theo Dphuong)'!$A$4:$F$75"}</definedName>
    <definedName name="cv" localSheetId="41" hidden="1">{"'TDTGT (theo Dphuong)'!$A$4:$F$75"}</definedName>
    <definedName name="cv" localSheetId="42" hidden="1">{"'TDTGT (theo Dphuong)'!$A$4:$F$75"}</definedName>
    <definedName name="cv" localSheetId="11" hidden="1">{"'TDTGT (theo Dphuong)'!$A$4:$F$75"}</definedName>
    <definedName name="cv" localSheetId="14" hidden="1">{"'TDTGT (theo Dphuong)'!$A$4:$F$75"}</definedName>
    <definedName name="cv" localSheetId="17" hidden="1">{"'TDTGT (theo Dphuong)'!$A$4:$F$75"}</definedName>
    <definedName name="cv" localSheetId="20" hidden="1">{"'TDTGT (theo Dphuong)'!$A$4:$F$75"}</definedName>
    <definedName name="cv" localSheetId="23" hidden="1">{"'TDTGT (theo Dphuong)'!$A$4:$F$75"}</definedName>
    <definedName name="cv" localSheetId="26" hidden="1">{"'TDTGT (theo Dphuong)'!$A$4:$F$75"}</definedName>
    <definedName name="cv" localSheetId="29" hidden="1">{"'TDTGT (theo Dphuong)'!$A$4:$F$75"}</definedName>
    <definedName name="cv" localSheetId="32" hidden="1">{"'TDTGT (theo Dphuong)'!$A$4:$F$75"}</definedName>
    <definedName name="cv" localSheetId="35" hidden="1">{"'TDTGT (theo Dphuong)'!$A$4:$F$75"}</definedName>
    <definedName name="cv" hidden="1">{"'TDTGT (theo Dphuong)'!$A$4:$F$75"}</definedName>
    <definedName name="cx" localSheetId="38">#REF!</definedName>
    <definedName name="cx" localSheetId="44">#REF!</definedName>
    <definedName name="cx" localSheetId="46">#REF!</definedName>
    <definedName name="cx" localSheetId="48">#REF!</definedName>
    <definedName name="cx" localSheetId="11">#REF!</definedName>
    <definedName name="cx" localSheetId="14">#REF!</definedName>
    <definedName name="cx" localSheetId="17">#REF!</definedName>
    <definedName name="cx" localSheetId="20">#REF!</definedName>
    <definedName name="cx" localSheetId="23">#REF!</definedName>
    <definedName name="cx" localSheetId="26">#REF!</definedName>
    <definedName name="cx" localSheetId="29">#REF!</definedName>
    <definedName name="cx" localSheetId="32">#REF!</definedName>
    <definedName name="cx" localSheetId="35">#REF!</definedName>
    <definedName name="cx">#REF!</definedName>
    <definedName name="dd" localSheetId="38">#REF!</definedName>
    <definedName name="dd" localSheetId="44">#REF!</definedName>
    <definedName name="dd" localSheetId="46">#REF!</definedName>
    <definedName name="dd" localSheetId="48">#REF!</definedName>
    <definedName name="dd" localSheetId="11">#REF!</definedName>
    <definedName name="dd" localSheetId="14">#REF!</definedName>
    <definedName name="dd" localSheetId="17">#REF!</definedName>
    <definedName name="dd" localSheetId="20">#REF!</definedName>
    <definedName name="dd" localSheetId="23">#REF!</definedName>
    <definedName name="dd" localSheetId="26">#REF!</definedName>
    <definedName name="dd" localSheetId="29">#REF!</definedName>
    <definedName name="dd" localSheetId="32">#REF!</definedName>
    <definedName name="dd" localSheetId="35">#REF!</definedName>
    <definedName name="dd">#REF!</definedName>
    <definedName name="dg" localSheetId="38">#REF!</definedName>
    <definedName name="dg" localSheetId="44">#REF!</definedName>
    <definedName name="dg" localSheetId="46">#REF!</definedName>
    <definedName name="dg" localSheetId="48">#REF!</definedName>
    <definedName name="dg" localSheetId="11">#REF!</definedName>
    <definedName name="dg" localSheetId="14">#REF!</definedName>
    <definedName name="dg" localSheetId="17">#REF!</definedName>
    <definedName name="dg" localSheetId="20">#REF!</definedName>
    <definedName name="dg" localSheetId="23">#REF!</definedName>
    <definedName name="dg" localSheetId="26">#REF!</definedName>
    <definedName name="dg" localSheetId="29">#REF!</definedName>
    <definedName name="dg" localSheetId="32">#REF!</definedName>
    <definedName name="dg" localSheetId="35">#REF!</definedName>
    <definedName name="dg">#REF!</definedName>
    <definedName name="dien" localSheetId="38">#REF!</definedName>
    <definedName name="dien" localSheetId="44">#REF!</definedName>
    <definedName name="dien" localSheetId="46">#REF!</definedName>
    <definedName name="dien" localSheetId="48">#REF!</definedName>
    <definedName name="dien" localSheetId="11">#REF!</definedName>
    <definedName name="dien" localSheetId="14">#REF!</definedName>
    <definedName name="dien" localSheetId="17">#REF!</definedName>
    <definedName name="dien" localSheetId="20">#REF!</definedName>
    <definedName name="dien" localSheetId="23">#REF!</definedName>
    <definedName name="dien" localSheetId="26">#REF!</definedName>
    <definedName name="dien" localSheetId="29">#REF!</definedName>
    <definedName name="dien" localSheetId="32">#REF!</definedName>
    <definedName name="dien" localSheetId="35">#REF!</definedName>
    <definedName name="dien">#REF!</definedName>
    <definedName name="ffddg" localSheetId="44">#REF!</definedName>
    <definedName name="ffddg" localSheetId="46">#REF!</definedName>
    <definedName name="ffddg" localSheetId="48">#REF!</definedName>
    <definedName name="ffddg">#REF!</definedName>
    <definedName name="FP" localSheetId="38">'[1]COAT&amp;WRAP-QIOT-#3'!#REF!</definedName>
    <definedName name="FP" localSheetId="44">'[1]COAT&amp;WRAP-QIOT-#3'!#REF!</definedName>
    <definedName name="FP" localSheetId="46">'[1]COAT&amp;WRAP-QIOT-#3'!#REF!</definedName>
    <definedName name="FP" localSheetId="48">'[1]COAT&amp;WRAP-QIOT-#3'!#REF!</definedName>
    <definedName name="FP" localSheetId="11">'[1]COAT&amp;WRAP-QIOT-#3'!#REF!</definedName>
    <definedName name="FP" localSheetId="14">'[1]COAT&amp;WRAP-QIOT-#3'!#REF!</definedName>
    <definedName name="FP" localSheetId="17">'[1]COAT&amp;WRAP-QIOT-#3'!#REF!</definedName>
    <definedName name="FP" localSheetId="20">'[1]COAT&amp;WRAP-QIOT-#3'!#REF!</definedName>
    <definedName name="FP" localSheetId="23">'[1]COAT&amp;WRAP-QIOT-#3'!#REF!</definedName>
    <definedName name="FP" localSheetId="26">'[1]COAT&amp;WRAP-QIOT-#3'!#REF!</definedName>
    <definedName name="FP" localSheetId="29">'[1]COAT&amp;WRAP-QIOT-#3'!#REF!</definedName>
    <definedName name="FP" localSheetId="32">'[1]COAT&amp;WRAP-QIOT-#3'!#REF!</definedName>
    <definedName name="FP" localSheetId="35">'[1]COAT&amp;WRAP-QIOT-#3'!#REF!</definedName>
    <definedName name="FP">'[1]COAT&amp;WRAP-QIOT-#3'!#REF!</definedName>
    <definedName name="h" localSheetId="38" hidden="1">{"'TDTGT (theo Dphuong)'!$A$4:$F$75"}</definedName>
    <definedName name="h" localSheetId="40" hidden="1">{"'TDTGT (theo Dphuong)'!$A$4:$F$75"}</definedName>
    <definedName name="h" localSheetId="41" hidden="1">{"'TDTGT (theo Dphuong)'!$A$4:$F$75"}</definedName>
    <definedName name="h" localSheetId="42" hidden="1">{"'TDTGT (theo Dphuong)'!$A$4:$F$75"}</definedName>
    <definedName name="h" localSheetId="11" hidden="1">{"'TDTGT (theo Dphuong)'!$A$4:$F$75"}</definedName>
    <definedName name="h" localSheetId="14" hidden="1">{"'TDTGT (theo Dphuong)'!$A$4:$F$75"}</definedName>
    <definedName name="h" localSheetId="17" hidden="1">{"'TDTGT (theo Dphuong)'!$A$4:$F$75"}</definedName>
    <definedName name="h" localSheetId="20" hidden="1">{"'TDTGT (theo Dphuong)'!$A$4:$F$75"}</definedName>
    <definedName name="h" localSheetId="23" hidden="1">{"'TDTGT (theo Dphuong)'!$A$4:$F$75"}</definedName>
    <definedName name="h" localSheetId="26" hidden="1">{"'TDTGT (theo Dphuong)'!$A$4:$F$75"}</definedName>
    <definedName name="h" localSheetId="29" hidden="1">{"'TDTGT (theo Dphuong)'!$A$4:$F$75"}</definedName>
    <definedName name="h" localSheetId="32" hidden="1">{"'TDTGT (theo Dphuong)'!$A$4:$F$75"}</definedName>
    <definedName name="h" localSheetId="35" hidden="1">{"'TDTGT (theo Dphuong)'!$A$4:$F$75"}</definedName>
    <definedName name="h" hidden="1">{"'TDTGT (theo Dphuong)'!$A$4:$F$75"}</definedName>
    <definedName name="hab" localSheetId="38">#REF!</definedName>
    <definedName name="hab" localSheetId="44">#REF!</definedName>
    <definedName name="hab" localSheetId="46">#REF!</definedName>
    <definedName name="hab" localSheetId="48">#REF!</definedName>
    <definedName name="hab" localSheetId="11">#REF!</definedName>
    <definedName name="hab" localSheetId="14">#REF!</definedName>
    <definedName name="hab" localSheetId="17">#REF!</definedName>
    <definedName name="hab" localSheetId="20">#REF!</definedName>
    <definedName name="hab" localSheetId="23">#REF!</definedName>
    <definedName name="hab" localSheetId="26">#REF!</definedName>
    <definedName name="hab" localSheetId="29">#REF!</definedName>
    <definedName name="hab" localSheetId="32">#REF!</definedName>
    <definedName name="hab" localSheetId="35">#REF!</definedName>
    <definedName name="hab">#REF!</definedName>
    <definedName name="habac" localSheetId="38">#REF!</definedName>
    <definedName name="habac" localSheetId="44">#REF!</definedName>
    <definedName name="habac" localSheetId="46">#REF!</definedName>
    <definedName name="habac" localSheetId="48">#REF!</definedName>
    <definedName name="habac" localSheetId="11">#REF!</definedName>
    <definedName name="habac" localSheetId="14">#REF!</definedName>
    <definedName name="habac" localSheetId="17">#REF!</definedName>
    <definedName name="habac" localSheetId="20">#REF!</definedName>
    <definedName name="habac" localSheetId="23">#REF!</definedName>
    <definedName name="habac" localSheetId="26">#REF!</definedName>
    <definedName name="habac" localSheetId="29">#REF!</definedName>
    <definedName name="habac" localSheetId="32">#REF!</definedName>
    <definedName name="habac" localSheetId="35">#REF!</definedName>
    <definedName name="habac">#REF!</definedName>
    <definedName name="Habac1" localSheetId="38">'[3]7 THAI NGUYEN'!$A$11</definedName>
    <definedName name="Habac1" localSheetId="11">'[3]7 THAI NGUYEN'!$A$11</definedName>
    <definedName name="Habac1" localSheetId="14">'[3]7 THAI NGUYEN'!$A$11</definedName>
    <definedName name="Habac1" localSheetId="17">'[3]7 THAI NGUYEN'!$A$11</definedName>
    <definedName name="Habac1" localSheetId="20">'[3]7 THAI NGUYEN'!$A$11</definedName>
    <definedName name="Habac1" localSheetId="23">'[3]7 THAI NGUYEN'!$A$11</definedName>
    <definedName name="Habac1" localSheetId="26">'[3]7 THAI NGUYEN'!$A$11</definedName>
    <definedName name="Habac1" localSheetId="29">'[3]7 THAI NGUYEN'!$A$11</definedName>
    <definedName name="Habac1" localSheetId="32">'[3]7 THAI NGUYEN'!$A$11</definedName>
    <definedName name="Habac1" localSheetId="35">'[3]7 THAI NGUYEN'!$A$11</definedName>
    <definedName name="Habac1">'[3]7 THAI NGUYEN'!$A$11</definedName>
    <definedName name="HTML_CodePage" hidden="1">1252</definedName>
    <definedName name="HTML_Control" localSheetId="38" hidden="1">{"'TDTGT (theo Dphuong)'!$A$4:$F$75"}</definedName>
    <definedName name="HTML_Control" localSheetId="40" hidden="1">{"'TDTGT (theo Dphuong)'!$A$4:$F$75"}</definedName>
    <definedName name="HTML_Control" localSheetId="41" hidden="1">{"'TDTGT (theo Dphuong)'!$A$4:$F$75"}</definedName>
    <definedName name="HTML_Control" localSheetId="42" hidden="1">{"'TDTGT (theo Dphuong)'!$A$4:$F$75"}</definedName>
    <definedName name="HTML_Control" localSheetId="11" hidden="1">{"'TDTGT (theo Dphuong)'!$A$4:$F$75"}</definedName>
    <definedName name="HTML_Control" localSheetId="14" hidden="1">{"'TDTGT (theo Dphuong)'!$A$4:$F$75"}</definedName>
    <definedName name="HTML_Control" localSheetId="17" hidden="1">{"'TDTGT (theo Dphuong)'!$A$4:$F$75"}</definedName>
    <definedName name="HTML_Control" localSheetId="20" hidden="1">{"'TDTGT (theo Dphuong)'!$A$4:$F$75"}</definedName>
    <definedName name="HTML_Control" localSheetId="23" hidden="1">{"'TDTGT (theo Dphuong)'!$A$4:$F$75"}</definedName>
    <definedName name="HTML_Control" localSheetId="26" hidden="1">{"'TDTGT (theo Dphuong)'!$A$4:$F$75"}</definedName>
    <definedName name="HTML_Control" localSheetId="29" hidden="1">{"'TDTGT (theo Dphuong)'!$A$4:$F$75"}</definedName>
    <definedName name="HTML_Control" localSheetId="32" hidden="1">{"'TDTGT (theo Dphuong)'!$A$4:$F$75"}</definedName>
    <definedName name="HTML_Control" localSheetId="35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38" hidden="1">{#N/A,#N/A,FALSE,"Chung"}</definedName>
    <definedName name="i" localSheetId="40" hidden="1">{#N/A,#N/A,FALSE,"Chung"}</definedName>
    <definedName name="i" localSheetId="41" hidden="1">{#N/A,#N/A,FALSE,"Chung"}</definedName>
    <definedName name="i" localSheetId="42" hidden="1">{#N/A,#N/A,FALSE,"Chung"}</definedName>
    <definedName name="i" localSheetId="11" hidden="1">{#N/A,#N/A,FALSE,"Chung"}</definedName>
    <definedName name="i" localSheetId="14" hidden="1">{#N/A,#N/A,FALSE,"Chung"}</definedName>
    <definedName name="i" localSheetId="17" hidden="1">{#N/A,#N/A,FALSE,"Chung"}</definedName>
    <definedName name="i" localSheetId="20" hidden="1">{#N/A,#N/A,FALSE,"Chung"}</definedName>
    <definedName name="i" localSheetId="23" hidden="1">{#N/A,#N/A,FALSE,"Chung"}</definedName>
    <definedName name="i" localSheetId="26" hidden="1">{#N/A,#N/A,FALSE,"Chung"}</definedName>
    <definedName name="i" localSheetId="29" hidden="1">{#N/A,#N/A,FALSE,"Chung"}</definedName>
    <definedName name="i" localSheetId="32" hidden="1">{#N/A,#N/A,FALSE,"Chung"}</definedName>
    <definedName name="i" localSheetId="35" hidden="1">{#N/A,#N/A,FALSE,"Chung"}</definedName>
    <definedName name="i" hidden="1">{#N/A,#N/A,FALSE,"Chung"}</definedName>
    <definedName name="IO" localSheetId="38">'[1]COAT&amp;WRAP-QIOT-#3'!#REF!</definedName>
    <definedName name="IO" localSheetId="44">'[1]COAT&amp;WRAP-QIOT-#3'!#REF!</definedName>
    <definedName name="IO" localSheetId="46">'[1]COAT&amp;WRAP-QIOT-#3'!#REF!</definedName>
    <definedName name="IO" localSheetId="48">'[1]COAT&amp;WRAP-QIOT-#3'!#REF!</definedName>
    <definedName name="IO" localSheetId="11">'[1]COAT&amp;WRAP-QIOT-#3'!#REF!</definedName>
    <definedName name="IO" localSheetId="14">'[1]COAT&amp;WRAP-QIOT-#3'!#REF!</definedName>
    <definedName name="IO" localSheetId="17">'[1]COAT&amp;WRAP-QIOT-#3'!#REF!</definedName>
    <definedName name="IO" localSheetId="20">'[1]COAT&amp;WRAP-QIOT-#3'!#REF!</definedName>
    <definedName name="IO" localSheetId="23">'[1]COAT&amp;WRAP-QIOT-#3'!#REF!</definedName>
    <definedName name="IO" localSheetId="26">'[1]COAT&amp;WRAP-QIOT-#3'!#REF!</definedName>
    <definedName name="IO" localSheetId="29">'[1]COAT&amp;WRAP-QIOT-#3'!#REF!</definedName>
    <definedName name="IO" localSheetId="32">'[1]COAT&amp;WRAP-QIOT-#3'!#REF!</definedName>
    <definedName name="IO" localSheetId="35">'[1]COAT&amp;WRAP-QIOT-#3'!#REF!</definedName>
    <definedName name="IO">'[1]COAT&amp;WRAP-QIOT-#3'!#REF!</definedName>
    <definedName name="kjh" localSheetId="40" hidden="1">{#N/A,#N/A,FALSE,"Chung"}</definedName>
    <definedName name="kjh" localSheetId="41" hidden="1">{#N/A,#N/A,FALSE,"Chung"}</definedName>
    <definedName name="kjh" localSheetId="42" hidden="1">{#N/A,#N/A,FALSE,"Chung"}</definedName>
    <definedName name="kjh" hidden="1">{#N/A,#N/A,FALSE,"Chung"}</definedName>
    <definedName name="m" localSheetId="40" hidden="1">{"'TDTGT (theo Dphuong)'!$A$4:$F$75"}</definedName>
    <definedName name="m" localSheetId="41" hidden="1">{"'TDTGT (theo Dphuong)'!$A$4:$F$75"}</definedName>
    <definedName name="m" localSheetId="42" hidden="1">{"'TDTGT (theo Dphuong)'!$A$4:$F$75"}</definedName>
    <definedName name="m" hidden="1">{"'TDTGT (theo Dphuong)'!$A$4:$F$75"}</definedName>
    <definedName name="MAT" localSheetId="38">'[1]COAT&amp;WRAP-QIOT-#3'!#REF!</definedName>
    <definedName name="MAT" localSheetId="44">'[1]COAT&amp;WRAP-QIOT-#3'!#REF!</definedName>
    <definedName name="MAT" localSheetId="46">'[1]COAT&amp;WRAP-QIOT-#3'!#REF!</definedName>
    <definedName name="MAT" localSheetId="48">'[1]COAT&amp;WRAP-QIOT-#3'!#REF!</definedName>
    <definedName name="MAT" localSheetId="11">'[1]COAT&amp;WRAP-QIOT-#3'!#REF!</definedName>
    <definedName name="MAT" localSheetId="14">'[1]COAT&amp;WRAP-QIOT-#3'!#REF!</definedName>
    <definedName name="MAT" localSheetId="17">'[1]COAT&amp;WRAP-QIOT-#3'!#REF!</definedName>
    <definedName name="MAT" localSheetId="20">'[1]COAT&amp;WRAP-QIOT-#3'!#REF!</definedName>
    <definedName name="MAT" localSheetId="23">'[1]COAT&amp;WRAP-QIOT-#3'!#REF!</definedName>
    <definedName name="MAT" localSheetId="26">'[1]COAT&amp;WRAP-QIOT-#3'!#REF!</definedName>
    <definedName name="MAT" localSheetId="29">'[1]COAT&amp;WRAP-QIOT-#3'!#REF!</definedName>
    <definedName name="MAT" localSheetId="32">'[1]COAT&amp;WRAP-QIOT-#3'!#REF!</definedName>
    <definedName name="MAT" localSheetId="35">'[1]COAT&amp;WRAP-QIOT-#3'!#REF!</definedName>
    <definedName name="MAT">'[1]COAT&amp;WRAP-QIOT-#3'!#REF!</definedName>
    <definedName name="mc" localSheetId="38">#REF!</definedName>
    <definedName name="mc" localSheetId="44">#REF!</definedName>
    <definedName name="mc" localSheetId="46">#REF!</definedName>
    <definedName name="mc" localSheetId="48">#REF!</definedName>
    <definedName name="mc" localSheetId="11">#REF!</definedName>
    <definedName name="mc" localSheetId="14">#REF!</definedName>
    <definedName name="mc" localSheetId="17">#REF!</definedName>
    <definedName name="mc" localSheetId="20">#REF!</definedName>
    <definedName name="mc" localSheetId="23">#REF!</definedName>
    <definedName name="mc" localSheetId="26">#REF!</definedName>
    <definedName name="mc" localSheetId="29">#REF!</definedName>
    <definedName name="mc" localSheetId="32">#REF!</definedName>
    <definedName name="mc" localSheetId="35">#REF!</definedName>
    <definedName name="mc">#REF!</definedName>
    <definedName name="MF" localSheetId="38">'[1]COAT&amp;WRAP-QIOT-#3'!#REF!</definedName>
    <definedName name="MF" localSheetId="44">'[1]COAT&amp;WRAP-QIOT-#3'!#REF!</definedName>
    <definedName name="MF" localSheetId="46">'[1]COAT&amp;WRAP-QIOT-#3'!#REF!</definedName>
    <definedName name="MF" localSheetId="48">'[1]COAT&amp;WRAP-QIOT-#3'!#REF!</definedName>
    <definedName name="MF" localSheetId="11">'[1]COAT&amp;WRAP-QIOT-#3'!#REF!</definedName>
    <definedName name="MF" localSheetId="14">'[1]COAT&amp;WRAP-QIOT-#3'!#REF!</definedName>
    <definedName name="MF" localSheetId="17">'[1]COAT&amp;WRAP-QIOT-#3'!#REF!</definedName>
    <definedName name="MF" localSheetId="20">'[1]COAT&amp;WRAP-QIOT-#3'!#REF!</definedName>
    <definedName name="MF" localSheetId="23">'[1]COAT&amp;WRAP-QIOT-#3'!#REF!</definedName>
    <definedName name="MF" localSheetId="26">'[1]COAT&amp;WRAP-QIOT-#3'!#REF!</definedName>
    <definedName name="MF" localSheetId="29">'[1]COAT&amp;WRAP-QIOT-#3'!#REF!</definedName>
    <definedName name="MF" localSheetId="32">'[1]COAT&amp;WRAP-QIOT-#3'!#REF!</definedName>
    <definedName name="MF" localSheetId="35">'[1]COAT&amp;WRAP-QIOT-#3'!#REF!</definedName>
    <definedName name="MF">'[1]COAT&amp;WRAP-QIOT-#3'!#REF!</definedName>
    <definedName name="mnh" localSheetId="38">'[4]2.74'!#REF!</definedName>
    <definedName name="mnh" localSheetId="44">'[4]2.74'!#REF!</definedName>
    <definedName name="mnh" localSheetId="46">'[4]2.74'!#REF!</definedName>
    <definedName name="mnh" localSheetId="48">'[4]2.74'!#REF!</definedName>
    <definedName name="mnh" localSheetId="11">'[4]2.74'!#REF!</definedName>
    <definedName name="mnh" localSheetId="14">'[4]2.74'!#REF!</definedName>
    <definedName name="mnh" localSheetId="17">'[4]2.74'!#REF!</definedName>
    <definedName name="mnh" localSheetId="20">'[4]2.74'!#REF!</definedName>
    <definedName name="mnh" localSheetId="23">'[4]2.74'!#REF!</definedName>
    <definedName name="mnh" localSheetId="26">'[4]2.74'!#REF!</definedName>
    <definedName name="mnh" localSheetId="29">'[4]2.74'!#REF!</definedName>
    <definedName name="mnh" localSheetId="32">'[4]2.74'!#REF!</definedName>
    <definedName name="mnh" localSheetId="35">'[4]2.74'!#REF!</definedName>
    <definedName name="mnh">'[4]2.74'!#REF!</definedName>
    <definedName name="n" localSheetId="38">'[5]2.74'!#REF!</definedName>
    <definedName name="n" localSheetId="44">'[5]2.74'!#REF!</definedName>
    <definedName name="n" localSheetId="46">'[5]2.74'!#REF!</definedName>
    <definedName name="n" localSheetId="48">'[5]2.74'!#REF!</definedName>
    <definedName name="n" localSheetId="11">'[5]2.74'!#REF!</definedName>
    <definedName name="n" localSheetId="14">'[5]2.74'!#REF!</definedName>
    <definedName name="n" localSheetId="17">'[5]2.74'!#REF!</definedName>
    <definedName name="n" localSheetId="20">'[5]2.74'!#REF!</definedName>
    <definedName name="n" localSheetId="23">'[5]2.74'!#REF!</definedName>
    <definedName name="n" localSheetId="26">'[5]2.74'!#REF!</definedName>
    <definedName name="n" localSheetId="29">'[5]2.74'!#REF!</definedName>
    <definedName name="n" localSheetId="32">'[5]2.74'!#REF!</definedName>
    <definedName name="n" localSheetId="35">'[5]2.74'!#REF!</definedName>
    <definedName name="n">'[5]2.74'!#REF!</definedName>
    <definedName name="nhan" localSheetId="38">#REF!</definedName>
    <definedName name="nhan" localSheetId="44">#REF!</definedName>
    <definedName name="nhan" localSheetId="46">#REF!</definedName>
    <definedName name="nhan" localSheetId="48">#REF!</definedName>
    <definedName name="nhan" localSheetId="11">#REF!</definedName>
    <definedName name="nhan" localSheetId="14">#REF!</definedName>
    <definedName name="nhan" localSheetId="17">#REF!</definedName>
    <definedName name="nhan" localSheetId="20">#REF!</definedName>
    <definedName name="nhan" localSheetId="23">#REF!</definedName>
    <definedName name="nhan" localSheetId="26">#REF!</definedName>
    <definedName name="nhan" localSheetId="29">#REF!</definedName>
    <definedName name="nhan" localSheetId="32">#REF!</definedName>
    <definedName name="nhan" localSheetId="35">#REF!</definedName>
    <definedName name="nhan">#REF!</definedName>
    <definedName name="Nhan_xet_cua_dai">"Picture 1"</definedName>
    <definedName name="nuoc" localSheetId="38">#REF!</definedName>
    <definedName name="nuoc" localSheetId="44">#REF!</definedName>
    <definedName name="nuoc" localSheetId="46">#REF!</definedName>
    <definedName name="nuoc" localSheetId="48">#REF!</definedName>
    <definedName name="nuoc" localSheetId="11">#REF!</definedName>
    <definedName name="nuoc" localSheetId="14">#REF!</definedName>
    <definedName name="nuoc" localSheetId="17">#REF!</definedName>
    <definedName name="nuoc" localSheetId="20">#REF!</definedName>
    <definedName name="nuoc" localSheetId="23">#REF!</definedName>
    <definedName name="nuoc" localSheetId="26">#REF!</definedName>
    <definedName name="nuoc" localSheetId="29">#REF!</definedName>
    <definedName name="nuoc" localSheetId="32">#REF!</definedName>
    <definedName name="nuoc" localSheetId="35">#REF!</definedName>
    <definedName name="nuoc">#REF!</definedName>
    <definedName name="OLE_LINK1" localSheetId="4">'66'!#REF!</definedName>
    <definedName name="P" localSheetId="38">'[1]PNT-QUOT-#3'!#REF!</definedName>
    <definedName name="P" localSheetId="44">'[1]PNT-QUOT-#3'!#REF!</definedName>
    <definedName name="P" localSheetId="46">'[1]PNT-QUOT-#3'!#REF!</definedName>
    <definedName name="P" localSheetId="48">'[1]PNT-QUOT-#3'!#REF!</definedName>
    <definedName name="P" localSheetId="11">'[1]PNT-QUOT-#3'!#REF!</definedName>
    <definedName name="P" localSheetId="14">'[1]PNT-QUOT-#3'!#REF!</definedName>
    <definedName name="P" localSheetId="17">'[1]PNT-QUOT-#3'!#REF!</definedName>
    <definedName name="P" localSheetId="20">'[1]PNT-QUOT-#3'!#REF!</definedName>
    <definedName name="P" localSheetId="23">'[1]PNT-QUOT-#3'!#REF!</definedName>
    <definedName name="P" localSheetId="26">'[1]PNT-QUOT-#3'!#REF!</definedName>
    <definedName name="P" localSheetId="29">'[1]PNT-QUOT-#3'!#REF!</definedName>
    <definedName name="P" localSheetId="32">'[1]PNT-QUOT-#3'!#REF!</definedName>
    <definedName name="P" localSheetId="35">'[1]PNT-QUOT-#3'!#REF!</definedName>
    <definedName name="P">'[1]PNT-QUOT-#3'!#REF!</definedName>
    <definedName name="PEJM" localSheetId="38">'[1]COAT&amp;WRAP-QIOT-#3'!#REF!</definedName>
    <definedName name="PEJM" localSheetId="44">'[1]COAT&amp;WRAP-QIOT-#3'!#REF!</definedName>
    <definedName name="PEJM" localSheetId="46">'[1]COAT&amp;WRAP-QIOT-#3'!#REF!</definedName>
    <definedName name="PEJM" localSheetId="48">'[1]COAT&amp;WRAP-QIOT-#3'!#REF!</definedName>
    <definedName name="PEJM" localSheetId="11">'[1]COAT&amp;WRAP-QIOT-#3'!#REF!</definedName>
    <definedName name="PEJM" localSheetId="14">'[1]COAT&amp;WRAP-QIOT-#3'!#REF!</definedName>
    <definedName name="PEJM" localSheetId="17">'[1]COAT&amp;WRAP-QIOT-#3'!#REF!</definedName>
    <definedName name="PEJM" localSheetId="20">'[1]COAT&amp;WRAP-QIOT-#3'!#REF!</definedName>
    <definedName name="PEJM" localSheetId="23">'[1]COAT&amp;WRAP-QIOT-#3'!#REF!</definedName>
    <definedName name="PEJM" localSheetId="26">'[1]COAT&amp;WRAP-QIOT-#3'!#REF!</definedName>
    <definedName name="PEJM" localSheetId="29">'[1]COAT&amp;WRAP-QIOT-#3'!#REF!</definedName>
    <definedName name="PEJM" localSheetId="32">'[1]COAT&amp;WRAP-QIOT-#3'!#REF!</definedName>
    <definedName name="PEJM" localSheetId="35">'[1]COAT&amp;WRAP-QIOT-#3'!#REF!</definedName>
    <definedName name="PEJM">'[1]COAT&amp;WRAP-QIOT-#3'!#REF!</definedName>
    <definedName name="PF" localSheetId="44">'[1]PNT-QUOT-#3'!#REF!</definedName>
    <definedName name="PF" localSheetId="46">'[1]PNT-QUOT-#3'!#REF!</definedName>
    <definedName name="PF" localSheetId="48">'[1]PNT-QUOT-#3'!#REF!</definedName>
    <definedName name="PF">'[1]PNT-QUOT-#3'!#REF!</definedName>
    <definedName name="PM">[6]IBASE!$AH$16:$AV$110</definedName>
    <definedName name="Print_Area_MI" localSheetId="38">[7]ESTI.!$A$1:$U$52</definedName>
    <definedName name="Print_Area_MI" localSheetId="11">[7]ESTI.!$A$1:$U$52</definedName>
    <definedName name="Print_Area_MI" localSheetId="14">[7]ESTI.!$A$1:$U$52</definedName>
    <definedName name="Print_Area_MI" localSheetId="17">[7]ESTI.!$A$1:$U$52</definedName>
    <definedName name="Print_Area_MI" localSheetId="20">[7]ESTI.!$A$1:$U$52</definedName>
    <definedName name="Print_Area_MI" localSheetId="23">[7]ESTI.!$A$1:$U$52</definedName>
    <definedName name="Print_Area_MI" localSheetId="26">[7]ESTI.!$A$1:$U$52</definedName>
    <definedName name="Print_Area_MI" localSheetId="29">[7]ESTI.!$A$1:$U$52</definedName>
    <definedName name="Print_Area_MI" localSheetId="32">[7]ESTI.!$A$1:$U$52</definedName>
    <definedName name="Print_Area_MI" localSheetId="35">[7]ESTI.!$A$1:$U$52</definedName>
    <definedName name="Print_Area_MI">[7]ESTI.!$A$1:$U$52</definedName>
    <definedName name="_xlnm.Print_Titles" localSheetId="44">'[8]TiÕn ®é thùc hiÖn KC'!#REF!</definedName>
    <definedName name="_xlnm.Print_Titles" localSheetId="46">'[8]TiÕn ®é thùc hiÖn KC'!#REF!</definedName>
    <definedName name="_xlnm.Print_Titles" localSheetId="48">'[8]TiÕn ®é thùc hiÖn KC'!#REF!</definedName>
    <definedName name="_xlnm.Print_Titles" localSheetId="14">'76'!#REF!</definedName>
    <definedName name="_xlnm.Print_Titles" localSheetId="17">'79'!#REF!</definedName>
    <definedName name="_xlnm.Print_Titles" localSheetId="20">'82'!#REF!</definedName>
    <definedName name="_xlnm.Print_Titles" localSheetId="23">'85'!#REF!</definedName>
    <definedName name="_xlnm.Print_Titles" localSheetId="26">'88'!#REF!</definedName>
    <definedName name="_xlnm.Print_Titles" localSheetId="29">'91'!#REF!</definedName>
    <definedName name="_xlnm.Print_Titles" localSheetId="32">'94'!#REF!</definedName>
    <definedName name="_xlnm.Print_Titles" localSheetId="0">'Doanh nghiep'!$5:$7</definedName>
    <definedName name="_xlnm.Print_Titles">'[8]TiÕn ®é thùc hiÖn KC'!#REF!</definedName>
    <definedName name="pt" localSheetId="38">#REF!</definedName>
    <definedName name="pt" localSheetId="44">#REF!</definedName>
    <definedName name="pt" localSheetId="46">#REF!</definedName>
    <definedName name="pt" localSheetId="48">#REF!</definedName>
    <definedName name="pt" localSheetId="11">#REF!</definedName>
    <definedName name="pt" localSheetId="14">#REF!</definedName>
    <definedName name="pt" localSheetId="17">#REF!</definedName>
    <definedName name="pt" localSheetId="20">#REF!</definedName>
    <definedName name="pt" localSheetId="23">#REF!</definedName>
    <definedName name="pt" localSheetId="26">#REF!</definedName>
    <definedName name="pt" localSheetId="29">#REF!</definedName>
    <definedName name="pt" localSheetId="32">#REF!</definedName>
    <definedName name="pt" localSheetId="35">#REF!</definedName>
    <definedName name="pt">#REF!</definedName>
    <definedName name="ptr" localSheetId="38">#REF!</definedName>
    <definedName name="ptr" localSheetId="44">#REF!</definedName>
    <definedName name="ptr" localSheetId="46">#REF!</definedName>
    <definedName name="ptr" localSheetId="48">#REF!</definedName>
    <definedName name="ptr" localSheetId="11">#REF!</definedName>
    <definedName name="ptr" localSheetId="14">#REF!</definedName>
    <definedName name="ptr" localSheetId="17">#REF!</definedName>
    <definedName name="ptr" localSheetId="20">#REF!</definedName>
    <definedName name="ptr" localSheetId="23">#REF!</definedName>
    <definedName name="ptr" localSheetId="26">#REF!</definedName>
    <definedName name="ptr" localSheetId="29">#REF!</definedName>
    <definedName name="ptr" localSheetId="32">#REF!</definedName>
    <definedName name="ptr" localSheetId="35">#REF!</definedName>
    <definedName name="ptr">#REF!</definedName>
    <definedName name="ptvt">'[9]ma-pt'!$A$6:$IV$228</definedName>
    <definedName name="qưeqwrqw" localSheetId="40" hidden="1">{#N/A,#N/A,FALSE,"Chung"}</definedName>
    <definedName name="qưeqwrqw" localSheetId="41" hidden="1">{#N/A,#N/A,FALSE,"Chung"}</definedName>
    <definedName name="qưeqwrqw" localSheetId="42" hidden="1">{#N/A,#N/A,FALSE,"Chung"}</definedName>
    <definedName name="qưeqwrqw" hidden="1">{#N/A,#N/A,FALSE,"Chung"}</definedName>
    <definedName name="RT" localSheetId="38">'[1]COAT&amp;WRAP-QIOT-#3'!#REF!</definedName>
    <definedName name="RT" localSheetId="44">'[1]COAT&amp;WRAP-QIOT-#3'!#REF!</definedName>
    <definedName name="RT" localSheetId="46">'[1]COAT&amp;WRAP-QIOT-#3'!#REF!</definedName>
    <definedName name="RT" localSheetId="48">'[1]COAT&amp;WRAP-QIOT-#3'!#REF!</definedName>
    <definedName name="RT" localSheetId="11">'[1]COAT&amp;WRAP-QIOT-#3'!#REF!</definedName>
    <definedName name="RT" localSheetId="14">'[1]COAT&amp;WRAP-QIOT-#3'!#REF!</definedName>
    <definedName name="RT" localSheetId="17">'[1]COAT&amp;WRAP-QIOT-#3'!#REF!</definedName>
    <definedName name="RT" localSheetId="20">'[1]COAT&amp;WRAP-QIOT-#3'!#REF!</definedName>
    <definedName name="RT" localSheetId="23">'[1]COAT&amp;WRAP-QIOT-#3'!#REF!</definedName>
    <definedName name="RT" localSheetId="26">'[1]COAT&amp;WRAP-QIOT-#3'!#REF!</definedName>
    <definedName name="RT" localSheetId="29">'[1]COAT&amp;WRAP-QIOT-#3'!#REF!</definedName>
    <definedName name="RT" localSheetId="32">'[1]COAT&amp;WRAP-QIOT-#3'!#REF!</definedName>
    <definedName name="RT" localSheetId="35">'[1]COAT&amp;WRAP-QIOT-#3'!#REF!</definedName>
    <definedName name="RT">'[1]COAT&amp;WRAP-QIOT-#3'!#REF!</definedName>
    <definedName name="SB">[6]IBASE!$AH$7:$AL$14</definedName>
    <definedName name="SORT" localSheetId="38">#REF!</definedName>
    <definedName name="SORT" localSheetId="44">#REF!</definedName>
    <definedName name="SORT" localSheetId="46">#REF!</definedName>
    <definedName name="SORT" localSheetId="48">#REF!</definedName>
    <definedName name="SORT" localSheetId="11">#REF!</definedName>
    <definedName name="SORT" localSheetId="14">#REF!</definedName>
    <definedName name="SORT" localSheetId="17">#REF!</definedName>
    <definedName name="SORT" localSheetId="20">#REF!</definedName>
    <definedName name="SORT" localSheetId="23">#REF!</definedName>
    <definedName name="SORT" localSheetId="26">#REF!</definedName>
    <definedName name="SORT" localSheetId="29">#REF!</definedName>
    <definedName name="SORT" localSheetId="32">#REF!</definedName>
    <definedName name="SORT" localSheetId="35">#REF!</definedName>
    <definedName name="SORT">#REF!</definedName>
    <definedName name="SORT_AREA" localSheetId="38">'[7]DI-ESTI'!$A$8:$R$489</definedName>
    <definedName name="SORT_AREA" localSheetId="11">'[7]DI-ESTI'!$A$8:$R$489</definedName>
    <definedName name="SORT_AREA" localSheetId="14">'[7]DI-ESTI'!$A$8:$R$489</definedName>
    <definedName name="SORT_AREA" localSheetId="17">'[7]DI-ESTI'!$A$8:$R$489</definedName>
    <definedName name="SORT_AREA" localSheetId="20">'[7]DI-ESTI'!$A$8:$R$489</definedName>
    <definedName name="SORT_AREA" localSheetId="23">'[7]DI-ESTI'!$A$8:$R$489</definedName>
    <definedName name="SORT_AREA" localSheetId="26">'[7]DI-ESTI'!$A$8:$R$489</definedName>
    <definedName name="SORT_AREA" localSheetId="29">'[7]DI-ESTI'!$A$8:$R$489</definedName>
    <definedName name="SORT_AREA" localSheetId="32">'[7]DI-ESTI'!$A$8:$R$489</definedName>
    <definedName name="SORT_AREA" localSheetId="35">'[7]DI-ESTI'!$A$8:$R$489</definedName>
    <definedName name="SORT_AREA">'[7]DI-ESTI'!$A$8:$R$489</definedName>
    <definedName name="SP" localSheetId="38">'[1]PNT-QUOT-#3'!#REF!</definedName>
    <definedName name="SP" localSheetId="44">'[1]PNT-QUOT-#3'!#REF!</definedName>
    <definedName name="SP" localSheetId="46">'[1]PNT-QUOT-#3'!#REF!</definedName>
    <definedName name="SP" localSheetId="48">'[1]PNT-QUOT-#3'!#REF!</definedName>
    <definedName name="SP" localSheetId="11">'[1]PNT-QUOT-#3'!#REF!</definedName>
    <definedName name="SP" localSheetId="14">'[1]PNT-QUOT-#3'!#REF!</definedName>
    <definedName name="SP" localSheetId="17">'[1]PNT-QUOT-#3'!#REF!</definedName>
    <definedName name="SP" localSheetId="20">'[1]PNT-QUOT-#3'!#REF!</definedName>
    <definedName name="SP" localSheetId="23">'[1]PNT-QUOT-#3'!#REF!</definedName>
    <definedName name="SP" localSheetId="26">'[1]PNT-QUOT-#3'!#REF!</definedName>
    <definedName name="SP" localSheetId="29">'[1]PNT-QUOT-#3'!#REF!</definedName>
    <definedName name="SP" localSheetId="32">'[1]PNT-QUOT-#3'!#REF!</definedName>
    <definedName name="SP" localSheetId="35">'[1]PNT-QUOT-#3'!#REF!</definedName>
    <definedName name="SP">'[1]PNT-QUOT-#3'!#REF!</definedName>
    <definedName name="TBA" localSheetId="38">#REF!</definedName>
    <definedName name="TBA" localSheetId="44">#REF!</definedName>
    <definedName name="TBA" localSheetId="46">#REF!</definedName>
    <definedName name="TBA" localSheetId="48">#REF!</definedName>
    <definedName name="TBA" localSheetId="11">#REF!</definedName>
    <definedName name="TBA" localSheetId="14">#REF!</definedName>
    <definedName name="TBA" localSheetId="17">#REF!</definedName>
    <definedName name="TBA" localSheetId="20">#REF!</definedName>
    <definedName name="TBA" localSheetId="23">#REF!</definedName>
    <definedName name="TBA" localSheetId="26">#REF!</definedName>
    <definedName name="TBA" localSheetId="29">#REF!</definedName>
    <definedName name="TBA" localSheetId="32">#REF!</definedName>
    <definedName name="TBA" localSheetId="35">#REF!</definedName>
    <definedName name="TBA">#REF!</definedName>
    <definedName name="td" localSheetId="38">#REF!</definedName>
    <definedName name="td" localSheetId="44">#REF!</definedName>
    <definedName name="td" localSheetId="46">#REF!</definedName>
    <definedName name="td" localSheetId="48">#REF!</definedName>
    <definedName name="td" localSheetId="11">#REF!</definedName>
    <definedName name="td" localSheetId="14">#REF!</definedName>
    <definedName name="td" localSheetId="17">#REF!</definedName>
    <definedName name="td" localSheetId="20">#REF!</definedName>
    <definedName name="td" localSheetId="23">#REF!</definedName>
    <definedName name="td" localSheetId="26">#REF!</definedName>
    <definedName name="td" localSheetId="29">#REF!</definedName>
    <definedName name="td" localSheetId="32">#REF!</definedName>
    <definedName name="td" localSheetId="35">#REF!</definedName>
    <definedName name="td">#REF!</definedName>
    <definedName name="th_bl" localSheetId="38">#REF!</definedName>
    <definedName name="th_bl" localSheetId="44">#REF!</definedName>
    <definedName name="th_bl" localSheetId="46">#REF!</definedName>
    <definedName name="th_bl" localSheetId="48">#REF!</definedName>
    <definedName name="th_bl" localSheetId="11">#REF!</definedName>
    <definedName name="th_bl" localSheetId="14">#REF!</definedName>
    <definedName name="th_bl" localSheetId="17">#REF!</definedName>
    <definedName name="th_bl" localSheetId="20">#REF!</definedName>
    <definedName name="th_bl" localSheetId="23">#REF!</definedName>
    <definedName name="th_bl" localSheetId="26">#REF!</definedName>
    <definedName name="th_bl" localSheetId="29">#REF!</definedName>
    <definedName name="th_bl" localSheetId="32">#REF!</definedName>
    <definedName name="th_bl" localSheetId="35">#REF!</definedName>
    <definedName name="th_bl">#REF!</definedName>
    <definedName name="thanh" localSheetId="40" hidden="1">{#N/A,#N/A,FALSE,"Chung"}</definedName>
    <definedName name="thanh" localSheetId="41" hidden="1">{#N/A,#N/A,FALSE,"Chung"}</definedName>
    <definedName name="thanh" localSheetId="42" hidden="1">{#N/A,#N/A,FALSE,"Chung"}</definedName>
    <definedName name="thanh" hidden="1">{#N/A,#N/A,FALSE,"Chung"}</definedName>
    <definedName name="THK" localSheetId="38">'[1]COAT&amp;WRAP-QIOT-#3'!#REF!</definedName>
    <definedName name="THK" localSheetId="44">'[1]COAT&amp;WRAP-QIOT-#3'!#REF!</definedName>
    <definedName name="THK" localSheetId="46">'[1]COAT&amp;WRAP-QIOT-#3'!#REF!</definedName>
    <definedName name="THK" localSheetId="48">'[1]COAT&amp;WRAP-QIOT-#3'!#REF!</definedName>
    <definedName name="THK" localSheetId="11">'[1]COAT&amp;WRAP-QIOT-#3'!#REF!</definedName>
    <definedName name="THK" localSheetId="14">'[1]COAT&amp;WRAP-QIOT-#3'!#REF!</definedName>
    <definedName name="THK" localSheetId="17">'[1]COAT&amp;WRAP-QIOT-#3'!#REF!</definedName>
    <definedName name="THK" localSheetId="20">'[1]COAT&amp;WRAP-QIOT-#3'!#REF!</definedName>
    <definedName name="THK" localSheetId="23">'[1]COAT&amp;WRAP-QIOT-#3'!#REF!</definedName>
    <definedName name="THK" localSheetId="26">'[1]COAT&amp;WRAP-QIOT-#3'!#REF!</definedName>
    <definedName name="THK" localSheetId="29">'[1]COAT&amp;WRAP-QIOT-#3'!#REF!</definedName>
    <definedName name="THK" localSheetId="32">'[1]COAT&amp;WRAP-QIOT-#3'!#REF!</definedName>
    <definedName name="THK" localSheetId="35">'[1]COAT&amp;WRAP-QIOT-#3'!#REF!</definedName>
    <definedName name="THK">'[1]COAT&amp;WRAP-QIOT-#3'!#REF!</definedName>
    <definedName name="Tnghiep" localSheetId="40" hidden="1">{"'TDTGT (theo Dphuong)'!$A$4:$F$75"}</definedName>
    <definedName name="Tnghiep" localSheetId="41" hidden="1">{"'TDTGT (theo Dphuong)'!$A$4:$F$75"}</definedName>
    <definedName name="Tnghiep" localSheetId="42" hidden="1">{"'TDTGT (theo Dphuong)'!$A$4:$F$75"}</definedName>
    <definedName name="Tnghiep" hidden="1">{"'TDTGT (theo Dphuong)'!$A$4:$F$75"}</definedName>
    <definedName name="ttt" localSheetId="38">#REF!</definedName>
    <definedName name="ttt" localSheetId="44">#REF!</definedName>
    <definedName name="ttt" localSheetId="46">#REF!</definedName>
    <definedName name="ttt" localSheetId="48">#REF!</definedName>
    <definedName name="ttt" localSheetId="11">#REF!</definedName>
    <definedName name="ttt" localSheetId="14">#REF!</definedName>
    <definedName name="ttt" localSheetId="17">#REF!</definedName>
    <definedName name="ttt" localSheetId="20">#REF!</definedName>
    <definedName name="ttt" localSheetId="23">#REF!</definedName>
    <definedName name="ttt" localSheetId="26">#REF!</definedName>
    <definedName name="ttt" localSheetId="29">#REF!</definedName>
    <definedName name="ttt" localSheetId="32">#REF!</definedName>
    <definedName name="ttt" localSheetId="35">#REF!</definedName>
    <definedName name="ttt">#REF!</definedName>
    <definedName name="vv" localSheetId="38" hidden="1">{"'TDTGT (theo Dphuong)'!$A$4:$F$75"}</definedName>
    <definedName name="vv" localSheetId="40" hidden="1">{"'TDTGT (theo Dphuong)'!$A$4:$F$75"}</definedName>
    <definedName name="vv" localSheetId="41" hidden="1">{"'TDTGT (theo Dphuong)'!$A$4:$F$75"}</definedName>
    <definedName name="vv" localSheetId="42" hidden="1">{"'TDTGT (theo Dphuong)'!$A$4:$F$75"}</definedName>
    <definedName name="vv" localSheetId="11" hidden="1">{"'TDTGT (theo Dphuong)'!$A$4:$F$75"}</definedName>
    <definedName name="vv" localSheetId="14" hidden="1">{"'TDTGT (theo Dphuong)'!$A$4:$F$75"}</definedName>
    <definedName name="vv" localSheetId="17" hidden="1">{"'TDTGT (theo Dphuong)'!$A$4:$F$75"}</definedName>
    <definedName name="vv" localSheetId="20" hidden="1">{"'TDTGT (theo Dphuong)'!$A$4:$F$75"}</definedName>
    <definedName name="vv" localSheetId="23" hidden="1">{"'TDTGT (theo Dphuong)'!$A$4:$F$75"}</definedName>
    <definedName name="vv" localSheetId="26" hidden="1">{"'TDTGT (theo Dphuong)'!$A$4:$F$75"}</definedName>
    <definedName name="vv" localSheetId="29" hidden="1">{"'TDTGT (theo Dphuong)'!$A$4:$F$75"}</definedName>
    <definedName name="vv" localSheetId="32" hidden="1">{"'TDTGT (theo Dphuong)'!$A$4:$F$75"}</definedName>
    <definedName name="vv" localSheetId="35" hidden="1">{"'TDTGT (theo Dphuong)'!$A$4:$F$75"}</definedName>
    <definedName name="vv" hidden="1">{"'TDTGT (theo Dphuong)'!$A$4:$F$75"}</definedName>
    <definedName name="wrn.thu." localSheetId="38" hidden="1">{#N/A,#N/A,FALSE,"Chung"}</definedName>
    <definedName name="wrn.thu." localSheetId="40" hidden="1">{#N/A,#N/A,FALSE,"Chung"}</definedName>
    <definedName name="wrn.thu." localSheetId="41" hidden="1">{#N/A,#N/A,FALSE,"Chung"}</definedName>
    <definedName name="wrn.thu." localSheetId="42" hidden="1">{#N/A,#N/A,FALSE,"Chung"}</definedName>
    <definedName name="wrn.thu." localSheetId="11" hidden="1">{#N/A,#N/A,FALSE,"Chung"}</definedName>
    <definedName name="wrn.thu." localSheetId="14" hidden="1">{#N/A,#N/A,FALSE,"Chung"}</definedName>
    <definedName name="wrn.thu." localSheetId="17" hidden="1">{#N/A,#N/A,FALSE,"Chung"}</definedName>
    <definedName name="wrn.thu." localSheetId="20" hidden="1">{#N/A,#N/A,FALSE,"Chung"}</definedName>
    <definedName name="wrn.thu." localSheetId="23" hidden="1">{#N/A,#N/A,FALSE,"Chung"}</definedName>
    <definedName name="wrn.thu." localSheetId="26" hidden="1">{#N/A,#N/A,FALSE,"Chung"}</definedName>
    <definedName name="wrn.thu." localSheetId="29" hidden="1">{#N/A,#N/A,FALSE,"Chung"}</definedName>
    <definedName name="wrn.thu." localSheetId="32" hidden="1">{#N/A,#N/A,FALSE,"Chung"}</definedName>
    <definedName name="wrn.thu." localSheetId="35" hidden="1">{#N/A,#N/A,FALSE,"Chung"}</definedName>
    <definedName name="wrn.thu." hidden="1">{#N/A,#N/A,FALSE,"Chung"}</definedName>
    <definedName name="xd" localSheetId="38">'[10]7 THAI NGUYEN'!$A$11</definedName>
    <definedName name="xd" localSheetId="11">'[10]7 THAI NGUYEN'!$A$11</definedName>
    <definedName name="xd" localSheetId="14">'[10]7 THAI NGUYEN'!$A$11</definedName>
    <definedName name="xd" localSheetId="17">'[10]7 THAI NGUYEN'!$A$11</definedName>
    <definedName name="xd" localSheetId="20">'[10]7 THAI NGUYEN'!$A$11</definedName>
    <definedName name="xd" localSheetId="23">'[10]7 THAI NGUYEN'!$A$11</definedName>
    <definedName name="xd" localSheetId="26">'[10]7 THAI NGUYEN'!$A$11</definedName>
    <definedName name="xd" localSheetId="29">'[10]7 THAI NGUYEN'!$A$11</definedName>
    <definedName name="xd" localSheetId="32">'[10]7 THAI NGUYEN'!$A$11</definedName>
    <definedName name="xd" localSheetId="35">'[10]7 THAI NGUYEN'!$A$11</definedName>
    <definedName name="xd">'[10]7 THAI NGUYEN'!$A$11</definedName>
    <definedName name="ZYX" localSheetId="38">#REF!</definedName>
    <definedName name="ZYX" localSheetId="44">#REF!</definedName>
    <definedName name="ZYX" localSheetId="46">#REF!</definedName>
    <definedName name="ZYX" localSheetId="48">#REF!</definedName>
    <definedName name="ZYX" localSheetId="11">#REF!</definedName>
    <definedName name="ZYX" localSheetId="14">#REF!</definedName>
    <definedName name="ZYX" localSheetId="17">#REF!</definedName>
    <definedName name="ZYX" localSheetId="20">#REF!</definedName>
    <definedName name="ZYX" localSheetId="23">#REF!</definedName>
    <definedName name="ZYX" localSheetId="26">#REF!</definedName>
    <definedName name="ZYX" localSheetId="29">#REF!</definedName>
    <definedName name="ZYX" localSheetId="32">#REF!</definedName>
    <definedName name="ZYX" localSheetId="35">#REF!</definedName>
    <definedName name="ZYX">#REF!</definedName>
    <definedName name="ZZZ" localSheetId="38">#REF!</definedName>
    <definedName name="ZZZ" localSheetId="44">#REF!</definedName>
    <definedName name="ZZZ" localSheetId="46">#REF!</definedName>
    <definedName name="ZZZ" localSheetId="48">#REF!</definedName>
    <definedName name="ZZZ" localSheetId="11">#REF!</definedName>
    <definedName name="ZZZ" localSheetId="14">#REF!</definedName>
    <definedName name="ZZZ" localSheetId="17">#REF!</definedName>
    <definedName name="ZZZ" localSheetId="20">#REF!</definedName>
    <definedName name="ZZZ" localSheetId="23">#REF!</definedName>
    <definedName name="ZZZ" localSheetId="26">#REF!</definedName>
    <definedName name="ZZZ" localSheetId="29">#REF!</definedName>
    <definedName name="ZZZ" localSheetId="32">#REF!</definedName>
    <definedName name="ZZZ" localSheetId="35">#REF!</definedName>
    <definedName name="ZZZ">#REF!</definedName>
  </definedNames>
  <calcPr calcId="162913"/>
</workbook>
</file>

<file path=xl/calcChain.xml><?xml version="1.0" encoding="utf-8"?>
<calcChain xmlns="http://schemas.openxmlformats.org/spreadsheetml/2006/main">
  <c r="G118" i="225" l="1"/>
  <c r="F118" i="225"/>
  <c r="E118" i="225"/>
  <c r="D118" i="225"/>
  <c r="C118" i="225"/>
  <c r="B118" i="225"/>
  <c r="G114" i="225"/>
  <c r="F114" i="225"/>
  <c r="E114" i="225"/>
  <c r="D114" i="225"/>
  <c r="C114" i="225"/>
  <c r="B114" i="225"/>
  <c r="G112" i="225"/>
  <c r="F112" i="225"/>
  <c r="E112" i="225"/>
  <c r="D112" i="225"/>
  <c r="C112" i="225"/>
  <c r="B112" i="225"/>
  <c r="G110" i="225"/>
  <c r="F110" i="225"/>
  <c r="E110" i="225"/>
  <c r="D110" i="225"/>
  <c r="C110" i="225"/>
  <c r="B110" i="225"/>
  <c r="G94" i="225"/>
  <c r="F94" i="225"/>
  <c r="E94" i="225"/>
  <c r="D94" i="225"/>
  <c r="C94" i="225"/>
  <c r="B94" i="225"/>
  <c r="G88" i="225"/>
  <c r="F88" i="225"/>
  <c r="E88" i="225"/>
  <c r="D88" i="225"/>
  <c r="C88" i="225"/>
  <c r="B88" i="225"/>
  <c r="G86" i="225"/>
  <c r="F86" i="225"/>
  <c r="E86" i="225"/>
  <c r="D86" i="225"/>
  <c r="C86" i="225"/>
  <c r="B86" i="225"/>
  <c r="G82" i="225"/>
  <c r="F82" i="225"/>
  <c r="E82" i="225"/>
  <c r="D82" i="225"/>
  <c r="C82" i="225"/>
  <c r="B82" i="225"/>
  <c r="G77" i="225"/>
  <c r="F77" i="225"/>
  <c r="E77" i="225"/>
  <c r="D77" i="225"/>
  <c r="C77" i="225"/>
  <c r="B77" i="225"/>
  <c r="G74" i="225"/>
  <c r="F74" i="225"/>
  <c r="E74" i="225"/>
  <c r="D74" i="225"/>
  <c r="C74" i="225"/>
  <c r="B74" i="225"/>
  <c r="G60" i="225"/>
  <c r="F60" i="225"/>
  <c r="E60" i="225"/>
  <c r="D60" i="225"/>
  <c r="C60" i="225"/>
  <c r="B60" i="225"/>
  <c r="G56" i="225"/>
  <c r="F56" i="225"/>
  <c r="E56" i="225"/>
  <c r="D56" i="225"/>
  <c r="C56" i="225"/>
  <c r="B56" i="225"/>
  <c r="G48" i="225"/>
  <c r="F48" i="225"/>
  <c r="E48" i="225"/>
  <c r="D48" i="225"/>
  <c r="C48" i="225"/>
  <c r="B48" i="225"/>
  <c r="G46" i="225"/>
  <c r="F46" i="225"/>
  <c r="E46" i="225"/>
  <c r="D46" i="225"/>
  <c r="C46" i="225"/>
  <c r="B46" i="225"/>
  <c r="G12" i="225"/>
  <c r="F12" i="225"/>
  <c r="E12" i="225"/>
  <c r="D12" i="225"/>
  <c r="C12" i="225"/>
  <c r="B12" i="225"/>
  <c r="G10" i="225"/>
  <c r="F10" i="225"/>
  <c r="E10" i="225"/>
  <c r="D10" i="225"/>
  <c r="C10" i="225"/>
  <c r="B10" i="225"/>
  <c r="G9" i="225"/>
  <c r="F9" i="225"/>
  <c r="E9" i="225"/>
  <c r="D9" i="225"/>
  <c r="C9" i="225"/>
  <c r="B9" i="225"/>
  <c r="G9" i="224"/>
  <c r="F9" i="224"/>
  <c r="E9" i="224"/>
  <c r="D9" i="224"/>
  <c r="C9" i="224"/>
  <c r="B9" i="224"/>
  <c r="F121" i="223"/>
  <c r="G119" i="223"/>
  <c r="F119" i="223"/>
  <c r="E119" i="223"/>
  <c r="D119" i="223"/>
  <c r="C119" i="223"/>
  <c r="B119" i="223"/>
  <c r="F118" i="223"/>
  <c r="G115" i="223"/>
  <c r="F115" i="223"/>
  <c r="E115" i="223"/>
  <c r="D115" i="223"/>
  <c r="C115" i="223"/>
  <c r="B115" i="223"/>
  <c r="G113" i="223"/>
  <c r="F113" i="223"/>
  <c r="E113" i="223"/>
  <c r="D113" i="223"/>
  <c r="C113" i="223"/>
  <c r="B113" i="223"/>
  <c r="G111" i="223"/>
  <c r="F111" i="223"/>
  <c r="E111" i="223"/>
  <c r="D111" i="223"/>
  <c r="C111" i="223"/>
  <c r="B111" i="223"/>
  <c r="F96" i="223"/>
  <c r="G95" i="223"/>
  <c r="F95" i="223"/>
  <c r="E95" i="223"/>
  <c r="D95" i="223"/>
  <c r="C95" i="223"/>
  <c r="B95" i="223"/>
  <c r="F94" i="223"/>
  <c r="G89" i="223"/>
  <c r="F89" i="223"/>
  <c r="E89" i="223"/>
  <c r="D89" i="223"/>
  <c r="C89" i="223"/>
  <c r="B89" i="223"/>
  <c r="G87" i="223"/>
  <c r="F87" i="223"/>
  <c r="E87" i="223"/>
  <c r="D87" i="223"/>
  <c r="C87" i="223"/>
  <c r="B87" i="223"/>
  <c r="G83" i="223"/>
  <c r="F83" i="223"/>
  <c r="E83" i="223"/>
  <c r="D83" i="223"/>
  <c r="C83" i="223"/>
  <c r="B83" i="223"/>
  <c r="G78" i="223"/>
  <c r="F78" i="223"/>
  <c r="E78" i="223"/>
  <c r="D78" i="223"/>
  <c r="C78" i="223"/>
  <c r="B78" i="223"/>
  <c r="F77" i="223"/>
  <c r="G75" i="223"/>
  <c r="F75" i="223"/>
  <c r="E75" i="223"/>
  <c r="D75" i="223"/>
  <c r="C75" i="223"/>
  <c r="B75" i="223"/>
  <c r="F62" i="223"/>
  <c r="G61" i="223"/>
  <c r="F61" i="223"/>
  <c r="E61" i="223"/>
  <c r="D61" i="223"/>
  <c r="C61" i="223"/>
  <c r="B61" i="223"/>
  <c r="F60" i="223"/>
  <c r="G57" i="223"/>
  <c r="F57" i="223"/>
  <c r="E57" i="223"/>
  <c r="D57" i="223"/>
  <c r="C57" i="223"/>
  <c r="B57" i="223"/>
  <c r="F54" i="223"/>
  <c r="G53" i="223"/>
  <c r="F53" i="223"/>
  <c r="E53" i="223"/>
  <c r="D53" i="223"/>
  <c r="C53" i="223"/>
  <c r="B53" i="223"/>
  <c r="G49" i="223"/>
  <c r="F49" i="223"/>
  <c r="E49" i="223"/>
  <c r="D49" i="223"/>
  <c r="C49" i="223"/>
  <c r="B49" i="223"/>
  <c r="G47" i="223"/>
  <c r="F47" i="223"/>
  <c r="E47" i="223"/>
  <c r="D47" i="223"/>
  <c r="C47" i="223"/>
  <c r="B47" i="223"/>
  <c r="G13" i="223"/>
  <c r="F13" i="223"/>
  <c r="E13" i="223"/>
  <c r="D13" i="223"/>
  <c r="C13" i="223"/>
  <c r="B13" i="223"/>
  <c r="G11" i="223"/>
  <c r="F11" i="223"/>
  <c r="E11" i="223"/>
  <c r="D11" i="223"/>
  <c r="C11" i="223"/>
  <c r="B11" i="223"/>
  <c r="G9" i="223"/>
  <c r="F9" i="223"/>
  <c r="E9" i="223"/>
  <c r="D9" i="223"/>
  <c r="C9" i="223"/>
  <c r="B9" i="223"/>
  <c r="G9" i="222"/>
  <c r="F9" i="222"/>
  <c r="E9" i="222"/>
  <c r="D9" i="222"/>
  <c r="C9" i="222"/>
  <c r="B9" i="222"/>
  <c r="G118" i="221"/>
  <c r="F118" i="221"/>
  <c r="E118" i="221"/>
  <c r="D118" i="221"/>
  <c r="C118" i="221"/>
  <c r="B118" i="221"/>
  <c r="F117" i="221"/>
  <c r="G114" i="221"/>
  <c r="F114" i="221"/>
  <c r="E114" i="221"/>
  <c r="D114" i="221"/>
  <c r="C114" i="221"/>
  <c r="B114" i="221"/>
  <c r="G112" i="221"/>
  <c r="F112" i="221"/>
  <c r="E112" i="221"/>
  <c r="D112" i="221"/>
  <c r="C112" i="221"/>
  <c r="B112" i="221"/>
  <c r="G110" i="221"/>
  <c r="F110" i="221"/>
  <c r="E110" i="221"/>
  <c r="D110" i="221"/>
  <c r="C110" i="221"/>
  <c r="B110" i="221"/>
  <c r="G103" i="221"/>
  <c r="F103" i="221"/>
  <c r="E103" i="221"/>
  <c r="D103" i="221"/>
  <c r="C103" i="221"/>
  <c r="B103" i="221"/>
  <c r="F93" i="221"/>
  <c r="G88" i="221"/>
  <c r="F88" i="221"/>
  <c r="E88" i="221"/>
  <c r="D88" i="221"/>
  <c r="C88" i="221"/>
  <c r="B88" i="221"/>
  <c r="G86" i="221"/>
  <c r="F86" i="221"/>
  <c r="E86" i="221"/>
  <c r="D86" i="221"/>
  <c r="C86" i="221"/>
  <c r="B86" i="221"/>
  <c r="G82" i="221"/>
  <c r="F82" i="221"/>
  <c r="E82" i="221"/>
  <c r="D82" i="221"/>
  <c r="C82" i="221"/>
  <c r="B82" i="221"/>
  <c r="G77" i="221"/>
  <c r="F77" i="221"/>
  <c r="E77" i="221"/>
  <c r="D77" i="221"/>
  <c r="C77" i="221"/>
  <c r="B77" i="221"/>
  <c r="F76" i="221"/>
  <c r="G74" i="221"/>
  <c r="F74" i="221"/>
  <c r="E74" i="221"/>
  <c r="D74" i="221"/>
  <c r="C74" i="221"/>
  <c r="B74" i="221"/>
  <c r="F61" i="221"/>
  <c r="G60" i="221"/>
  <c r="F60" i="221"/>
  <c r="E60" i="221"/>
  <c r="D60" i="221"/>
  <c r="C60" i="221"/>
  <c r="B60" i="221"/>
  <c r="G56" i="221"/>
  <c r="F56" i="221"/>
  <c r="E56" i="221"/>
  <c r="D56" i="221"/>
  <c r="C56" i="221"/>
  <c r="B56" i="221"/>
  <c r="G52" i="221"/>
  <c r="F52" i="221"/>
  <c r="E52" i="221"/>
  <c r="D52" i="221"/>
  <c r="C52" i="221"/>
  <c r="B52" i="221"/>
  <c r="G48" i="221"/>
  <c r="F48" i="221"/>
  <c r="E48" i="221"/>
  <c r="D48" i="221"/>
  <c r="C48" i="221"/>
  <c r="B48" i="221"/>
  <c r="G46" i="221"/>
  <c r="F46" i="221"/>
  <c r="E46" i="221"/>
  <c r="D46" i="221"/>
  <c r="C46" i="221"/>
  <c r="B46" i="221"/>
  <c r="G24" i="221"/>
  <c r="G15" i="221"/>
  <c r="G12" i="221"/>
  <c r="F12" i="221"/>
  <c r="E12" i="221"/>
  <c r="D12" i="221"/>
  <c r="C12" i="221"/>
  <c r="B12" i="221"/>
  <c r="G10" i="221"/>
  <c r="F10" i="221"/>
  <c r="E10" i="221"/>
  <c r="D10" i="221"/>
  <c r="C10" i="221"/>
  <c r="B10" i="221"/>
  <c r="G9" i="221"/>
  <c r="F9" i="221"/>
  <c r="E9" i="221"/>
  <c r="D9" i="221"/>
  <c r="C9" i="221"/>
  <c r="B9" i="221"/>
  <c r="G8" i="220"/>
  <c r="E8" i="220"/>
  <c r="D8" i="220"/>
  <c r="C8" i="220"/>
  <c r="B8" i="220"/>
  <c r="F117" i="219"/>
  <c r="G115" i="219"/>
  <c r="F115" i="219"/>
  <c r="E115" i="219"/>
  <c r="D115" i="219"/>
  <c r="C115" i="219"/>
  <c r="B115" i="219"/>
  <c r="F114" i="219"/>
  <c r="G111" i="219"/>
  <c r="F111" i="219"/>
  <c r="E111" i="219"/>
  <c r="D111" i="219"/>
  <c r="C111" i="219"/>
  <c r="B111" i="219"/>
  <c r="G109" i="219"/>
  <c r="F109" i="219"/>
  <c r="E109" i="219"/>
  <c r="D109" i="219"/>
  <c r="C109" i="219"/>
  <c r="B109" i="219"/>
  <c r="G107" i="219"/>
  <c r="F107" i="219"/>
  <c r="E107" i="219"/>
  <c r="D107" i="219"/>
  <c r="C107" i="219"/>
  <c r="B107" i="219"/>
  <c r="F93" i="219"/>
  <c r="G92" i="219"/>
  <c r="F92" i="219"/>
  <c r="E92" i="219"/>
  <c r="D92" i="219"/>
  <c r="C92" i="219"/>
  <c r="B92" i="219"/>
  <c r="F91" i="219"/>
  <c r="B91" i="219"/>
  <c r="G86" i="219"/>
  <c r="F86" i="219"/>
  <c r="E86" i="219"/>
  <c r="D86" i="219"/>
  <c r="C86" i="219"/>
  <c r="B86" i="219"/>
  <c r="G84" i="219"/>
  <c r="F84" i="219"/>
  <c r="E84" i="219"/>
  <c r="D84" i="219"/>
  <c r="C84" i="219"/>
  <c r="B84" i="219"/>
  <c r="G80" i="219"/>
  <c r="F80" i="219"/>
  <c r="E80" i="219"/>
  <c r="D80" i="219"/>
  <c r="C80" i="219"/>
  <c r="B80" i="219"/>
  <c r="G75" i="219"/>
  <c r="F75" i="219"/>
  <c r="E75" i="219"/>
  <c r="D75" i="219"/>
  <c r="C75" i="219"/>
  <c r="B75" i="219"/>
  <c r="F74" i="219"/>
  <c r="G72" i="219"/>
  <c r="F72" i="219"/>
  <c r="E72" i="219"/>
  <c r="D72" i="219"/>
  <c r="C72" i="219"/>
  <c r="B72" i="219"/>
  <c r="F60" i="219"/>
  <c r="G59" i="219"/>
  <c r="F59" i="219"/>
  <c r="E59" i="219"/>
  <c r="D59" i="219"/>
  <c r="C59" i="219"/>
  <c r="B59" i="219"/>
  <c r="F58" i="219"/>
  <c r="G55" i="219"/>
  <c r="F55" i="219"/>
  <c r="E55" i="219"/>
  <c r="D55" i="219"/>
  <c r="C55" i="219"/>
  <c r="B55" i="219"/>
  <c r="F52" i="219"/>
  <c r="G51" i="219"/>
  <c r="F51" i="219"/>
  <c r="E51" i="219"/>
  <c r="D51" i="219"/>
  <c r="C51" i="219"/>
  <c r="B51" i="219"/>
  <c r="G47" i="219"/>
  <c r="F47" i="219"/>
  <c r="E47" i="219"/>
  <c r="D47" i="219"/>
  <c r="C47" i="219"/>
  <c r="B47" i="219"/>
  <c r="G45" i="219"/>
  <c r="F45" i="219"/>
  <c r="E45" i="219"/>
  <c r="D45" i="219"/>
  <c r="C45" i="219"/>
  <c r="B45" i="219"/>
  <c r="G26" i="219"/>
  <c r="G11" i="219"/>
  <c r="F11" i="219"/>
  <c r="E11" i="219"/>
  <c r="D11" i="219"/>
  <c r="C11" i="219"/>
  <c r="B11" i="219"/>
  <c r="G9" i="219"/>
  <c r="F9" i="219"/>
  <c r="E9" i="219"/>
  <c r="D9" i="219"/>
  <c r="C9" i="219"/>
  <c r="B9" i="219"/>
  <c r="G7" i="219"/>
  <c r="F7" i="219"/>
  <c r="E7" i="219"/>
  <c r="D7" i="219"/>
  <c r="C7" i="219"/>
  <c r="B7" i="219"/>
  <c r="F38" i="176" l="1"/>
  <c r="F40" i="176"/>
  <c r="F30" i="176"/>
  <c r="F31" i="176"/>
  <c r="F32" i="176"/>
  <c r="F33" i="176"/>
  <c r="F34" i="176"/>
  <c r="F35" i="176"/>
  <c r="F36" i="176"/>
  <c r="F29" i="176"/>
  <c r="F20" i="182" l="1"/>
  <c r="F12" i="182"/>
  <c r="F9" i="182"/>
  <c r="F8" i="182"/>
  <c r="F11" i="177"/>
  <c r="F21" i="176"/>
  <c r="F13" i="176"/>
  <c r="F10" i="176"/>
  <c r="B52" i="172"/>
  <c r="B50" i="172"/>
  <c r="B48" i="172"/>
  <c r="B47" i="172"/>
  <c r="B41" i="172"/>
  <c r="B12" i="172"/>
  <c r="B13" i="172"/>
  <c r="B14" i="172"/>
  <c r="B17" i="172"/>
  <c r="B21" i="172"/>
  <c r="B22" i="172"/>
  <c r="B24" i="172"/>
  <c r="B25" i="172"/>
  <c r="B27" i="172"/>
  <c r="B28" i="172"/>
  <c r="B30" i="172"/>
  <c r="B31" i="172"/>
  <c r="B10" i="172"/>
  <c r="J21" i="170"/>
  <c r="I21" i="170"/>
  <c r="H21" i="170"/>
  <c r="G21" i="170"/>
  <c r="F21" i="170"/>
  <c r="E21" i="170"/>
  <c r="D21" i="170"/>
  <c r="C21" i="170"/>
  <c r="E16" i="170"/>
  <c r="C16" i="170"/>
  <c r="J13" i="170"/>
  <c r="I13" i="170"/>
  <c r="H13" i="170"/>
  <c r="G13" i="170"/>
  <c r="F13" i="170"/>
  <c r="E13" i="170"/>
  <c r="D13" i="170"/>
  <c r="C13" i="170"/>
  <c r="E11" i="170"/>
  <c r="C11" i="170"/>
  <c r="J10" i="170"/>
  <c r="I10" i="170"/>
  <c r="H10" i="170"/>
  <c r="G10" i="170"/>
  <c r="F10" i="170"/>
  <c r="E10" i="170"/>
  <c r="D10" i="170"/>
  <c r="C10" i="170"/>
  <c r="B26" i="163"/>
  <c r="B25" i="163"/>
  <c r="B21" i="163"/>
  <c r="B19" i="163"/>
  <c r="B17" i="163"/>
  <c r="B16" i="163"/>
  <c r="B13" i="163"/>
  <c r="K23" i="163"/>
  <c r="J23" i="163"/>
  <c r="I23" i="163"/>
  <c r="H23" i="163"/>
  <c r="G23" i="163"/>
  <c r="F23" i="163"/>
  <c r="E23" i="163"/>
  <c r="D23" i="163"/>
  <c r="C23" i="163"/>
  <c r="D18" i="163"/>
  <c r="C18" i="163"/>
  <c r="C14" i="163" s="1"/>
  <c r="K14" i="163"/>
  <c r="J14" i="163"/>
  <c r="I14" i="163"/>
  <c r="H14" i="163"/>
  <c r="G14" i="163"/>
  <c r="F14" i="163"/>
  <c r="E14" i="163"/>
  <c r="D14" i="163"/>
  <c r="D12" i="163"/>
  <c r="D10" i="163" s="1"/>
  <c r="C12" i="163"/>
  <c r="B12" i="163" s="1"/>
  <c r="K10" i="163"/>
  <c r="J10" i="163"/>
  <c r="I10" i="163"/>
  <c r="H10" i="163"/>
  <c r="G10" i="163"/>
  <c r="F10" i="163"/>
  <c r="E10" i="163"/>
  <c r="C10" i="163"/>
  <c r="F21" i="160"/>
  <c r="F13" i="160"/>
  <c r="F10" i="160"/>
  <c r="F22" i="157"/>
  <c r="F14" i="157"/>
  <c r="F11" i="157"/>
  <c r="F10" i="157" s="1"/>
  <c r="F20" i="154"/>
  <c r="F12" i="154"/>
  <c r="F9" i="154"/>
  <c r="F9" i="152"/>
  <c r="E22" i="151"/>
  <c r="F22" i="151"/>
  <c r="E13" i="151"/>
  <c r="F13" i="151"/>
  <c r="F9" i="151"/>
  <c r="E118" i="146"/>
  <c r="F118" i="146"/>
  <c r="E116" i="146"/>
  <c r="F116" i="146"/>
  <c r="E114" i="146"/>
  <c r="F114" i="146"/>
  <c r="E98" i="146"/>
  <c r="F98" i="146"/>
  <c r="E92" i="146"/>
  <c r="F92" i="146"/>
  <c r="E86" i="146"/>
  <c r="F86" i="146"/>
  <c r="E81" i="146"/>
  <c r="F81" i="146"/>
  <c r="E69" i="146"/>
  <c r="F69" i="146"/>
  <c r="E64" i="146"/>
  <c r="F64" i="146"/>
  <c r="E60" i="146"/>
  <c r="F60" i="146"/>
  <c r="E56" i="146"/>
  <c r="F56" i="146"/>
  <c r="D16" i="146"/>
  <c r="E16" i="146"/>
  <c r="F16" i="146"/>
  <c r="E14" i="146"/>
  <c r="F14" i="146"/>
  <c r="E10" i="146"/>
  <c r="F10" i="146"/>
  <c r="E21" i="145"/>
  <c r="F21" i="145"/>
  <c r="E13" i="145"/>
  <c r="E10" i="145"/>
  <c r="E9" i="145" s="1"/>
  <c r="F16" i="145"/>
  <c r="F13" i="145" s="1"/>
  <c r="F11" i="145"/>
  <c r="B18" i="163" l="1"/>
  <c r="F8" i="151"/>
  <c r="F10" i="145"/>
  <c r="F9" i="145" s="1"/>
  <c r="F28" i="182"/>
  <c r="F41" i="182"/>
  <c r="F37" i="182"/>
  <c r="F34" i="182"/>
  <c r="F32" i="182"/>
  <c r="F30" i="182"/>
  <c r="F42" i="182"/>
  <c r="F39" i="182"/>
  <c r="F35" i="182"/>
  <c r="F33" i="182"/>
  <c r="F31" i="182"/>
  <c r="F29" i="182"/>
  <c r="F9" i="176"/>
  <c r="F9" i="160"/>
  <c r="F8" i="154"/>
  <c r="F28" i="190" l="1"/>
  <c r="F7" i="190"/>
  <c r="F8" i="184"/>
  <c r="F7" i="183"/>
  <c r="F8" i="178"/>
  <c r="F7" i="177"/>
  <c r="F8" i="162"/>
  <c r="F8" i="161"/>
  <c r="F9" i="159"/>
  <c r="F9" i="158"/>
  <c r="F8" i="156"/>
  <c r="F8" i="155"/>
  <c r="F8" i="153"/>
  <c r="F8" i="150"/>
  <c r="F16" i="149"/>
  <c r="F14" i="149"/>
  <c r="F10" i="149"/>
  <c r="F22" i="148"/>
  <c r="F13" i="148"/>
  <c r="F9" i="148"/>
  <c r="F7" i="147"/>
  <c r="F31" i="160" l="1"/>
  <c r="F32" i="160"/>
  <c r="F40" i="157"/>
  <c r="F30" i="154"/>
  <c r="F38" i="154"/>
  <c r="F32" i="154"/>
  <c r="F33" i="154"/>
  <c r="F29" i="154"/>
  <c r="F34" i="154"/>
  <c r="F31" i="154"/>
  <c r="F32" i="151"/>
  <c r="F9" i="149"/>
  <c r="F8" i="148"/>
  <c r="F36" i="148" s="1"/>
  <c r="F9" i="146"/>
  <c r="F40" i="145"/>
  <c r="F35" i="145"/>
  <c r="B7" i="177"/>
  <c r="C7" i="177"/>
  <c r="D7" i="177"/>
  <c r="E7" i="177"/>
  <c r="C11" i="165"/>
  <c r="D11" i="165"/>
  <c r="E11" i="165"/>
  <c r="F11" i="165"/>
  <c r="G11" i="165"/>
  <c r="H11" i="165"/>
  <c r="I11" i="165"/>
  <c r="J11" i="165"/>
  <c r="K11" i="165"/>
  <c r="B11" i="165"/>
  <c r="B116" i="146"/>
  <c r="C116" i="146"/>
  <c r="D116" i="146"/>
  <c r="D28" i="190"/>
  <c r="C28" i="190"/>
  <c r="B28" i="190"/>
  <c r="D7" i="190"/>
  <c r="C7" i="190"/>
  <c r="B7" i="190"/>
  <c r="D8" i="184"/>
  <c r="C8" i="184"/>
  <c r="B8" i="184"/>
  <c r="D7" i="183"/>
  <c r="C7" i="183"/>
  <c r="B7" i="183"/>
  <c r="D20" i="182"/>
  <c r="C20" i="182"/>
  <c r="B20" i="182"/>
  <c r="D12" i="182"/>
  <c r="C12" i="182"/>
  <c r="B12" i="182"/>
  <c r="D9" i="182"/>
  <c r="C9" i="182"/>
  <c r="B9" i="182"/>
  <c r="D8" i="178"/>
  <c r="C8" i="178"/>
  <c r="B8" i="178"/>
  <c r="D21" i="176"/>
  <c r="C21" i="176"/>
  <c r="B21" i="176"/>
  <c r="D13" i="176"/>
  <c r="C13" i="176"/>
  <c r="B13" i="176"/>
  <c r="D10" i="176"/>
  <c r="C10" i="176"/>
  <c r="B10" i="176"/>
  <c r="B13" i="174"/>
  <c r="B14" i="174"/>
  <c r="B15" i="174"/>
  <c r="B16" i="174"/>
  <c r="B17" i="174"/>
  <c r="B18" i="174"/>
  <c r="B19" i="174"/>
  <c r="B20" i="174"/>
  <c r="B21" i="174"/>
  <c r="B22" i="174"/>
  <c r="B12" i="174"/>
  <c r="C9" i="170"/>
  <c r="H9" i="170"/>
  <c r="H32" i="170" s="1"/>
  <c r="J9" i="170"/>
  <c r="B24" i="170"/>
  <c r="B23" i="170"/>
  <c r="B19" i="170"/>
  <c r="B15" i="170"/>
  <c r="B16" i="170"/>
  <c r="B17" i="170"/>
  <c r="B14" i="170"/>
  <c r="B12" i="170"/>
  <c r="B11" i="170"/>
  <c r="B14" i="168"/>
  <c r="B15" i="168"/>
  <c r="B16" i="168"/>
  <c r="B17" i="168"/>
  <c r="B18" i="168"/>
  <c r="B19" i="168"/>
  <c r="B20" i="168"/>
  <c r="B21" i="168"/>
  <c r="B22" i="168"/>
  <c r="B23" i="168"/>
  <c r="B13" i="168"/>
  <c r="B10" i="163"/>
  <c r="D8" i="162"/>
  <c r="C8" i="162"/>
  <c r="B8" i="162"/>
  <c r="D8" i="161"/>
  <c r="C8" i="161"/>
  <c r="B8" i="161"/>
  <c r="D21" i="160"/>
  <c r="C21" i="160"/>
  <c r="B21" i="160"/>
  <c r="D13" i="160"/>
  <c r="C13" i="160"/>
  <c r="B13" i="160"/>
  <c r="D10" i="160"/>
  <c r="C10" i="160"/>
  <c r="B10" i="160"/>
  <c r="D9" i="159"/>
  <c r="C9" i="159"/>
  <c r="B9" i="159"/>
  <c r="D9" i="158"/>
  <c r="C9" i="158"/>
  <c r="B9" i="158"/>
  <c r="D22" i="157"/>
  <c r="C22" i="157"/>
  <c r="B22" i="157"/>
  <c r="D14" i="157"/>
  <c r="C14" i="157"/>
  <c r="B14" i="157"/>
  <c r="D11" i="157"/>
  <c r="C11" i="157"/>
  <c r="B11" i="157"/>
  <c r="D8" i="156"/>
  <c r="C8" i="156"/>
  <c r="B8" i="156"/>
  <c r="D8" i="155"/>
  <c r="C8" i="155"/>
  <c r="B8" i="155"/>
  <c r="D20" i="154"/>
  <c r="C20" i="154"/>
  <c r="B20" i="154"/>
  <c r="D12" i="154"/>
  <c r="C12" i="154"/>
  <c r="B12" i="154"/>
  <c r="D9" i="154"/>
  <c r="C9" i="154"/>
  <c r="B9" i="154"/>
  <c r="D8" i="153"/>
  <c r="C8" i="153"/>
  <c r="B8" i="153"/>
  <c r="D9" i="152"/>
  <c r="C9" i="152"/>
  <c r="B9" i="152"/>
  <c r="D22" i="151"/>
  <c r="C22" i="151"/>
  <c r="B22" i="151"/>
  <c r="D13" i="151"/>
  <c r="C13" i="151"/>
  <c r="B13" i="151"/>
  <c r="D9" i="151"/>
  <c r="C9" i="151"/>
  <c r="B9" i="151"/>
  <c r="D8" i="150"/>
  <c r="C8" i="150"/>
  <c r="B8" i="150"/>
  <c r="B97" i="149"/>
  <c r="C97" i="149"/>
  <c r="D97" i="149"/>
  <c r="E97" i="149"/>
  <c r="B63" i="149"/>
  <c r="C63" i="149"/>
  <c r="D63" i="149"/>
  <c r="E63" i="149"/>
  <c r="B16" i="149"/>
  <c r="C16" i="149"/>
  <c r="D16" i="149"/>
  <c r="E16" i="149"/>
  <c r="D121" i="149"/>
  <c r="C121" i="149"/>
  <c r="B121" i="149"/>
  <c r="D117" i="149"/>
  <c r="C117" i="149"/>
  <c r="B117" i="149"/>
  <c r="D115" i="149"/>
  <c r="C115" i="149"/>
  <c r="B115" i="149"/>
  <c r="D113" i="149"/>
  <c r="C113" i="149"/>
  <c r="B113" i="149"/>
  <c r="D91" i="149"/>
  <c r="C91" i="149"/>
  <c r="B91" i="149"/>
  <c r="D89" i="149"/>
  <c r="C89" i="149"/>
  <c r="B89" i="149"/>
  <c r="D85" i="149"/>
  <c r="C85" i="149"/>
  <c r="B85" i="149"/>
  <c r="D80" i="149"/>
  <c r="C80" i="149"/>
  <c r="B80" i="149"/>
  <c r="D77" i="149"/>
  <c r="C77" i="149"/>
  <c r="B77" i="149"/>
  <c r="D59" i="149"/>
  <c r="C59" i="149"/>
  <c r="B59" i="149"/>
  <c r="D55" i="149"/>
  <c r="C55" i="149"/>
  <c r="B55" i="149"/>
  <c r="D51" i="149"/>
  <c r="C51" i="149"/>
  <c r="B51" i="149"/>
  <c r="D49" i="149"/>
  <c r="C49" i="149"/>
  <c r="B49" i="149"/>
  <c r="D14" i="149"/>
  <c r="C14" i="149"/>
  <c r="B14" i="149"/>
  <c r="D10" i="149"/>
  <c r="C10" i="149"/>
  <c r="B10" i="149"/>
  <c r="D22" i="148"/>
  <c r="C22" i="148"/>
  <c r="B22" i="148"/>
  <c r="D13" i="148"/>
  <c r="C13" i="148"/>
  <c r="B13" i="148"/>
  <c r="D9" i="148"/>
  <c r="C9" i="148"/>
  <c r="B9" i="148"/>
  <c r="B98" i="146"/>
  <c r="C98" i="146"/>
  <c r="D98" i="146"/>
  <c r="D7" i="147"/>
  <c r="C7" i="147"/>
  <c r="B7" i="147"/>
  <c r="D122" i="146"/>
  <c r="C122" i="146"/>
  <c r="B122" i="146"/>
  <c r="D118" i="146"/>
  <c r="C118" i="146"/>
  <c r="B118" i="146"/>
  <c r="D114" i="146"/>
  <c r="C114" i="146"/>
  <c r="B114" i="146"/>
  <c r="D92" i="146"/>
  <c r="C92" i="146"/>
  <c r="B92" i="146"/>
  <c r="D90" i="146"/>
  <c r="C90" i="146"/>
  <c r="B90" i="146"/>
  <c r="D86" i="146"/>
  <c r="C86" i="146"/>
  <c r="B86" i="146"/>
  <c r="D81" i="146"/>
  <c r="C81" i="146"/>
  <c r="B81" i="146"/>
  <c r="D69" i="146"/>
  <c r="C69" i="146"/>
  <c r="B69" i="146"/>
  <c r="D64" i="146"/>
  <c r="C64" i="146"/>
  <c r="B64" i="146"/>
  <c r="D60" i="146"/>
  <c r="C60" i="146"/>
  <c r="B60" i="146"/>
  <c r="D56" i="146"/>
  <c r="C56" i="146"/>
  <c r="B56" i="146"/>
  <c r="D52" i="146"/>
  <c r="C52" i="146"/>
  <c r="B52" i="146"/>
  <c r="D50" i="146"/>
  <c r="C50" i="146"/>
  <c r="B50" i="146"/>
  <c r="C16" i="146"/>
  <c r="B16" i="146"/>
  <c r="D14" i="146"/>
  <c r="C14" i="146"/>
  <c r="B14" i="146"/>
  <c r="D10" i="146"/>
  <c r="C10" i="146"/>
  <c r="B10" i="146"/>
  <c r="D21" i="145"/>
  <c r="C21" i="145"/>
  <c r="B21" i="145"/>
  <c r="D13" i="145"/>
  <c r="C13" i="145"/>
  <c r="B13" i="145"/>
  <c r="D10" i="145"/>
  <c r="C10" i="145"/>
  <c r="B10" i="145"/>
  <c r="E28" i="190"/>
  <c r="E7" i="190"/>
  <c r="E7" i="183"/>
  <c r="E8" i="178"/>
  <c r="C10" i="174"/>
  <c r="D10" i="174"/>
  <c r="E10" i="174"/>
  <c r="F10" i="174"/>
  <c r="G10" i="174"/>
  <c r="H10" i="174"/>
  <c r="I10" i="174"/>
  <c r="J10" i="174"/>
  <c r="E8" i="162"/>
  <c r="E9" i="159"/>
  <c r="E8" i="156"/>
  <c r="E7" i="147"/>
  <c r="C9" i="172"/>
  <c r="D9" i="172"/>
  <c r="E9" i="172"/>
  <c r="F9" i="172"/>
  <c r="G9" i="172"/>
  <c r="H9" i="172"/>
  <c r="I9" i="172"/>
  <c r="J9" i="172"/>
  <c r="E8" i="161"/>
  <c r="E9" i="158"/>
  <c r="E8" i="155"/>
  <c r="E8" i="184"/>
  <c r="E20" i="182"/>
  <c r="E12" i="182"/>
  <c r="E9" i="182"/>
  <c r="E21" i="176"/>
  <c r="E13" i="176"/>
  <c r="E10" i="176"/>
  <c r="E9" i="152"/>
  <c r="E8" i="153"/>
  <c r="E20" i="154"/>
  <c r="E12" i="154"/>
  <c r="E9" i="154"/>
  <c r="E22" i="157"/>
  <c r="E14" i="157"/>
  <c r="E11" i="157"/>
  <c r="E21" i="160"/>
  <c r="E13" i="160"/>
  <c r="E10" i="160"/>
  <c r="B23" i="163"/>
  <c r="B14" i="163"/>
  <c r="C11" i="168"/>
  <c r="D11" i="168"/>
  <c r="E11" i="168"/>
  <c r="F11" i="168"/>
  <c r="G11" i="168"/>
  <c r="H11" i="168"/>
  <c r="I11" i="168"/>
  <c r="J11" i="168"/>
  <c r="K11" i="168"/>
  <c r="E9" i="151"/>
  <c r="E121" i="149"/>
  <c r="E117" i="149"/>
  <c r="E115" i="149"/>
  <c r="E113" i="149"/>
  <c r="E91" i="149"/>
  <c r="E89" i="149"/>
  <c r="E85" i="149"/>
  <c r="E80" i="149"/>
  <c r="E77" i="149"/>
  <c r="E59" i="149"/>
  <c r="E55" i="149"/>
  <c r="E51" i="149"/>
  <c r="E49" i="149"/>
  <c r="E14" i="149"/>
  <c r="E10" i="149"/>
  <c r="E22" i="148"/>
  <c r="E13" i="148"/>
  <c r="E9" i="148"/>
  <c r="E8" i="150"/>
  <c r="F9" i="170"/>
  <c r="F28" i="170" s="1"/>
  <c r="F38" i="148" l="1"/>
  <c r="F35" i="148"/>
  <c r="F44" i="148"/>
  <c r="F33" i="145"/>
  <c r="F42" i="145"/>
  <c r="D9" i="176"/>
  <c r="D30" i="176" s="1"/>
  <c r="F38" i="145"/>
  <c r="F30" i="145"/>
  <c r="F31" i="145"/>
  <c r="E9" i="160"/>
  <c r="B9" i="160"/>
  <c r="B32" i="160" s="1"/>
  <c r="D9" i="170"/>
  <c r="D29" i="170" s="1"/>
  <c r="F29" i="145"/>
  <c r="F36" i="145"/>
  <c r="F32" i="145"/>
  <c r="F36" i="154"/>
  <c r="F40" i="154"/>
  <c r="F42" i="157"/>
  <c r="B9" i="176"/>
  <c r="B30" i="176" s="1"/>
  <c r="B13" i="170"/>
  <c r="G9" i="170"/>
  <c r="G31" i="170" s="1"/>
  <c r="J33" i="170"/>
  <c r="J31" i="170"/>
  <c r="F30" i="170"/>
  <c r="F29" i="170"/>
  <c r="K9" i="163"/>
  <c r="K39" i="163" s="1"/>
  <c r="F30" i="160"/>
  <c r="F39" i="160"/>
  <c r="F34" i="160"/>
  <c r="F35" i="160"/>
  <c r="F33" i="160"/>
  <c r="F37" i="160"/>
  <c r="F41" i="160"/>
  <c r="F28" i="160"/>
  <c r="F42" i="160"/>
  <c r="F29" i="160"/>
  <c r="F36" i="157"/>
  <c r="F33" i="157"/>
  <c r="F31" i="157"/>
  <c r="F34" i="157"/>
  <c r="F29" i="157"/>
  <c r="F43" i="157"/>
  <c r="F30" i="157"/>
  <c r="F32" i="157"/>
  <c r="F38" i="157"/>
  <c r="F35" i="157"/>
  <c r="F27" i="154"/>
  <c r="F26" i="154" s="1"/>
  <c r="F41" i="154"/>
  <c r="F28" i="154"/>
  <c r="F36" i="151"/>
  <c r="F29" i="151"/>
  <c r="F45" i="151"/>
  <c r="F31" i="151"/>
  <c r="F33" i="151"/>
  <c r="F38" i="151"/>
  <c r="F44" i="151"/>
  <c r="F40" i="151"/>
  <c r="F37" i="151"/>
  <c r="F42" i="151"/>
  <c r="F35" i="151"/>
  <c r="F32" i="148"/>
  <c r="F29" i="148"/>
  <c r="F45" i="148"/>
  <c r="F31" i="148"/>
  <c r="F33" i="148"/>
  <c r="F40" i="148"/>
  <c r="F37" i="148"/>
  <c r="F42" i="148"/>
  <c r="F43" i="145"/>
  <c r="F34" i="145"/>
  <c r="D9" i="160"/>
  <c r="D35" i="160" s="1"/>
  <c r="G9" i="163"/>
  <c r="G38" i="163" s="1"/>
  <c r="E8" i="182"/>
  <c r="B10" i="174"/>
  <c r="F35" i="170"/>
  <c r="D9" i="163"/>
  <c r="D41" i="163" s="1"/>
  <c r="I9" i="163"/>
  <c r="I45" i="163" s="1"/>
  <c r="E9" i="163"/>
  <c r="E30" i="163" s="1"/>
  <c r="B9" i="163"/>
  <c r="B34" i="163" s="1"/>
  <c r="B8" i="151"/>
  <c r="B40" i="151" s="1"/>
  <c r="D8" i="182"/>
  <c r="C8" i="182"/>
  <c r="B8" i="182"/>
  <c r="B38" i="176"/>
  <c r="B42" i="176"/>
  <c r="C9" i="176"/>
  <c r="D34" i="176"/>
  <c r="E9" i="176"/>
  <c r="D40" i="176"/>
  <c r="B9" i="172"/>
  <c r="F37" i="170"/>
  <c r="H31" i="170"/>
  <c r="B21" i="170"/>
  <c r="J28" i="170"/>
  <c r="J42" i="170"/>
  <c r="J34" i="170"/>
  <c r="H28" i="170"/>
  <c r="J37" i="170"/>
  <c r="J35" i="170"/>
  <c r="H30" i="170"/>
  <c r="H34" i="170"/>
  <c r="H33" i="170"/>
  <c r="H42" i="170"/>
  <c r="B10" i="170"/>
  <c r="F41" i="170"/>
  <c r="F39" i="170"/>
  <c r="I9" i="170"/>
  <c r="J41" i="170"/>
  <c r="J32" i="170"/>
  <c r="H35" i="170"/>
  <c r="F27" i="170"/>
  <c r="F34" i="170"/>
  <c r="F42" i="170"/>
  <c r="H27" i="170"/>
  <c r="J39" i="170"/>
  <c r="J29" i="170"/>
  <c r="H29" i="170"/>
  <c r="J30" i="170"/>
  <c r="E9" i="170"/>
  <c r="E29" i="170" s="1"/>
  <c r="H39" i="170"/>
  <c r="J27" i="170"/>
  <c r="F32" i="170"/>
  <c r="H41" i="170"/>
  <c r="F31" i="170"/>
  <c r="H37" i="170"/>
  <c r="F33" i="170"/>
  <c r="B11" i="168"/>
  <c r="C9" i="163"/>
  <c r="C45" i="163" s="1"/>
  <c r="E37" i="163"/>
  <c r="K30" i="163"/>
  <c r="J9" i="163"/>
  <c r="J34" i="163" s="1"/>
  <c r="F9" i="163"/>
  <c r="F32" i="163" s="1"/>
  <c r="K45" i="163"/>
  <c r="K43" i="163"/>
  <c r="E36" i="163"/>
  <c r="C30" i="163"/>
  <c r="I34" i="163"/>
  <c r="B35" i="160"/>
  <c r="E37" i="160"/>
  <c r="E30" i="160"/>
  <c r="E29" i="160"/>
  <c r="E28" i="160"/>
  <c r="E32" i="160"/>
  <c r="E33" i="160"/>
  <c r="E39" i="160"/>
  <c r="B41" i="160"/>
  <c r="C9" i="160"/>
  <c r="C41" i="160" s="1"/>
  <c r="E35" i="160"/>
  <c r="E42" i="160"/>
  <c r="E31" i="160"/>
  <c r="E41" i="160"/>
  <c r="E34" i="160"/>
  <c r="D34" i="160"/>
  <c r="D28" i="160"/>
  <c r="B39" i="160"/>
  <c r="D10" i="157"/>
  <c r="D34" i="157" s="1"/>
  <c r="E10" i="157"/>
  <c r="E40" i="157" s="1"/>
  <c r="C10" i="157"/>
  <c r="C33" i="157" s="1"/>
  <c r="B10" i="157"/>
  <c r="B30" i="157" s="1"/>
  <c r="D8" i="154"/>
  <c r="D36" i="154" s="1"/>
  <c r="E8" i="154"/>
  <c r="E36" i="154" s="1"/>
  <c r="C8" i="154"/>
  <c r="C28" i="154" s="1"/>
  <c r="B8" i="154"/>
  <c r="B27" i="154" s="1"/>
  <c r="E8" i="151"/>
  <c r="E44" i="151" s="1"/>
  <c r="D8" i="151"/>
  <c r="C8" i="151"/>
  <c r="C37" i="151" s="1"/>
  <c r="B38" i="151"/>
  <c r="B9" i="149"/>
  <c r="D9" i="149"/>
  <c r="E9" i="149"/>
  <c r="C9" i="149"/>
  <c r="B8" i="148"/>
  <c r="B37" i="148" s="1"/>
  <c r="E8" i="148"/>
  <c r="E32" i="148" s="1"/>
  <c r="C9" i="145"/>
  <c r="C29" i="145" s="1"/>
  <c r="D8" i="148"/>
  <c r="D38" i="148" s="1"/>
  <c r="C8" i="148"/>
  <c r="C29" i="148" s="1"/>
  <c r="D9" i="146"/>
  <c r="B9" i="146"/>
  <c r="E9" i="146"/>
  <c r="C9" i="146"/>
  <c r="E38" i="145"/>
  <c r="D9" i="145"/>
  <c r="D32" i="145" s="1"/>
  <c r="B9" i="145"/>
  <c r="B29" i="145" s="1"/>
  <c r="D35" i="157"/>
  <c r="D38" i="157"/>
  <c r="D42" i="157"/>
  <c r="D43" i="157"/>
  <c r="E42" i="151"/>
  <c r="E33" i="151"/>
  <c r="B35" i="148"/>
  <c r="B38" i="148"/>
  <c r="B33" i="157"/>
  <c r="D31" i="182"/>
  <c r="D37" i="182"/>
  <c r="E33" i="182"/>
  <c r="E28" i="182"/>
  <c r="E29" i="182"/>
  <c r="E35" i="182"/>
  <c r="E41" i="182"/>
  <c r="C40" i="148"/>
  <c r="C45" i="148"/>
  <c r="C35" i="148"/>
  <c r="C32" i="148"/>
  <c r="C37" i="148"/>
  <c r="C36" i="148"/>
  <c r="C42" i="148"/>
  <c r="C33" i="148"/>
  <c r="D44" i="151"/>
  <c r="D37" i="151"/>
  <c r="D32" i="151"/>
  <c r="D45" i="151"/>
  <c r="D38" i="151"/>
  <c r="D33" i="151"/>
  <c r="D40" i="151"/>
  <c r="D35" i="151"/>
  <c r="D29" i="151"/>
  <c r="D42" i="151"/>
  <c r="D36" i="151"/>
  <c r="D31" i="151"/>
  <c r="D34" i="154"/>
  <c r="C41" i="182"/>
  <c r="B36" i="163"/>
  <c r="B45" i="163"/>
  <c r="B33" i="163"/>
  <c r="B37" i="163"/>
  <c r="B38" i="163"/>
  <c r="B41" i="163"/>
  <c r="B46" i="163"/>
  <c r="E33" i="154"/>
  <c r="E32" i="154"/>
  <c r="E31" i="148"/>
  <c r="C41" i="154"/>
  <c r="G30" i="170"/>
  <c r="G41" i="170"/>
  <c r="C28" i="170"/>
  <c r="C29" i="170"/>
  <c r="C30" i="170"/>
  <c r="C31" i="170"/>
  <c r="C32" i="170"/>
  <c r="C33" i="170"/>
  <c r="C34" i="170"/>
  <c r="C35" i="170"/>
  <c r="C37" i="170"/>
  <c r="C39" i="170"/>
  <c r="C41" i="170"/>
  <c r="C42" i="170"/>
  <c r="C27" i="170"/>
  <c r="B32" i="163"/>
  <c r="H9" i="163"/>
  <c r="H43" i="163" s="1"/>
  <c r="B43" i="163"/>
  <c r="D33" i="170" l="1"/>
  <c r="D31" i="170"/>
  <c r="D37" i="170"/>
  <c r="D42" i="170"/>
  <c r="D32" i="170"/>
  <c r="D34" i="170"/>
  <c r="D27" i="170"/>
  <c r="G43" i="163"/>
  <c r="B37" i="160"/>
  <c r="B29" i="160"/>
  <c r="D32" i="160"/>
  <c r="D31" i="160"/>
  <c r="B31" i="160"/>
  <c r="B28" i="160"/>
  <c r="B27" i="160" s="1"/>
  <c r="B42" i="160"/>
  <c r="D37" i="160"/>
  <c r="B34" i="160"/>
  <c r="B30" i="160"/>
  <c r="B33" i="160"/>
  <c r="D30" i="160"/>
  <c r="D41" i="154"/>
  <c r="D30" i="154"/>
  <c r="D27" i="154"/>
  <c r="E44" i="148"/>
  <c r="E42" i="182"/>
  <c r="E31" i="182"/>
  <c r="E30" i="182"/>
  <c r="E39" i="182"/>
  <c r="E34" i="182"/>
  <c r="D33" i="182"/>
  <c r="E37" i="182"/>
  <c r="B28" i="182"/>
  <c r="D31" i="176"/>
  <c r="D38" i="176"/>
  <c r="D29" i="176"/>
  <c r="D42" i="176"/>
  <c r="D36" i="176"/>
  <c r="D33" i="176"/>
  <c r="D43" i="176"/>
  <c r="D32" i="176"/>
  <c r="E30" i="176"/>
  <c r="C31" i="176"/>
  <c r="D35" i="176"/>
  <c r="B43" i="176"/>
  <c r="G34" i="170"/>
  <c r="D39" i="170"/>
  <c r="D35" i="170"/>
  <c r="D30" i="170"/>
  <c r="D41" i="170"/>
  <c r="D28" i="170"/>
  <c r="B39" i="163"/>
  <c r="B30" i="163"/>
  <c r="C37" i="163"/>
  <c r="K38" i="163"/>
  <c r="C34" i="163"/>
  <c r="C32" i="163"/>
  <c r="I30" i="163"/>
  <c r="K37" i="163"/>
  <c r="F28" i="145"/>
  <c r="E30" i="154"/>
  <c r="E28" i="154"/>
  <c r="E29" i="154"/>
  <c r="B33" i="148"/>
  <c r="B31" i="148"/>
  <c r="D34" i="163"/>
  <c r="B42" i="151"/>
  <c r="B40" i="148"/>
  <c r="E41" i="154"/>
  <c r="E27" i="154"/>
  <c r="E40" i="154"/>
  <c r="B29" i="148"/>
  <c r="B45" i="151"/>
  <c r="B37" i="151"/>
  <c r="E38" i="154"/>
  <c r="E26" i="154" s="1"/>
  <c r="E31" i="154"/>
  <c r="B45" i="148"/>
  <c r="B42" i="148"/>
  <c r="B33" i="151"/>
  <c r="B35" i="151"/>
  <c r="E34" i="154"/>
  <c r="E37" i="151"/>
  <c r="E36" i="151"/>
  <c r="K34" i="163"/>
  <c r="E43" i="163"/>
  <c r="E45" i="163"/>
  <c r="K36" i="163"/>
  <c r="E46" i="163"/>
  <c r="B32" i="176"/>
  <c r="B34" i="176"/>
  <c r="B31" i="176"/>
  <c r="B33" i="176"/>
  <c r="E40" i="151"/>
  <c r="E29" i="151"/>
  <c r="E35" i="151"/>
  <c r="G37" i="163"/>
  <c r="E38" i="163"/>
  <c r="K46" i="163"/>
  <c r="K41" i="163"/>
  <c r="E33" i="163"/>
  <c r="G30" i="163"/>
  <c r="B36" i="176"/>
  <c r="B40" i="176"/>
  <c r="B29" i="176"/>
  <c r="E45" i="151"/>
  <c r="E32" i="151"/>
  <c r="K33" i="163"/>
  <c r="K32" i="163"/>
  <c r="E41" i="163"/>
  <c r="E35" i="176"/>
  <c r="F43" i="176"/>
  <c r="F42" i="176"/>
  <c r="B35" i="176"/>
  <c r="E32" i="182"/>
  <c r="G27" i="170"/>
  <c r="G32" i="170"/>
  <c r="G37" i="170"/>
  <c r="G28" i="170"/>
  <c r="G39" i="170"/>
  <c r="G33" i="170"/>
  <c r="G29" i="170"/>
  <c r="E28" i="170"/>
  <c r="G42" i="170"/>
  <c r="G35" i="170"/>
  <c r="J41" i="163"/>
  <c r="J30" i="163"/>
  <c r="J29" i="163" s="1"/>
  <c r="D33" i="163"/>
  <c r="C46" i="163"/>
  <c r="C43" i="163"/>
  <c r="K29" i="163"/>
  <c r="C38" i="163"/>
  <c r="C36" i="163"/>
  <c r="I39" i="163"/>
  <c r="C39" i="163"/>
  <c r="C41" i="163"/>
  <c r="D30" i="163"/>
  <c r="E34" i="163"/>
  <c r="E29" i="163" s="1"/>
  <c r="E39" i="163"/>
  <c r="E32" i="163"/>
  <c r="C33" i="163"/>
  <c r="G39" i="163"/>
  <c r="D36" i="163"/>
  <c r="D32" i="163"/>
  <c r="D39" i="163"/>
  <c r="F27" i="160"/>
  <c r="F28" i="157"/>
  <c r="F28" i="151"/>
  <c r="F28" i="148"/>
  <c r="C40" i="157"/>
  <c r="E29" i="176"/>
  <c r="C38" i="157"/>
  <c r="G33" i="163"/>
  <c r="I46" i="163"/>
  <c r="I38" i="163"/>
  <c r="I32" i="163"/>
  <c r="G41" i="163"/>
  <c r="G36" i="163"/>
  <c r="E33" i="157"/>
  <c r="D37" i="163"/>
  <c r="D45" i="163"/>
  <c r="B36" i="151"/>
  <c r="B31" i="151"/>
  <c r="B32" i="151"/>
  <c r="C29" i="157"/>
  <c r="D29" i="160"/>
  <c r="D33" i="160"/>
  <c r="D42" i="160"/>
  <c r="I33" i="163"/>
  <c r="G46" i="163"/>
  <c r="G32" i="163"/>
  <c r="I37" i="163"/>
  <c r="B9" i="170"/>
  <c r="B39" i="170" s="1"/>
  <c r="E38" i="176"/>
  <c r="E42" i="176"/>
  <c r="C32" i="145"/>
  <c r="C35" i="157"/>
  <c r="I43" i="163"/>
  <c r="I29" i="163" s="1"/>
  <c r="G34" i="163"/>
  <c r="G29" i="163" s="1"/>
  <c r="E36" i="176"/>
  <c r="G45" i="163"/>
  <c r="D46" i="163"/>
  <c r="D43" i="163"/>
  <c r="C38" i="154"/>
  <c r="C38" i="145"/>
  <c r="D38" i="163"/>
  <c r="B29" i="151"/>
  <c r="B28" i="151" s="1"/>
  <c r="B44" i="151"/>
  <c r="C42" i="157"/>
  <c r="C32" i="157"/>
  <c r="D41" i="160"/>
  <c r="D39" i="160"/>
  <c r="D27" i="160" s="1"/>
  <c r="I36" i="163"/>
  <c r="I41" i="163"/>
  <c r="E34" i="176"/>
  <c r="D41" i="182"/>
  <c r="D30" i="182"/>
  <c r="D39" i="182"/>
  <c r="D29" i="182"/>
  <c r="D35" i="182"/>
  <c r="D34" i="182"/>
  <c r="D42" i="182"/>
  <c r="D32" i="182"/>
  <c r="D28" i="182"/>
  <c r="D27" i="182" s="1"/>
  <c r="C37" i="182"/>
  <c r="C32" i="182"/>
  <c r="C28" i="182"/>
  <c r="C30" i="182"/>
  <c r="C42" i="182"/>
  <c r="C29" i="182"/>
  <c r="C31" i="182"/>
  <c r="C33" i="182"/>
  <c r="C35" i="182"/>
  <c r="C39" i="182"/>
  <c r="C34" i="182"/>
  <c r="B33" i="182"/>
  <c r="B31" i="182"/>
  <c r="B41" i="182"/>
  <c r="B42" i="182"/>
  <c r="B29" i="182"/>
  <c r="B39" i="182"/>
  <c r="B35" i="182"/>
  <c r="B34" i="182"/>
  <c r="B37" i="182"/>
  <c r="B32" i="182"/>
  <c r="B30" i="182"/>
  <c r="C34" i="176"/>
  <c r="C42" i="176"/>
  <c r="C29" i="176"/>
  <c r="C30" i="176"/>
  <c r="C40" i="176"/>
  <c r="C33" i="176"/>
  <c r="C35" i="176"/>
  <c r="C43" i="176"/>
  <c r="C38" i="176"/>
  <c r="C32" i="176"/>
  <c r="C36" i="176"/>
  <c r="E43" i="176"/>
  <c r="E32" i="176"/>
  <c r="E40" i="176"/>
  <c r="E33" i="176"/>
  <c r="E31" i="176"/>
  <c r="E34" i="170"/>
  <c r="E35" i="170"/>
  <c r="E42" i="170"/>
  <c r="E27" i="170"/>
  <c r="E30" i="170"/>
  <c r="E37" i="170"/>
  <c r="E31" i="170"/>
  <c r="E41" i="170"/>
  <c r="E32" i="170"/>
  <c r="E39" i="170"/>
  <c r="E33" i="170"/>
  <c r="I30" i="170"/>
  <c r="I34" i="170"/>
  <c r="I41" i="170"/>
  <c r="I29" i="170"/>
  <c r="I39" i="170"/>
  <c r="I32" i="170"/>
  <c r="I37" i="170"/>
  <c r="I27" i="170"/>
  <c r="I31" i="170"/>
  <c r="I35" i="170"/>
  <c r="I42" i="170"/>
  <c r="I33" i="170"/>
  <c r="I28" i="170"/>
  <c r="F37" i="163"/>
  <c r="J45" i="163"/>
  <c r="J39" i="163"/>
  <c r="J37" i="163"/>
  <c r="J38" i="163"/>
  <c r="J36" i="163"/>
  <c r="J33" i="163"/>
  <c r="F33" i="163"/>
  <c r="F36" i="163"/>
  <c r="F30" i="163"/>
  <c r="F45" i="163"/>
  <c r="F38" i="163"/>
  <c r="F34" i="163"/>
  <c r="F39" i="163"/>
  <c r="F46" i="163"/>
  <c r="J32" i="163"/>
  <c r="J46" i="163"/>
  <c r="J43" i="163"/>
  <c r="F43" i="163"/>
  <c r="F41" i="163"/>
  <c r="B29" i="163"/>
  <c r="C30" i="160"/>
  <c r="E27" i="160"/>
  <c r="C32" i="160"/>
  <c r="C29" i="160"/>
  <c r="C42" i="160"/>
  <c r="C34" i="160"/>
  <c r="C39" i="160"/>
  <c r="C37" i="160"/>
  <c r="C35" i="160"/>
  <c r="C28" i="160"/>
  <c r="C31" i="160"/>
  <c r="C33" i="160"/>
  <c r="E34" i="157"/>
  <c r="E38" i="157"/>
  <c r="C43" i="157"/>
  <c r="C34" i="157"/>
  <c r="C30" i="157"/>
  <c r="D33" i="157"/>
  <c r="D31" i="157"/>
  <c r="C36" i="157"/>
  <c r="C31" i="157"/>
  <c r="D30" i="157"/>
  <c r="D36" i="157"/>
  <c r="D32" i="157"/>
  <c r="B32" i="157"/>
  <c r="D29" i="157"/>
  <c r="D40" i="157"/>
  <c r="E30" i="157"/>
  <c r="B29" i="157"/>
  <c r="B34" i="157"/>
  <c r="B38" i="157"/>
  <c r="B42" i="157"/>
  <c r="B36" i="157"/>
  <c r="E29" i="157"/>
  <c r="E31" i="157"/>
  <c r="B35" i="157"/>
  <c r="B40" i="157"/>
  <c r="E42" i="157"/>
  <c r="E36" i="157"/>
  <c r="E43" i="157"/>
  <c r="B43" i="157"/>
  <c r="B31" i="157"/>
  <c r="E32" i="157"/>
  <c r="E35" i="157"/>
  <c r="D40" i="154"/>
  <c r="D32" i="154"/>
  <c r="D31" i="154"/>
  <c r="D38" i="154"/>
  <c r="D26" i="154" s="1"/>
  <c r="B29" i="154"/>
  <c r="D33" i="154"/>
  <c r="D28" i="154"/>
  <c r="D29" i="154"/>
  <c r="C34" i="154"/>
  <c r="C40" i="154"/>
  <c r="C31" i="154"/>
  <c r="B38" i="154"/>
  <c r="C27" i="154"/>
  <c r="C32" i="154"/>
  <c r="B41" i="154"/>
  <c r="B34" i="154"/>
  <c r="B31" i="154"/>
  <c r="C29" i="154"/>
  <c r="C30" i="154"/>
  <c r="B32" i="154"/>
  <c r="B28" i="154"/>
  <c r="B36" i="154"/>
  <c r="B30" i="154"/>
  <c r="C36" i="154"/>
  <c r="C33" i="154"/>
  <c r="B40" i="154"/>
  <c r="B33" i="154"/>
  <c r="C29" i="151"/>
  <c r="C45" i="151"/>
  <c r="E38" i="151"/>
  <c r="E31" i="151"/>
  <c r="C32" i="151"/>
  <c r="C38" i="151"/>
  <c r="C36" i="151"/>
  <c r="C44" i="151"/>
  <c r="C33" i="151"/>
  <c r="C42" i="151"/>
  <c r="C40" i="151"/>
  <c r="C35" i="151"/>
  <c r="C31" i="151"/>
  <c r="C43" i="145"/>
  <c r="C31" i="145"/>
  <c r="C40" i="145"/>
  <c r="C42" i="145"/>
  <c r="D42" i="145"/>
  <c r="C34" i="145"/>
  <c r="C33" i="145"/>
  <c r="E29" i="145"/>
  <c r="B32" i="148"/>
  <c r="D32" i="148"/>
  <c r="B44" i="148"/>
  <c r="B36" i="148"/>
  <c r="E37" i="148"/>
  <c r="E29" i="148"/>
  <c r="E40" i="148"/>
  <c r="E36" i="148"/>
  <c r="E33" i="148"/>
  <c r="E38" i="148"/>
  <c r="E35" i="148"/>
  <c r="E42" i="148"/>
  <c r="E45" i="148"/>
  <c r="D42" i="148"/>
  <c r="D34" i="145"/>
  <c r="D30" i="145"/>
  <c r="D35" i="145"/>
  <c r="C35" i="145"/>
  <c r="C36" i="145"/>
  <c r="C30" i="145"/>
  <c r="D38" i="145"/>
  <c r="D40" i="145"/>
  <c r="D33" i="145"/>
  <c r="D43" i="145"/>
  <c r="E34" i="145"/>
  <c r="C31" i="148"/>
  <c r="C38" i="148"/>
  <c r="C44" i="148"/>
  <c r="D33" i="148"/>
  <c r="D37" i="148"/>
  <c r="D31" i="148"/>
  <c r="D36" i="148"/>
  <c r="D29" i="148"/>
  <c r="D35" i="148"/>
  <c r="D45" i="148"/>
  <c r="D40" i="148"/>
  <c r="D44" i="148"/>
  <c r="E31" i="145"/>
  <c r="E33" i="145"/>
  <c r="E43" i="145"/>
  <c r="E35" i="145"/>
  <c r="E42" i="145"/>
  <c r="E36" i="145"/>
  <c r="E32" i="145"/>
  <c r="E30" i="145"/>
  <c r="E40" i="145"/>
  <c r="D31" i="145"/>
  <c r="D36" i="145"/>
  <c r="D29" i="145"/>
  <c r="B33" i="145"/>
  <c r="B43" i="145"/>
  <c r="B40" i="145"/>
  <c r="B34" i="145"/>
  <c r="B32" i="145"/>
  <c r="B31" i="145"/>
  <c r="B42" i="145"/>
  <c r="B36" i="145"/>
  <c r="B38" i="145"/>
  <c r="B35" i="145"/>
  <c r="B30" i="145"/>
  <c r="E28" i="151"/>
  <c r="C28" i="148"/>
  <c r="H34" i="163"/>
  <c r="D28" i="151"/>
  <c r="H36" i="163"/>
  <c r="H32" i="163"/>
  <c r="H45" i="163"/>
  <c r="H39" i="163"/>
  <c r="H41" i="163"/>
  <c r="H46" i="163"/>
  <c r="H38" i="163"/>
  <c r="H33" i="163"/>
  <c r="H37" i="163"/>
  <c r="H30" i="163"/>
  <c r="C29" i="163" l="1"/>
  <c r="D28" i="176"/>
  <c r="E28" i="157"/>
  <c r="C28" i="157"/>
  <c r="B28" i="148"/>
  <c r="E27" i="182"/>
  <c r="B27" i="182"/>
  <c r="F28" i="176"/>
  <c r="B34" i="170"/>
  <c r="B28" i="176"/>
  <c r="C28" i="151"/>
  <c r="F27" i="182"/>
  <c r="C28" i="145"/>
  <c r="B41" i="170"/>
  <c r="B32" i="170"/>
  <c r="B33" i="170"/>
  <c r="B42" i="170"/>
  <c r="B28" i="170"/>
  <c r="D29" i="163"/>
  <c r="B31" i="170"/>
  <c r="B27" i="170"/>
  <c r="B35" i="170"/>
  <c r="B37" i="170"/>
  <c r="B29" i="170"/>
  <c r="D28" i="145"/>
  <c r="B30" i="170"/>
  <c r="C27" i="182"/>
  <c r="C28" i="176"/>
  <c r="E28" i="176"/>
  <c r="F29" i="163"/>
  <c r="C27" i="160"/>
  <c r="D28" i="157"/>
  <c r="B28" i="157"/>
  <c r="B26" i="154"/>
  <c r="C26" i="154"/>
  <c r="B28" i="145"/>
  <c r="E28" i="145"/>
  <c r="E28" i="148"/>
  <c r="D28" i="148"/>
  <c r="H29" i="163"/>
</calcChain>
</file>

<file path=xl/sharedStrings.xml><?xml version="1.0" encoding="utf-8"?>
<sst xmlns="http://schemas.openxmlformats.org/spreadsheetml/2006/main" count="2187" uniqueCount="607">
  <si>
    <t>Foreign investment enterprise</t>
  </si>
  <si>
    <t>Doanh nghiệp có vốn đầu tư nước ngoài</t>
  </si>
  <si>
    <t>Joint stock Co. without capital of State</t>
  </si>
  <si>
    <t>Công ty cổ phần không có vốn Nhà nước</t>
  </si>
  <si>
    <t>Joint stock Co. having capital of State</t>
  </si>
  <si>
    <t>Công ty cổ phần có vốn Nhà nước</t>
  </si>
  <si>
    <t xml:space="preserve">     by types of enterprise</t>
  </si>
  <si>
    <t xml:space="preserve">    tại thời điểm 31/12 hàng năm phân theo loại hình doanh nghiệp</t>
  </si>
  <si>
    <t>Arts, entertaiment and recreation</t>
  </si>
  <si>
    <t>Nghệ thuật, vui chơi và giải trí</t>
  </si>
  <si>
    <t>Human health and social work activities</t>
  </si>
  <si>
    <t>Y tế và hoạt động trợ giúp xã hội</t>
  </si>
  <si>
    <t>Administrative and support service activities</t>
  </si>
  <si>
    <t xml:space="preserve">Hoạt động hành chính và dịch vụ hỗ trợ </t>
  </si>
  <si>
    <t>Professional, scientific ans technical activities</t>
  </si>
  <si>
    <t xml:space="preserve">Hoạt động chuyên môn, khoa học và công nghệ </t>
  </si>
  <si>
    <t>Real estate activities</t>
  </si>
  <si>
    <t>Hoạt động kinh doanh bất động sản</t>
  </si>
  <si>
    <t>Financial, banking and insurance activities</t>
  </si>
  <si>
    <t xml:space="preserve">Hoạt động tài chính, ngân hàng và bảo hiểm </t>
  </si>
  <si>
    <t>Information and communication</t>
  </si>
  <si>
    <t>Thông tin và truyền thông</t>
  </si>
  <si>
    <t>Accommodation and food service activities</t>
  </si>
  <si>
    <t>Dịch vụ lưu trú và ăn uống</t>
  </si>
  <si>
    <t>repair of motor vehicles and motorcycles</t>
  </si>
  <si>
    <t xml:space="preserve">Bán buôn và bán lẻ; sửa chữa ô tô, mô tô, xe máy </t>
  </si>
  <si>
    <t>waste management  and remediation activities</t>
  </si>
  <si>
    <t xml:space="preserve">Cung cấp nước; hoạt động quản lý và xử lý rác thải, </t>
  </si>
  <si>
    <t>Electricity, gas, steam and air conditioning supply</t>
  </si>
  <si>
    <t>hơi nước và điều hoà không khí</t>
  </si>
  <si>
    <t xml:space="preserve">Sản xuất và phân phối điện, khí đốt, nước nóng, </t>
  </si>
  <si>
    <t xml:space="preserve">    by kinds of economic activity</t>
  </si>
  <si>
    <t xml:space="preserve">    tại thời điểm 31/12 hàng năm phân theo ngành kinh tế</t>
  </si>
  <si>
    <t>Agriculture, forestry and fishing</t>
  </si>
  <si>
    <t xml:space="preserve">Nông nghiệp, lâm nghiệp và thuỷ sản </t>
  </si>
  <si>
    <t xml:space="preserve">     tại thời điểm 31/12 hàng năm phân theo loại hình doanh nghiệp</t>
  </si>
  <si>
    <t xml:space="preserve">    tại thời điểm 31/12 hàng năm  phân theo ngành kinh tế</t>
  </si>
  <si>
    <t xml:space="preserve">    Number of female employees in enterprises</t>
  </si>
  <si>
    <t xml:space="preserve">       Annual average capital of enterprises by types of enterprise</t>
  </si>
  <si>
    <t xml:space="preserve">       của các doanh nghiệp phân theo loại hình doanh nghiệp</t>
  </si>
  <si>
    <t xml:space="preserve">      của các doanh nghiệp phân theo ngành kinh tế</t>
  </si>
  <si>
    <t xml:space="preserve">      Annual average capital of enterprises by kinds of economic activity</t>
  </si>
  <si>
    <t xml:space="preserve">      Value of fixed asset and long term investment of enterprises</t>
  </si>
  <si>
    <t xml:space="preserve">      tại thời điểm 31/12 hàng năm phân theo loại hình doanh nghiệp</t>
  </si>
  <si>
    <t xml:space="preserve">      doanh nghiệp tại thời điểm 31/12 hàng năm phân theo ngành kinh tế</t>
  </si>
  <si>
    <t xml:space="preserve">       Value of fixed asset and long term investment of enterprises</t>
  </si>
  <si>
    <t xml:space="preserve">       Net turnover from business of enterprises by types of enterprise</t>
  </si>
  <si>
    <t xml:space="preserve">       phân theo loại hình doanh nghiệp</t>
  </si>
  <si>
    <t xml:space="preserve">      Net turnover from business of enterprises by kinds of economic activity</t>
  </si>
  <si>
    <t>By size of employees</t>
  </si>
  <si>
    <t>Phân theo quy mô lao động</t>
  </si>
  <si>
    <t xml:space="preserve">       phân theo quy mô lao động và phân theo loại hình doanh nghiệp</t>
  </si>
  <si>
    <t xml:space="preserve"> </t>
  </si>
  <si>
    <t xml:space="preserve">       phân theo quy mô lao động và phân theo ngành kinh tế</t>
  </si>
  <si>
    <t xml:space="preserve">      phân theo quy mô vốn và phân theo loại hình doanh nghiệp</t>
  </si>
  <si>
    <t xml:space="preserve">       phân theo quy mô vốn và phân theo ngành kinh tế</t>
  </si>
  <si>
    <t xml:space="preserve">       Total compensation of employees in enterprises by types of enterprise</t>
  </si>
  <si>
    <t xml:space="preserve">      Average compensation per month of employees in enterprises by types of enterprise</t>
  </si>
  <si>
    <t xml:space="preserve">       phân theo ngành kinh tế</t>
  </si>
  <si>
    <t>Biểu</t>
  </si>
  <si>
    <t>Trang</t>
  </si>
  <si>
    <t>Table</t>
  </si>
  <si>
    <t>Page</t>
  </si>
  <si>
    <t xml:space="preserve">Số doanh nghiệp đang hoạt động sản xuất kinh doanh tại thời điểm 31/12 hàng năm  </t>
  </si>
  <si>
    <t>phân theo loại hình doanh nghiệp</t>
  </si>
  <si>
    <t xml:space="preserve"> Số doanh nghiệp đang hoạt động sản xuất kinh doanh tại thời điểm 31/12 hàng năm</t>
  </si>
  <si>
    <t xml:space="preserve"> phân theo ngành kinh tế</t>
  </si>
  <si>
    <t>Số doanh nghiệp đang hoạt động sản xuất kinh doanh tại thời điểm 31/12 hàng năm</t>
  </si>
  <si>
    <t xml:space="preserve">Tổng số lao động trong các doanh nghiệp tại thời điểm 31/12 hàng năm </t>
  </si>
  <si>
    <t>phân theo ngành kinh tế</t>
  </si>
  <si>
    <t>Số lao động nữ trong các doanh nghiệp tại thời điểm 31/12 hàng năm</t>
  </si>
  <si>
    <t>by kinds of economic activity</t>
  </si>
  <si>
    <t xml:space="preserve">Vốn sản xuất kinh doanh bình quân hàng năm của các doanh nghiệp </t>
  </si>
  <si>
    <t>Annual average capital of enterprises by types of enterprise</t>
  </si>
  <si>
    <t>Vốn sản xuất kinh doanh bình quân hàng năm của các doanh nghiệp</t>
  </si>
  <si>
    <t>Annual average capital of enterprises by kinds of economic activity</t>
  </si>
  <si>
    <t xml:space="preserve">Giá trị tài sản cố định và đầu tư tài chính dài hạn của các doanh nghiệp </t>
  </si>
  <si>
    <t>tại thời điểm 31/12 hàng năm phân theo loại hình doanh nghiệp</t>
  </si>
  <si>
    <t>by types of enterprise</t>
  </si>
  <si>
    <t>tại thời điểm 31/12 hàng năm phân theo ngành kinh tế</t>
  </si>
  <si>
    <t xml:space="preserve"> by kinds of economic activity</t>
  </si>
  <si>
    <t>Giá trị tài sản cố định và đầu tư tài chính dài hạn của các doanh nghiệp</t>
  </si>
  <si>
    <t>Value of fixed asset and long term investment of enterprises</t>
  </si>
  <si>
    <t>Doanh thu thuần sản xuất kinh doanh của các doanh nghiệp phân theo loại hình doanh nghiệp</t>
  </si>
  <si>
    <t>Net turnover from business of enterprises by types of enterprise</t>
  </si>
  <si>
    <t>Doanh thu thuần sản xuất kinh doanh của các doanh nghiệp phân theo ngành kinh tế</t>
  </si>
  <si>
    <t>Net turnover from business of enterprises by kinds of economic activity</t>
  </si>
  <si>
    <t>lao động và phân theo loại hình doanh nghiệp</t>
  </si>
  <si>
    <t>and types of enterprise</t>
  </si>
  <si>
    <t>và phân theo ngành kinh tế</t>
  </si>
  <si>
    <t>and kinds of economic activity</t>
  </si>
  <si>
    <t>vốn và phân theo loại hình doanh nghiệp</t>
  </si>
  <si>
    <t>by size of capital  and types of enterprise</t>
  </si>
  <si>
    <t>Tổng thu nhập của người lao động trong doanh nghiệp phân theo loại hình doanh nghiệp</t>
  </si>
  <si>
    <t>Total compensation of employees in enterprises by types of enterprise</t>
  </si>
  <si>
    <t>Tổng thu nhập của người lao động trong doanh nghiệp phân theo ngành kinh tế</t>
  </si>
  <si>
    <t>Thu nhập bình quân một tháng của người lao động trong doanh nghiệp</t>
  </si>
  <si>
    <t>Average compensation per month of employees in enterprises by types of enterprise</t>
  </si>
  <si>
    <t>Lợi nhuận trước thuế của doanh nghiệp phân theo loại hình doanh nghiệp</t>
  </si>
  <si>
    <t>Lợi nhuận trước thuế của doanh nghiệp phân theo ngành kinh tế</t>
  </si>
  <si>
    <t>Tỷ suất lợi nhuận của doanh nghiệp phân theo loại hình doanh nghiệp</t>
  </si>
  <si>
    <t>Tỷ suất lợi nhuận của doanh nghiệp phân theo ngành kinh tế</t>
  </si>
  <si>
    <t>Trang bị tài sản cố định bình quân 1 lao động của doanh nghiệp</t>
  </si>
  <si>
    <t>Total compensation of employees in enterprises by kinds of economic activity</t>
  </si>
  <si>
    <t>Average compensation per month of employees in enterprises by kinds of economic activity</t>
  </si>
  <si>
    <t>Average fixed asset per employee of enterprises by kinds of economic activity</t>
  </si>
  <si>
    <t xml:space="preserve">       Average fixed asset per employee of enterprises by kinds of economic activity</t>
  </si>
  <si>
    <t xml:space="preserve">    Number of acting enterprises as of annual 31 December</t>
  </si>
  <si>
    <t xml:space="preserve">    Number of acting enterprises as of annual 31  December</t>
  </si>
  <si>
    <t xml:space="preserve">     Number of employees in enterprises as of annual 31  December</t>
  </si>
  <si>
    <t xml:space="preserve">    Number of employees in enterprises as of annual 31  December</t>
  </si>
  <si>
    <t xml:space="preserve">     Number of female employees in enterprises as of annual 31  December</t>
  </si>
  <si>
    <t xml:space="preserve">    as of annual 31  December by kinds of economic activity</t>
  </si>
  <si>
    <t xml:space="preserve">      as of annual 31  December by types of enterprise</t>
  </si>
  <si>
    <t xml:space="preserve">      as of annual 31  December by kinds of economic activity</t>
  </si>
  <si>
    <t>Number of acting enterprises as of annual 31 December by types of enterprise</t>
  </si>
  <si>
    <t>Number of acting enterprises as of annual 31 December by kinds of economic activity</t>
  </si>
  <si>
    <t>Number of employees in enterprises as of annual 31 December by types of enterprise</t>
  </si>
  <si>
    <t>Number of employees in enterprises as of annual 31 December by kinds of economic activity</t>
  </si>
  <si>
    <t>Number of female employees in enterprises as of annual 31 December by types of enterprise</t>
  </si>
  <si>
    <t xml:space="preserve">Number of female employees in enterprises as of annual 31 December </t>
  </si>
  <si>
    <t xml:space="preserve">Value of fixed asset and long term investment of enterprises as of annual 31 December </t>
  </si>
  <si>
    <t>Value of fixed asset and long term investment of enterprises as of annual 31 December</t>
  </si>
  <si>
    <t xml:space="preserve">       by size of employees and by kinds of economic activity</t>
  </si>
  <si>
    <t xml:space="preserve">      by size of capital and by types of enterprise</t>
  </si>
  <si>
    <t xml:space="preserve">       by size of capital and by kinds of economic activity</t>
  </si>
  <si>
    <t xml:space="preserve">     Total compensation of employees in enterprises by kinds of economic activity</t>
  </si>
  <si>
    <t xml:space="preserve">      Profit before taxes of enterprises by types of enterprise</t>
  </si>
  <si>
    <t xml:space="preserve">      Profit before taxes of enterprises by kinds of economic activity</t>
  </si>
  <si>
    <t>Tổng quan tình hình</t>
  </si>
  <si>
    <t xml:space="preserve">     Number of acting enterprises  by district</t>
  </si>
  <si>
    <t xml:space="preserve">    Number of employees in enterprises as of annual 31  December by district</t>
  </si>
  <si>
    <t xml:space="preserve">      Annual average capital of enterprises by district</t>
  </si>
  <si>
    <t xml:space="preserve">       as of annual 31  December by district</t>
  </si>
  <si>
    <t xml:space="preserve">      Net turnover from business of enterprises by district</t>
  </si>
  <si>
    <t xml:space="preserve">      by size of employees and by district</t>
  </si>
  <si>
    <t xml:space="preserve">       by size of capital and by district</t>
  </si>
  <si>
    <t xml:space="preserve">     Total compensation of employees in enterprises by district</t>
  </si>
  <si>
    <t xml:space="preserve">     Average compensation per month of employees in enterprises by district</t>
  </si>
  <si>
    <t xml:space="preserve">      Profit before taxes of enterprises by district</t>
  </si>
  <si>
    <t xml:space="preserve">       Average fixed asset per employee of enterprise by district</t>
  </si>
  <si>
    <t>Number of acting enterprises as of annual 31 December by district</t>
  </si>
  <si>
    <t>Number of employees in enterprises as of annual 31 December by district</t>
  </si>
  <si>
    <t>Number of female employees in enterprises as of annual 31 December by district</t>
  </si>
  <si>
    <t>Annual average capital of enterprises by district</t>
  </si>
  <si>
    <t>as of annual 31 December by district</t>
  </si>
  <si>
    <t>Net turnover from business of enterprises by district</t>
  </si>
  <si>
    <t>by size of employees and district</t>
  </si>
  <si>
    <t>by size of capital and district</t>
  </si>
  <si>
    <t>Total compensation of employees in enterprises by district</t>
  </si>
  <si>
    <t>Average compensation per month of employees in enterprises by district</t>
  </si>
  <si>
    <t>Average fixed asset per employee of enterprise by district</t>
  </si>
  <si>
    <t>Number of cooperatives by district</t>
  </si>
  <si>
    <t>Number of employees in cooperatives by district</t>
  </si>
  <si>
    <t xml:space="preserve">   Number of cooperatives by district</t>
  </si>
  <si>
    <t xml:space="preserve">   Number of employees in cooperatives by district</t>
  </si>
  <si>
    <t>Profit before taxes of enterprises by types of enterprise</t>
  </si>
  <si>
    <t>Profit before taxes of enterprises by kinds of economic activity</t>
  </si>
  <si>
    <t>Profit before taxes of enterprises by district</t>
  </si>
  <si>
    <t>Profit rate of enterprises by types of enterprise</t>
  </si>
  <si>
    <t>Profit rate of enterprises by kinds of economic activity</t>
  </si>
  <si>
    <t>Profit rate of enterprises by district</t>
  </si>
  <si>
    <t>Giải thích chỉ tiêu</t>
  </si>
  <si>
    <t>Infographic</t>
  </si>
  <si>
    <t xml:space="preserve">       Number of non-farm individual business establishments by district</t>
  </si>
  <si>
    <t xml:space="preserve">       Number of employees in the non-farm individual business</t>
  </si>
  <si>
    <t xml:space="preserve">       và thuỷ sản phân theo ngành kinh tế</t>
  </si>
  <si>
    <t xml:space="preserve">      business establishments by district</t>
  </si>
  <si>
    <t xml:space="preserve">      Number of employees in the non-farm individual</t>
  </si>
  <si>
    <t>Phân theo ngành cấp II</t>
  </si>
  <si>
    <t xml:space="preserve">       Number of female employees in the non-farm individual business establishments </t>
  </si>
  <si>
    <t xml:space="preserve">       business establishments by district</t>
  </si>
  <si>
    <t xml:space="preserve">       Number of female employees in the non-farm individual</t>
  </si>
  <si>
    <t xml:space="preserve">       Value of fixed asset of the non-farm individual business establishments </t>
  </si>
  <si>
    <t xml:space="preserve">       lâm nghiệp và thuỷ sản phân theo ngành kinh tế</t>
  </si>
  <si>
    <t>Số cơ sở kinh tế cá thể phi nông, lâm nghiệp và thuỷ sản phân theo ngành kinh tế</t>
  </si>
  <si>
    <t>Number of non-farm individual business establishments by kind of economic activity</t>
  </si>
  <si>
    <t xml:space="preserve">Số cơ sở kinh tế cá thể phi nông, lâm nghiệp và thuỷ sản </t>
  </si>
  <si>
    <t>Number of non-farm individual business establishments by district</t>
  </si>
  <si>
    <t xml:space="preserve">Số lao động trong các cơ sở kinh tế cá thể phi nông, lâm nghiệp và thuỷ sản </t>
  </si>
  <si>
    <t>Number of employees in the non-farm individual business establishments by district</t>
  </si>
  <si>
    <t xml:space="preserve">Số lao động nữ trong các cơ sở kinh tế cá thể phi nông, lâm nghiệp và thuỷ sản </t>
  </si>
  <si>
    <t xml:space="preserve">Number of female employees in the non-farm individual business establishments </t>
  </si>
  <si>
    <t>by kind of economic activity</t>
  </si>
  <si>
    <t>Number of female employees in the non-farm individual business establishments by district</t>
  </si>
  <si>
    <t xml:space="preserve">Giá trị tài sản cố định của các cơ sở kinh tế cá thể phi nông, lâm nghiệp và thuỷ sản </t>
  </si>
  <si>
    <t>Value of fixed asset of the non-farm individual business establishments</t>
  </si>
  <si>
    <t>Số lao động trong các cơ sở kinh tế cá thể phi nông, lâm nghiệp và thuỷ sản</t>
  </si>
  <si>
    <t>Number of employees in the non-farm individual business establishments</t>
  </si>
  <si>
    <t>67. Số doanh nghiệp đang hoạt động sản xuất kinh doanh</t>
  </si>
  <si>
    <t>68. Số doanh nghiệp đang hoạt động sản xuất kinh doanh</t>
  </si>
  <si>
    <t>70. Tổng số lao động trong các doanh nghiệp</t>
  </si>
  <si>
    <t>73. Số lao động nữ trong các doanh nghiệp</t>
  </si>
  <si>
    <t>74. Số lao động nữ trong các doanh nghiệp</t>
  </si>
  <si>
    <t>92. Tổng thu nhập của người lao động trong doanh nghiệp</t>
  </si>
  <si>
    <t>103. Trang bị  tài sản cố định bình quân 1 lao động của doanh nghiệp</t>
  </si>
  <si>
    <t xml:space="preserve">107. Số cơ sở kinh tế cá thể phi nông, lâm nghiệp và thuỷ sản </t>
  </si>
  <si>
    <t>109. Số lao động trong các cơ sở kinh tế cá thể phi nông, lâm nghiệp</t>
  </si>
  <si>
    <t>111. Số lao động nữ trong các cơ sở kinh tế cá thể phi nông, lâm nghiệp</t>
  </si>
  <si>
    <t>Tổng số lao động trong các doanh nghiệp tại thời điểm 31/12 hàng năm</t>
  </si>
  <si>
    <t>Doanh thu thuần sản xuất kinh doanh của các doanh nghiệp</t>
  </si>
  <si>
    <t>ENTERPRISE, COOPERATIVE AND INDIVIDUAL BUSINESS ESTABLISHMENT</t>
  </si>
  <si>
    <t>DOANH NGHIỆP, HỢP TÁC XÃ VÀ CƠ SỞ SXKD CÁ THỂ</t>
  </si>
  <si>
    <t xml:space="preserve">         Profit rate per net return of enterprises by kinds of economic activity</t>
  </si>
  <si>
    <t>66. Số doanh nghiệp đang hoạt động sản xuất kinh doanh</t>
  </si>
  <si>
    <t>69. Tổng số lao động trong các doanh nghiệp</t>
  </si>
  <si>
    <t>71. Tổng số lao động trong các doanh nghiệp</t>
  </si>
  <si>
    <t>72. Số lao động nữ trong các doanh nghiệp</t>
  </si>
  <si>
    <t>75.  Vốn sản xuất kinh doanh bình quân hàng năm</t>
  </si>
  <si>
    <t xml:space="preserve">76. Vốn sản xuất kinh doanh bình quân hàng năm </t>
  </si>
  <si>
    <t>77. Vốn sản xuất kinh doanh bình quân hàng năm</t>
  </si>
  <si>
    <t>78. Giá trị tài sản cố định và đầu tư tài chính dài hạn của các doanh nghiệp</t>
  </si>
  <si>
    <t>79. Giá trị tài sản cố định và đầu tư tài chính dài hạn của các</t>
  </si>
  <si>
    <t>83. Doanh thu thuần sản xuất kinh doanh của các doanh nghiệp</t>
  </si>
  <si>
    <t xml:space="preserve">93. Thu nhập bình quân một tháng của người lao động trong doanh nghiệp </t>
  </si>
  <si>
    <t xml:space="preserve">95. Thu nhập bình quân một tháng của người lao động trong doanh nghiệp </t>
  </si>
  <si>
    <t>96. Lợi nhuận trước thuế của doanh nghiệp phân theo loại hình doanh nghiệp</t>
  </si>
  <si>
    <t>97. Lợi nhuận trước thuế của doanh nghiệp phân theo ngành kinh tế</t>
  </si>
  <si>
    <t xml:space="preserve">       Profit rate per net returns of enterprises by types of enterprise</t>
  </si>
  <si>
    <t>100. Tỷ suất lợi nhuận trên doanh thu của doanh nghiệp phân theo ngành kinh tế</t>
  </si>
  <si>
    <t>102. Trang bị  tài sản cố định bình quân 1 lao động của doanh nghiệp</t>
  </si>
  <si>
    <t>108. Số lao động trong các cơ sở kinh tế cá thể phi nông, lâm nghiệp</t>
  </si>
  <si>
    <t>110. Số lao động nữ trong các cơ sở kinh tế cá thể phi nông, lâm nghiệp</t>
  </si>
  <si>
    <t>112. Giá trị tài sản cố định của các cơ sở kinh tế cá thể phi nông,</t>
  </si>
  <si>
    <t>Nông nghiệp, lâm nghiệp và thủy sản</t>
  </si>
  <si>
    <t>Sản xuất và phân phối điện, khí đốt, nước nóng,</t>
  </si>
  <si>
    <t>hơi nước và điều hòa không khí</t>
  </si>
  <si>
    <t>Electricity, gas, stream and air conditioning supply</t>
  </si>
  <si>
    <t>Cung cấp nước; hoạt động quản lý và xử lý</t>
  </si>
  <si>
    <t>rác thải, nước thải</t>
  </si>
  <si>
    <t>Water supply, sewerage, waste management and</t>
  </si>
  <si>
    <t>remediation activities</t>
  </si>
  <si>
    <t>Bán buôn và bán lẻ, sửa chữa ô tô, mô tô, xa máy và xe có động cơ khác</t>
  </si>
  <si>
    <t>Wholesale and retail trade; repair of motor vehicles, and motorcycles</t>
  </si>
  <si>
    <t>Accommodation and Food service activities</t>
  </si>
  <si>
    <t>Hoạt động tài chính, ngân hàng và bảo hiểm</t>
  </si>
  <si>
    <t>Hoạt động chuyên môn, khoa học và công nghệ</t>
  </si>
  <si>
    <t>Professional, scientific and technical activities</t>
  </si>
  <si>
    <t>Hoạt động hành chính và dịch vụ hỗ trợ</t>
  </si>
  <si>
    <t>Hoạt động của Đảng Cộng sản, tổ chức chính trị-xã hội; quản lý</t>
  </si>
  <si>
    <t>Nhà nước, an ninh quốc phòng; đảm bảo xã hội bắt buộc</t>
  </si>
  <si>
    <t>Activities of Communist Party, socio-political organizations;</t>
  </si>
  <si>
    <t>Public administration and defence; compulsory security</t>
  </si>
  <si>
    <t>Arts, entertainment and recreation</t>
  </si>
  <si>
    <t>Hoạt động làm thuê các công việc trong các hộ gia đình,</t>
  </si>
  <si>
    <t>sản xuất sản phẩm vật chất và dịch vụ tự tiêu dùng của hộ gia đình</t>
  </si>
  <si>
    <t>Activities of households as employers; undifferentiated goods</t>
  </si>
  <si>
    <t>and services producing activities of households for own use</t>
  </si>
  <si>
    <t>Hoạt động của các tổ chức và cơ quan quốc tế</t>
  </si>
  <si>
    <t>Activities of extraterritorial organizations and bodies</t>
  </si>
  <si>
    <t xml:space="preserve">    (Cont.) Number of female employees in enterprises</t>
  </si>
  <si>
    <t>Tổng số - Total</t>
  </si>
  <si>
    <t xml:space="preserve">  Sản xuất đồ uống - Manufacture of beverages</t>
  </si>
  <si>
    <t xml:space="preserve">  Sản xuất hóa chất và sản phẩm hóa chất
  Manufacture of chemical products</t>
  </si>
  <si>
    <t>J. Thông tin và truyền thông - Information and communications</t>
  </si>
  <si>
    <t>M. Hoạt động chuyên môn, khoa học và công nghệ - Ptofessionnal, scientific and technical activities</t>
  </si>
  <si>
    <t>Doanh nghiệp Nhà nước</t>
  </si>
  <si>
    <t>State owned enterprise</t>
  </si>
  <si>
    <r>
      <t>Doanh nghiệp ngoài Nhà nước</t>
    </r>
    <r>
      <rPr>
        <b/>
        <i/>
        <sz val="10"/>
        <color indexed="8"/>
        <rFont val="Arial"/>
        <family val="2"/>
      </rPr>
      <t/>
    </r>
  </si>
  <si>
    <t>Non-state enterprise</t>
  </si>
  <si>
    <t>Cơ cấu - Structure (%)</t>
  </si>
  <si>
    <t xml:space="preserve">Y tế và hoạt động trợ giúp xã hội </t>
  </si>
  <si>
    <t xml:space="preserve">      by size of employees and types of enterprise</t>
  </si>
  <si>
    <t>sản phẩm vật chất và dịch vụ tự tiêu dùng của hộ gia đình</t>
  </si>
  <si>
    <t xml:space="preserve">Hoạt động làm thuê các công việc trong các hộ gia đình, sản xuất </t>
  </si>
  <si>
    <t>105. Số lao động trong hợp tác xã phân theo huyện/thị xã/thành phố thuộc tỉnh</t>
  </si>
  <si>
    <t xml:space="preserve">       </t>
  </si>
  <si>
    <t>106. Số cơ sở kinh tế cá thể phi nông, lâm nghiệp và thuỷ sản phân theo ngành kinh tế</t>
  </si>
  <si>
    <t xml:space="preserve">     </t>
  </si>
  <si>
    <t>91. Tổng thu nhập của người lao động trong doanh nghiệp phân theo ngành kinh tế</t>
  </si>
  <si>
    <t>99. Tỷ suất lợi nhuận trên doanh thu của doanh nghiệp phân theo loại hình doanh nghiệp</t>
  </si>
  <si>
    <t xml:space="preserve">    (Cont.) Number of acting enterprises as of annual 31  December</t>
  </si>
  <si>
    <t xml:space="preserve">     (Cont.) Number of employees in enterprises as of annual 31  December</t>
  </si>
  <si>
    <t xml:space="preserve">      (Cont.) Annual average capital of enterprises by kinds of economic activity</t>
  </si>
  <si>
    <t xml:space="preserve">      (Cont.) Value of fixed asset and long term investment of enterprises</t>
  </si>
  <si>
    <t xml:space="preserve">80. Giá trị tài sản cố định và đầu tư tài chính dài hạn của các doanh nghiệp </t>
  </si>
  <si>
    <t xml:space="preserve">       (Cont.) Net turnover from business of enterprises by kinds of economic activity</t>
  </si>
  <si>
    <t xml:space="preserve">82. Doanh thu thuần sản xuất kinh doanh  của các doanh nghiệp </t>
  </si>
  <si>
    <t xml:space="preserve">      phân theo ngành kinh tế</t>
  </si>
  <si>
    <t xml:space="preserve">     (Cont.) Total compensation of employees in enterprises by kinds of economic activity</t>
  </si>
  <si>
    <t xml:space="preserve">94. Thu nhập bình quân một tháng của người lao động trong doanh nghiệp </t>
  </si>
  <si>
    <t xml:space="preserve">      Average compensation per month of employees in enterprises </t>
  </si>
  <si>
    <t xml:space="preserve">      by kinds of economic activity</t>
  </si>
  <si>
    <t xml:space="preserve">      (Cont.) Average compensation per month of employees in enterprises </t>
  </si>
  <si>
    <t xml:space="preserve">         (Cont.) Profit rate per net return of enterprises by kinds of economic activity</t>
  </si>
  <si>
    <t>97. (Tiếp theo) Lợi nhuận trước thuế của doanh nghiệp phân theo ngành kinh tế</t>
  </si>
  <si>
    <t xml:space="preserve">      (Cont.) Profit before taxes of enterprises by kinds of economic activity</t>
  </si>
  <si>
    <t xml:space="preserve">        (Cont.) Number of employees in the non-farm individual business</t>
  </si>
  <si>
    <t xml:space="preserve">       (Cont.) Value of fixed asset of the non-farm individual business establishments </t>
  </si>
  <si>
    <r>
      <rPr>
        <sz val="10"/>
        <color indexed="8"/>
        <rFont val="Arial"/>
        <family val="2"/>
      </rPr>
      <t>ĐVT: Doanh nghiệp</t>
    </r>
    <r>
      <rPr>
        <sz val="9.5"/>
        <rFont val="Arial"/>
        <family val="2"/>
      </rPr>
      <t xml:space="preserve"> </t>
    </r>
    <r>
      <rPr>
        <i/>
        <sz val="9.5"/>
        <rFont val="Arial"/>
        <family val="2"/>
      </rPr>
      <t>- Unit: Enterprise</t>
    </r>
  </si>
  <si>
    <r>
      <t xml:space="preserve">Doanh nghiệp - </t>
    </r>
    <r>
      <rPr>
        <b/>
        <i/>
        <sz val="10"/>
        <rFont val="Arial"/>
        <family val="2"/>
      </rPr>
      <t>Enterprise</t>
    </r>
  </si>
  <si>
    <r>
      <t xml:space="preserve">TỔNG SỐ - </t>
    </r>
    <r>
      <rPr>
        <b/>
        <i/>
        <sz val="10"/>
        <color indexed="8"/>
        <rFont val="Arial"/>
        <family val="2"/>
      </rPr>
      <t>TOTAL</t>
    </r>
  </si>
  <si>
    <r>
      <t>Doanh nghiệp Nhà nước</t>
    </r>
    <r>
      <rPr>
        <b/>
        <i/>
        <sz val="10"/>
        <color indexed="8"/>
        <rFont val="Arial"/>
        <family val="2"/>
      </rPr>
      <t xml:space="preserve"> - State owned enterprise</t>
    </r>
  </si>
  <si>
    <r>
      <t>Doanh nghiệp ngoài Nhà nước</t>
    </r>
    <r>
      <rPr>
        <b/>
        <i/>
        <sz val="10"/>
        <color indexed="8"/>
        <rFont val="Arial"/>
        <family val="2"/>
      </rPr>
      <t xml:space="preserve"> </t>
    </r>
    <r>
      <rPr>
        <b/>
        <sz val="10"/>
        <color indexed="8"/>
        <rFont val="Arial"/>
        <family val="2"/>
      </rPr>
      <t xml:space="preserve">- </t>
    </r>
    <r>
      <rPr>
        <b/>
        <i/>
        <sz val="10"/>
        <color indexed="8"/>
        <rFont val="Arial"/>
        <family val="2"/>
      </rPr>
      <t>Non-state enterprise</t>
    </r>
  </si>
  <si>
    <r>
      <t xml:space="preserve">Tư nhân - </t>
    </r>
    <r>
      <rPr>
        <i/>
        <sz val="10"/>
        <color indexed="8"/>
        <rFont val="Arial"/>
        <family val="2"/>
      </rPr>
      <t>Private</t>
    </r>
  </si>
  <si>
    <r>
      <t>Công ty TNHH -</t>
    </r>
    <r>
      <rPr>
        <i/>
        <sz val="10"/>
        <color indexed="8"/>
        <rFont val="Arial"/>
        <family val="2"/>
      </rPr>
      <t xml:space="preserve"> Limited Co.</t>
    </r>
  </si>
  <si>
    <r>
      <t>DN 100% vốn nước ngoài -</t>
    </r>
    <r>
      <rPr>
        <i/>
        <sz val="10"/>
        <color indexed="8"/>
        <rFont val="Arial"/>
        <family val="2"/>
      </rPr>
      <t xml:space="preserve"> 100% foreign capital</t>
    </r>
  </si>
  <si>
    <r>
      <t xml:space="preserve">DN liên doanh với nước ngoài - </t>
    </r>
    <r>
      <rPr>
        <i/>
        <sz val="10"/>
        <color indexed="8"/>
        <rFont val="Arial"/>
        <family val="2"/>
      </rPr>
      <t>Joint venture</t>
    </r>
  </si>
  <si>
    <r>
      <t xml:space="preserve">Cơ cấu - </t>
    </r>
    <r>
      <rPr>
        <b/>
        <i/>
        <sz val="10"/>
        <rFont val="Arial"/>
        <family val="2"/>
      </rPr>
      <t>Structure (%)</t>
    </r>
  </si>
  <si>
    <r>
      <t xml:space="preserve">A. Nông, lâm, thủy sản - </t>
    </r>
    <r>
      <rPr>
        <b/>
        <i/>
        <sz val="10"/>
        <rFont val="Arial"/>
        <family val="2"/>
      </rPr>
      <t>Agriculture, forestry and fishing</t>
    </r>
  </si>
  <si>
    <r>
      <t xml:space="preserve">  Nông nghiệp và hoạt động dịch vụ có liên quan 
  </t>
    </r>
    <r>
      <rPr>
        <i/>
        <sz val="10"/>
        <rFont val="Arial"/>
        <family val="2"/>
      </rPr>
      <t>Argiculture and related activities</t>
    </r>
  </si>
  <si>
    <r>
      <t xml:space="preserve">  Lâm nghiệp và hoạt động dịch vụ có liên quan  
  </t>
    </r>
    <r>
      <rPr>
        <i/>
        <sz val="10"/>
        <rFont val="Arial"/>
        <family val="2"/>
      </rPr>
      <t>Forestry and releted service activiies</t>
    </r>
  </si>
  <si>
    <r>
      <t xml:space="preserve">  Khai thác, nuôi trồng thủy sản - </t>
    </r>
    <r>
      <rPr>
        <i/>
        <sz val="10"/>
        <rFont val="Arial"/>
        <family val="2"/>
      </rPr>
      <t>Fishing and aquaculture</t>
    </r>
  </si>
  <si>
    <r>
      <t xml:space="preserve">B. Khai khoáng - </t>
    </r>
    <r>
      <rPr>
        <b/>
        <i/>
        <sz val="10"/>
        <rFont val="Arial"/>
        <family val="2"/>
      </rPr>
      <t>Mining and quarrying</t>
    </r>
  </si>
  <si>
    <r>
      <t xml:space="preserve">  Khai khoáng khác - </t>
    </r>
    <r>
      <rPr>
        <i/>
        <sz val="10"/>
        <rFont val="Arial"/>
        <family val="2"/>
      </rPr>
      <t>Other mining and quarrying</t>
    </r>
  </si>
  <si>
    <r>
      <t xml:space="preserve">C. Công nghiệp chế biến, chế tạo - </t>
    </r>
    <r>
      <rPr>
        <b/>
        <i/>
        <sz val="10"/>
        <rFont val="Arial"/>
        <family val="2"/>
      </rPr>
      <t>Manufactring</t>
    </r>
  </si>
  <si>
    <r>
      <t xml:space="preserve">  Sản xuất, chế biến thực phẩm - </t>
    </r>
    <r>
      <rPr>
        <i/>
        <sz val="10"/>
        <rFont val="Arial"/>
        <family val="2"/>
      </rPr>
      <t xml:space="preserve">Manufacture of food products </t>
    </r>
  </si>
  <si>
    <r>
      <t xml:space="preserve">  Sản xuất sản phẩm thuốc lá - </t>
    </r>
    <r>
      <rPr>
        <i/>
        <sz val="10"/>
        <rFont val="Arial"/>
        <family val="2"/>
      </rPr>
      <t>Manufacture of tobacco products</t>
    </r>
  </si>
  <si>
    <r>
      <t xml:space="preserve">  Dệt - </t>
    </r>
    <r>
      <rPr>
        <i/>
        <sz val="10"/>
        <rFont val="Arial"/>
        <family val="2"/>
      </rPr>
      <t>Manufacture of textiles</t>
    </r>
  </si>
  <si>
    <r>
      <t xml:space="preserve">  Sản xuất trang phục - </t>
    </r>
    <r>
      <rPr>
        <i/>
        <sz val="10"/>
        <rFont val="Arial"/>
        <family val="2"/>
      </rPr>
      <t>Manufacture of wearing apparel</t>
    </r>
  </si>
  <si>
    <r>
      <t xml:space="preserve">  Sản xuất da và các sản phẩm có liên quan -
</t>
    </r>
    <r>
      <rPr>
        <i/>
        <sz val="10"/>
        <rFont val="Arial"/>
        <family val="2"/>
      </rPr>
      <t xml:space="preserve"> Manufacture of leather and related products</t>
    </r>
  </si>
  <si>
    <r>
      <t xml:space="preserve">  Chế biến gỗ và sản xuất sản phẩm từ gỗ, tre, nứa (trừ giường, tủ, bàn, ghế) - </t>
    </r>
    <r>
      <rPr>
        <i/>
        <sz val="10"/>
        <rFont val="Arial"/>
        <family val="2"/>
      </rPr>
      <t>Manufacture of wood and of products of wood and cork (except furniture)</t>
    </r>
  </si>
  <si>
    <r>
      <t xml:space="preserve">  Sản xuất giấy và sản phẩm từ giấy
 </t>
    </r>
    <r>
      <rPr>
        <i/>
        <sz val="10"/>
        <rFont val="Arial"/>
        <family val="2"/>
      </rPr>
      <t xml:space="preserve"> Manufacture of paper and paper products  </t>
    </r>
  </si>
  <si>
    <r>
      <t xml:space="preserve">  In, sao chép bảng ghi các loại
  </t>
    </r>
    <r>
      <rPr>
        <i/>
        <sz val="10"/>
        <rFont val="Arial"/>
        <family val="2"/>
      </rPr>
      <t>Printing and reproduction recorded media</t>
    </r>
  </si>
  <si>
    <r>
      <t xml:space="preserve">  Sản xuất than cốc, sản phẩm dầu mỏ tinh chế
 </t>
    </r>
    <r>
      <rPr>
        <i/>
        <sz val="10"/>
        <rFont val="Arial"/>
        <family val="2"/>
      </rPr>
      <t xml:space="preserve"> Manufacture of coke and petroleum products</t>
    </r>
  </si>
  <si>
    <r>
      <t xml:space="preserve">  Sản xuất thuốc, hóa dược và dược liệu -  </t>
    </r>
    <r>
      <rPr>
        <i/>
        <sz val="10"/>
        <rFont val="Arial"/>
        <family val="2"/>
      </rPr>
      <t>Manufacture of pharmaceuticals, medicinal chemical and botanical products</t>
    </r>
  </si>
  <si>
    <r>
      <t xml:space="preserve">  Sản xuất sản phẩm từ cao su và plastic
  </t>
    </r>
    <r>
      <rPr>
        <i/>
        <sz val="10"/>
        <rFont val="Arial"/>
        <family val="2"/>
      </rPr>
      <t>Manufacture of rubber and plastics products</t>
    </r>
  </si>
  <si>
    <r>
      <t xml:space="preserve">  Sản xuất sản phẩm từ khoáng phi kim loại khác
 </t>
    </r>
    <r>
      <rPr>
        <i/>
        <sz val="10"/>
        <rFont val="Arial"/>
        <family val="2"/>
      </rPr>
      <t xml:space="preserve"> Manufacture of orther non-metallic products</t>
    </r>
  </si>
  <si>
    <r>
      <t xml:space="preserve">  Sản xuất kim loại </t>
    </r>
    <r>
      <rPr>
        <i/>
        <sz val="10"/>
        <rFont val="Arial"/>
        <family val="2"/>
      </rPr>
      <t>- Manufacture of basic metals</t>
    </r>
  </si>
  <si>
    <r>
      <t xml:space="preserve">  Sản xuất sản phẩm từ kim loại đúc sẵn (trừ máy móc, thiết bị)
  </t>
    </r>
    <r>
      <rPr>
        <i/>
        <sz val="10"/>
        <rFont val="Arial"/>
        <family val="2"/>
      </rPr>
      <t>Manufacture of fabricated metal products (except machinery  and equipment)</t>
    </r>
  </si>
  <si>
    <r>
      <t xml:space="preserve">  Sản xuất sản phẩm điện tử, máy vi tính và sản phẩm quang học
  </t>
    </r>
    <r>
      <rPr>
        <i/>
        <sz val="10"/>
        <rFont val="Arial"/>
        <family val="2"/>
      </rPr>
      <t>Manufacture of computer, electronic and optical products</t>
    </r>
  </si>
  <si>
    <r>
      <t xml:space="preserve">  Sản xuất thiết bị điện -</t>
    </r>
    <r>
      <rPr>
        <i/>
        <sz val="10"/>
        <rFont val="Arial"/>
        <family val="2"/>
      </rPr>
      <t xml:space="preserve"> Manufacture of electrical equipment</t>
    </r>
  </si>
  <si>
    <r>
      <t xml:space="preserve">  Sản xuất máy móc, thiết bị chưa được phân vào đâu
 </t>
    </r>
    <r>
      <rPr>
        <i/>
        <sz val="10"/>
        <rFont val="Arial"/>
        <family val="2"/>
      </rPr>
      <t xml:space="preserve"> Manufacture of machinery and equipment n.e.c</t>
    </r>
  </si>
  <si>
    <r>
      <t xml:space="preserve">  Sản xuất xe có động cơ, rơ moóc
  </t>
    </r>
    <r>
      <rPr>
        <i/>
        <sz val="10"/>
        <rFont val="Arial"/>
        <family val="2"/>
      </rPr>
      <t>Manufacture of motor vehicles; trailersand semi-trailers</t>
    </r>
  </si>
  <si>
    <r>
      <t xml:space="preserve">67. </t>
    </r>
    <r>
      <rPr>
        <sz val="12"/>
        <color indexed="8"/>
        <rFont val="Arial"/>
        <family val="2"/>
      </rPr>
      <t>(Tiếp theo)</t>
    </r>
    <r>
      <rPr>
        <b/>
        <sz val="12"/>
        <color indexed="8"/>
        <rFont val="Arial"/>
        <family val="2"/>
      </rPr>
      <t xml:space="preserve"> Số doanh nghiệp đang hoạt động sản xuất kinh doanh</t>
    </r>
  </si>
  <si>
    <r>
      <t xml:space="preserve">  Sản xuất phương tiện vận tải khác
</t>
    </r>
    <r>
      <rPr>
        <i/>
        <sz val="10"/>
        <rFont val="Arial"/>
        <family val="2"/>
      </rPr>
      <t xml:space="preserve">  Manufacture of other transport equipment</t>
    </r>
  </si>
  <si>
    <r>
      <t xml:space="preserve">  Sản xuất giường, tủ, bàn, ghế - </t>
    </r>
    <r>
      <rPr>
        <i/>
        <sz val="10"/>
        <rFont val="Arial"/>
        <family val="2"/>
      </rPr>
      <t>Manufacture of furniture</t>
    </r>
  </si>
  <si>
    <r>
      <t xml:space="preserve">  Công nghiệp chế biến, chế tạo khác - </t>
    </r>
    <r>
      <rPr>
        <i/>
        <sz val="10"/>
        <rFont val="Arial"/>
        <family val="2"/>
      </rPr>
      <t>Other manufacturing</t>
    </r>
  </si>
  <si>
    <r>
      <t xml:space="preserve">  Sửa chửa, bảo dưỡng vá lắp đặt máy móc và thiết bị
  </t>
    </r>
    <r>
      <rPr>
        <i/>
        <sz val="10"/>
        <rFont val="Arial"/>
        <family val="2"/>
      </rPr>
      <t>Repair and installation of machinery and equipment</t>
    </r>
  </si>
  <si>
    <r>
      <t>D. Sản xuất và phân phối điện, khí đốt, nước nóng, hơi nước và điều hòa không khí -</t>
    </r>
    <r>
      <rPr>
        <b/>
        <i/>
        <sz val="10"/>
        <rFont val="Arial"/>
        <family val="2"/>
      </rPr>
      <t xml:space="preserve"> Electricity, Gas, steam and air conditioning supply</t>
    </r>
  </si>
  <si>
    <r>
      <t xml:space="preserve">Sản xuất và phân phối điện, khí đốt, nước nóng, hơi nước và điều hòa không khí - </t>
    </r>
    <r>
      <rPr>
        <i/>
        <sz val="10"/>
        <rFont val="Arial"/>
        <family val="2"/>
      </rPr>
      <t>Electricity, Gas, steam and air conditioning supply</t>
    </r>
  </si>
  <si>
    <r>
      <t xml:space="preserve">E. Cung cấp nước; hoạt động quản lý và xử lý rác thải, nước thải - </t>
    </r>
    <r>
      <rPr>
        <b/>
        <i/>
        <sz val="10"/>
        <rFont val="Arial"/>
        <family val="2"/>
      </rPr>
      <t>Water supply, sewerage, waste manegement and remediation activites</t>
    </r>
  </si>
  <si>
    <r>
      <t xml:space="preserve">  Khai thác, xử lý và cung cấp nước
  </t>
    </r>
    <r>
      <rPr>
        <i/>
        <sz val="10"/>
        <rFont val="Arial"/>
        <family val="2"/>
      </rPr>
      <t>Water collection, treatment and supply</t>
    </r>
  </si>
  <si>
    <r>
      <t xml:space="preserve">  Thoát nước và xử lý nước thải - </t>
    </r>
    <r>
      <rPr>
        <i/>
        <sz val="10"/>
        <rFont val="Arial"/>
        <family val="2"/>
      </rPr>
      <t>Sewerage and sewer treatment activites</t>
    </r>
  </si>
  <si>
    <r>
      <t xml:space="preserve">  Hoạt động thu gom, xử lý và tiêu hủy rác thái; tái chế phế liệu
</t>
    </r>
    <r>
      <rPr>
        <i/>
        <sz val="10"/>
        <rFont val="Arial"/>
        <family val="2"/>
      </rPr>
      <t xml:space="preserve">  Waste collection, treatment and disposal activities; material recovery</t>
    </r>
  </si>
  <si>
    <r>
      <t xml:space="preserve">F. Xây dựng - </t>
    </r>
    <r>
      <rPr>
        <b/>
        <i/>
        <sz val="10"/>
        <rFont val="Arial"/>
        <family val="2"/>
      </rPr>
      <t>Construction</t>
    </r>
  </si>
  <si>
    <r>
      <t xml:space="preserve">  Xây dựng nhà các loại - </t>
    </r>
    <r>
      <rPr>
        <i/>
        <sz val="10"/>
        <rFont val="Arial"/>
        <family val="2"/>
      </rPr>
      <t>Contruction of buildings</t>
    </r>
  </si>
  <si>
    <r>
      <t xml:space="preserve">  Xây dựng công trình kỹ thuật dân dụng - </t>
    </r>
    <r>
      <rPr>
        <i/>
        <sz val="10"/>
        <rFont val="Arial"/>
        <family val="2"/>
      </rPr>
      <t>Civil engineering</t>
    </r>
  </si>
  <si>
    <r>
      <t xml:space="preserve">  Hoạt động xây dựng chuyên dụng
  </t>
    </r>
    <r>
      <rPr>
        <i/>
        <sz val="10"/>
        <rFont val="Arial"/>
        <family val="2"/>
      </rPr>
      <t>Specialized construction activities</t>
    </r>
  </si>
  <si>
    <r>
      <t>G. Bán buôn và bán lẻ; Sửa chữa ô tô, mô tô, xe máy và xe có động cơ khác -</t>
    </r>
    <r>
      <rPr>
        <b/>
        <i/>
        <sz val="10"/>
        <rFont val="Arial"/>
        <family val="2"/>
      </rPr>
      <t xml:space="preserve"> Wholesale and retail Trade, Repair of motor vehicles and motorcycles</t>
    </r>
  </si>
  <si>
    <r>
      <t xml:space="preserve">  Bán, sửa chữa ô tô, mô tô, xe máy và xe có động cơ khác
 </t>
    </r>
    <r>
      <rPr>
        <i/>
        <sz val="10"/>
        <rFont val="Arial"/>
        <family val="2"/>
      </rPr>
      <t xml:space="preserve"> Wholesale and retail Trade and repair of motor vehicles and motorcycles</t>
    </r>
  </si>
  <si>
    <r>
      <t xml:space="preserve">  Bán buôn (trừ ô tô, mô tô, xe máy và xe có động cơ khác)
 </t>
    </r>
    <r>
      <rPr>
        <i/>
        <sz val="10"/>
        <rFont val="Arial"/>
        <family val="2"/>
      </rPr>
      <t xml:space="preserve"> Wholesale trade (exceot of motor vehicles and motorcycles)</t>
    </r>
  </si>
  <si>
    <r>
      <t xml:space="preserve">  Bán lẻ (trừ ô tô, mô tô, xe máy và xe có động cơ khác)
  </t>
    </r>
    <r>
      <rPr>
        <i/>
        <sz val="10"/>
        <rFont val="Arial"/>
        <family val="2"/>
      </rPr>
      <t xml:space="preserve">Retail trade (exceot of motor vehicles and motorcycles) </t>
    </r>
  </si>
  <si>
    <r>
      <t xml:space="preserve">H. Vận tải kho bãi - </t>
    </r>
    <r>
      <rPr>
        <b/>
        <i/>
        <sz val="10"/>
        <rFont val="Arial"/>
        <family val="2"/>
      </rPr>
      <t>Transport, Storage</t>
    </r>
  </si>
  <si>
    <r>
      <t xml:space="preserve">  Vận tải đường sắt, đường bộ và vận tải đường ống
  </t>
    </r>
    <r>
      <rPr>
        <i/>
        <sz val="10"/>
        <rFont val="Arial"/>
        <family val="2"/>
      </rPr>
      <t>Land trasport, trandsort via railways, via pipeline</t>
    </r>
  </si>
  <si>
    <r>
      <t xml:space="preserve">  Vận tải đường thủy - </t>
    </r>
    <r>
      <rPr>
        <i/>
        <sz val="10"/>
        <rFont val="Arial"/>
        <family val="2"/>
      </rPr>
      <t>Water tranport</t>
    </r>
  </si>
  <si>
    <r>
      <t xml:space="preserve">  Kho bãi và các hoạt động hỗ trợ cho vận tải
 </t>
    </r>
    <r>
      <rPr>
        <i/>
        <sz val="10"/>
        <rFont val="Arial"/>
        <family val="2"/>
      </rPr>
      <t xml:space="preserve"> Warehousing and support activities for transportation</t>
    </r>
  </si>
  <si>
    <r>
      <t xml:space="preserve">  Bưu chính và chuyển phát - </t>
    </r>
    <r>
      <rPr>
        <i/>
        <sz val="10"/>
        <rFont val="Arial"/>
        <family val="2"/>
      </rPr>
      <t>Postal and courier activities</t>
    </r>
  </si>
  <si>
    <r>
      <t xml:space="preserve">I. Dịch vụ lưu trú và ăn uống -
 </t>
    </r>
    <r>
      <rPr>
        <b/>
        <i/>
        <sz val="10"/>
        <rFont val="Arial"/>
        <family val="2"/>
      </rPr>
      <t>Accommodation and food service activities</t>
    </r>
  </si>
  <si>
    <r>
      <t xml:space="preserve">  Dịch vụ lưu trú - </t>
    </r>
    <r>
      <rPr>
        <i/>
        <sz val="10"/>
        <rFont val="Arial"/>
        <family val="2"/>
      </rPr>
      <t>Accommodation</t>
    </r>
  </si>
  <si>
    <r>
      <t xml:space="preserve">  Dịch vụ ăn uống - </t>
    </r>
    <r>
      <rPr>
        <i/>
        <sz val="10"/>
        <rFont val="Arial"/>
        <family val="2"/>
      </rPr>
      <t>Food and beverage service activities</t>
    </r>
  </si>
  <si>
    <r>
      <t xml:space="preserve">  Hoạt Động Xuất Bản - </t>
    </r>
    <r>
      <rPr>
        <i/>
        <sz val="10"/>
        <rFont val="Arial"/>
        <family val="2"/>
      </rPr>
      <t>Publishing activities</t>
    </r>
  </si>
  <si>
    <r>
      <t xml:space="preserve">  Hoạt động phát thanh, truyền hình - </t>
    </r>
    <r>
      <rPr>
        <i/>
        <sz val="10"/>
        <rFont val="Arial"/>
        <family val="2"/>
      </rPr>
      <t>Broadcasting and programming activities</t>
    </r>
  </si>
  <si>
    <r>
      <t xml:space="preserve">  Viễn thông - </t>
    </r>
    <r>
      <rPr>
        <i/>
        <sz val="10"/>
        <rFont val="Arial"/>
        <family val="2"/>
      </rPr>
      <t>Telecommunication</t>
    </r>
  </si>
  <si>
    <r>
      <t xml:space="preserve">  Lập trình máy vi tính, dịch vụ tư vấn và các hoạt đông khác liên quan đến máy vi tính - </t>
    </r>
    <r>
      <rPr>
        <i/>
        <sz val="10"/>
        <rFont val="Arial"/>
        <family val="2"/>
      </rPr>
      <t>Computer programming, consultancy and  related activities</t>
    </r>
  </si>
  <si>
    <r>
      <t xml:space="preserve">K. Hoạt động tài chính, ngân hàng và bảo hiểm - 
</t>
    </r>
    <r>
      <rPr>
        <b/>
        <i/>
        <sz val="10"/>
        <rFont val="Arial"/>
        <family val="2"/>
      </rPr>
      <t>Financeial, banking and insurance activities</t>
    </r>
  </si>
  <si>
    <r>
      <t xml:space="preserve">  Hoạt động tài chính (trừ bảo hiểm và bảo hiểm xã hội) - 
  </t>
    </r>
    <r>
      <rPr>
        <i/>
        <sz val="10"/>
        <rFont val="Arial"/>
        <family val="2"/>
      </rPr>
      <t>Finsncial service activities (except insurance and pension funding)</t>
    </r>
  </si>
  <si>
    <r>
      <t xml:space="preserve">  Bảo hiểm, tái bảo hiểm và bảo hiểm xã hội -
 </t>
    </r>
    <r>
      <rPr>
        <i/>
        <sz val="10"/>
        <rFont val="Arial"/>
        <family val="2"/>
      </rPr>
      <t xml:space="preserve"> Insurace, reinsurance and pension funding</t>
    </r>
  </si>
  <si>
    <r>
      <t xml:space="preserve">  Hoạt động tài chính khác - </t>
    </r>
    <r>
      <rPr>
        <i/>
        <sz val="10"/>
        <rFont val="Arial"/>
        <family val="2"/>
      </rPr>
      <t>Other financial activities</t>
    </r>
  </si>
  <si>
    <r>
      <t xml:space="preserve">L. Hoạt động kinh doanh bất động sản - </t>
    </r>
    <r>
      <rPr>
        <b/>
        <i/>
        <sz val="10"/>
        <rFont val="Arial"/>
        <family val="2"/>
      </rPr>
      <t>Real estate activities</t>
    </r>
  </si>
  <si>
    <r>
      <t xml:space="preserve">Hoạt động kinh doanh bất động sản - </t>
    </r>
    <r>
      <rPr>
        <i/>
        <sz val="10"/>
        <rFont val="Arial"/>
        <family val="2"/>
      </rPr>
      <t>Real estate activities</t>
    </r>
  </si>
  <si>
    <r>
      <t xml:space="preserve">  Hoạt động pháp luật, kế toán và kiểm toán
  </t>
    </r>
    <r>
      <rPr>
        <i/>
        <sz val="10"/>
        <rFont val="Arial"/>
        <family val="2"/>
      </rPr>
      <t>Legal and accounting activities</t>
    </r>
  </si>
  <si>
    <r>
      <t xml:space="preserve">  Hoạt động của trụ sở văn phòng; hoạt động tư vấn quản lý - 
  </t>
    </r>
    <r>
      <rPr>
        <i/>
        <sz val="10"/>
        <rFont val="Arial"/>
        <family val="2"/>
      </rPr>
      <t xml:space="preserve">Activities of kead office; management consultancy activities  </t>
    </r>
  </si>
  <si>
    <r>
      <t xml:space="preserve">  Hoạt động kiến trúc; kiểm tra và phân tích kỹ thuật - 
  </t>
    </r>
    <r>
      <rPr>
        <i/>
        <sz val="10"/>
        <rFont val="Arial"/>
        <family val="2"/>
      </rPr>
      <t>Architectural and engineering activies; Technical testing and analysis</t>
    </r>
  </si>
  <si>
    <r>
      <t xml:space="preserve">  Quảng cáo và nghiên cứu thị trường - 
 </t>
    </r>
    <r>
      <rPr>
        <i/>
        <sz val="10"/>
        <rFont val="Arial"/>
        <family val="2"/>
      </rPr>
      <t xml:space="preserve"> Advertisting and market research</t>
    </r>
  </si>
  <si>
    <r>
      <t xml:space="preserve">  Hoạt động chuyên môn, khoa học và công nghệ khác - 
  </t>
    </r>
    <r>
      <rPr>
        <i/>
        <sz val="10"/>
        <rFont val="Arial"/>
        <family val="2"/>
      </rPr>
      <t>Other professional, scientific and technical activities</t>
    </r>
  </si>
  <si>
    <r>
      <t>N. Hoạt động hành chính và dịch vụ hỗ trợ -</t>
    </r>
    <r>
      <rPr>
        <b/>
        <i/>
        <sz val="10"/>
        <rFont val="Arial"/>
        <family val="2"/>
      </rPr>
      <t xml:space="preserve"> 
Administrative and support service activities</t>
    </r>
  </si>
  <si>
    <r>
      <t xml:space="preserve">  Cho thuê máy móc, thiết bị (không kèm người điều khiển); cho thuê đồ dùng cá nhân và gia đình; cho thuê tài sản vô hình phi tài chính - </t>
    </r>
    <r>
      <rPr>
        <i/>
        <sz val="10"/>
        <rFont val="Arial"/>
        <family val="2"/>
      </rPr>
      <t>Renting and leasing of machinery and equipment (without operator); of personal and household goods; of no financial ngible assents</t>
    </r>
  </si>
  <si>
    <r>
      <t xml:space="preserve">  Hoạt động dịch vụ lao động và việc làm - </t>
    </r>
    <r>
      <rPr>
        <i/>
        <sz val="10"/>
        <rFont val="Arial"/>
        <family val="2"/>
      </rPr>
      <t>Employment activities</t>
    </r>
  </si>
  <si>
    <r>
      <t xml:space="preserve">  Hoạt động của các đại lý du lịch, kinh doanh tua du lịch và các 
  dịch vụ hỗ trợ khác - </t>
    </r>
    <r>
      <rPr>
        <i/>
        <sz val="10"/>
        <rFont val="Arial"/>
        <family val="2"/>
      </rPr>
      <t>Travel agency, tour operator and other reservation service activities</t>
    </r>
  </si>
  <si>
    <r>
      <t xml:space="preserve">  Hoạt động điều tra bảo đảm an toàn - </t>
    </r>
    <r>
      <rPr>
        <i/>
        <sz val="10"/>
        <rFont val="Arial"/>
        <family val="2"/>
      </rPr>
      <t>Security and investigation activities</t>
    </r>
  </si>
  <si>
    <r>
      <t xml:space="preserve">  Hoạt động dịch vụ vệ sinh nhà cửa, công trình và cảnh quan - 
  </t>
    </r>
    <r>
      <rPr>
        <i/>
        <sz val="10"/>
        <rFont val="Arial"/>
        <family val="2"/>
      </rPr>
      <t>Services to buidings and landscape activities</t>
    </r>
  </si>
  <si>
    <r>
      <t xml:space="preserve">  Hoạt động hành chính, hỗ trợ văn phòng và các hoạt động hỗ trợ kinh doanh khác - </t>
    </r>
    <r>
      <rPr>
        <i/>
        <sz val="10"/>
        <rFont val="Arial"/>
        <family val="2"/>
      </rPr>
      <t>Office administrative and support activities; other business service activities</t>
    </r>
  </si>
  <si>
    <r>
      <t xml:space="preserve">P. Giáo dục và đào tạo - </t>
    </r>
    <r>
      <rPr>
        <b/>
        <i/>
        <sz val="10"/>
        <rFont val="Arial"/>
        <family val="2"/>
      </rPr>
      <t>Education and Training</t>
    </r>
  </si>
  <si>
    <r>
      <t xml:space="preserve">  Giáo dục và đào tạo -</t>
    </r>
    <r>
      <rPr>
        <i/>
        <sz val="10"/>
        <rFont val="Arial"/>
        <family val="2"/>
      </rPr>
      <t xml:space="preserve"> Education and Training</t>
    </r>
  </si>
  <si>
    <r>
      <t xml:space="preserve">Q. Y tế và hoạt động trợ giúp xã hội - 
</t>
    </r>
    <r>
      <rPr>
        <b/>
        <i/>
        <sz val="10"/>
        <rFont val="Arial"/>
        <family val="2"/>
      </rPr>
      <t>Human health and social work activities</t>
    </r>
  </si>
  <si>
    <r>
      <t xml:space="preserve">  Hoạt động y tế - </t>
    </r>
    <r>
      <rPr>
        <i/>
        <sz val="10"/>
        <rFont val="Arial"/>
        <family val="2"/>
      </rPr>
      <t>Human health activities</t>
    </r>
  </si>
  <si>
    <r>
      <t xml:space="preserve">R. Nghệ thuật, vui chơi giải trí - </t>
    </r>
    <r>
      <rPr>
        <b/>
        <i/>
        <sz val="10"/>
        <rFont val="Arial"/>
        <family val="2"/>
      </rPr>
      <t>Arts, entertainment and recreation</t>
    </r>
  </si>
  <si>
    <r>
      <t xml:space="preserve">  Hoạt động sáng tác, nghệ thuật và giải trí - 
  </t>
    </r>
    <r>
      <rPr>
        <i/>
        <sz val="10"/>
        <rFont val="Arial"/>
        <family val="2"/>
      </rPr>
      <t>Creative, art and entetainment activities</t>
    </r>
  </si>
  <si>
    <r>
      <t xml:space="preserve">  Hoạt động xổ số, cá cược và đánh bạc - 
  </t>
    </r>
    <r>
      <rPr>
        <i/>
        <sz val="10"/>
        <rFont val="Arial"/>
        <family val="2"/>
      </rPr>
      <t>Lottery activities, Gambling and betting activities</t>
    </r>
  </si>
  <si>
    <r>
      <t xml:space="preserve">  Hoạt động thể thao, vui chơi và giải trí - 
 </t>
    </r>
    <r>
      <rPr>
        <i/>
        <sz val="10"/>
        <rFont val="Arial"/>
        <family val="2"/>
      </rPr>
      <t xml:space="preserve"> Sports activities and amusement and recreation activities</t>
    </r>
  </si>
  <si>
    <r>
      <t xml:space="preserve">S. Hoạt động khác - </t>
    </r>
    <r>
      <rPr>
        <b/>
        <i/>
        <sz val="10"/>
        <rFont val="Arial"/>
        <family val="2"/>
      </rPr>
      <t>Other activities</t>
    </r>
  </si>
  <si>
    <r>
      <t xml:space="preserve">  Sửa chữa máy vi tính, đồ dùng cá nhân và gia đình -
  </t>
    </r>
    <r>
      <rPr>
        <i/>
        <sz val="10"/>
        <rFont val="Arial"/>
        <family val="2"/>
      </rPr>
      <t>Repair of computers and personal and households goods</t>
    </r>
  </si>
  <si>
    <r>
      <t xml:space="preserve">  Hoạt động dịch vụ cá nhân khác - </t>
    </r>
    <r>
      <rPr>
        <i/>
        <sz val="10"/>
        <rFont val="Arial"/>
        <family val="2"/>
      </rPr>
      <t>Other personal service activities</t>
    </r>
  </si>
  <si>
    <r>
      <rPr>
        <sz val="10"/>
        <color indexed="8"/>
        <rFont val="Arial"/>
        <family val="2"/>
      </rPr>
      <t>ĐVT: Doanh nghiệp</t>
    </r>
    <r>
      <rPr>
        <i/>
        <sz val="9.5"/>
        <rFont val="Arial"/>
        <family val="2"/>
      </rPr>
      <t xml:space="preserve"> - Unit: Enterprise</t>
    </r>
  </si>
  <si>
    <r>
      <t xml:space="preserve">1. TP.Biên Hòa - </t>
    </r>
    <r>
      <rPr>
        <i/>
        <sz val="10"/>
        <rFont val="Arial"/>
        <family val="2"/>
      </rPr>
      <t>Bien Hoa city</t>
    </r>
  </si>
  <si>
    <r>
      <t xml:space="preserve">3. H. Tân Phú - </t>
    </r>
    <r>
      <rPr>
        <i/>
        <sz val="10"/>
        <rFont val="Arial"/>
        <family val="2"/>
      </rPr>
      <t>Tan Phu district</t>
    </r>
  </si>
  <si>
    <r>
      <t xml:space="preserve">4. H. Vĩnh Cửu - </t>
    </r>
    <r>
      <rPr>
        <i/>
        <sz val="10"/>
        <rFont val="Arial"/>
        <family val="2"/>
      </rPr>
      <t>Vinh Cuu district</t>
    </r>
  </si>
  <si>
    <r>
      <t xml:space="preserve">5. H. Định Quán - </t>
    </r>
    <r>
      <rPr>
        <i/>
        <sz val="10"/>
        <rFont val="Arial"/>
        <family val="2"/>
      </rPr>
      <t>Dinh Quan district</t>
    </r>
  </si>
  <si>
    <r>
      <t xml:space="preserve">6. H. Trảng Bom - </t>
    </r>
    <r>
      <rPr>
        <i/>
        <sz val="10"/>
        <rFont val="Arial"/>
        <family val="2"/>
      </rPr>
      <t>Trang Bom district</t>
    </r>
  </si>
  <si>
    <r>
      <t xml:space="preserve">7. H. Thống Nhất - </t>
    </r>
    <r>
      <rPr>
        <i/>
        <sz val="10"/>
        <rFont val="Arial"/>
        <family val="2"/>
      </rPr>
      <t>Thong Nhat district</t>
    </r>
  </si>
  <si>
    <r>
      <t xml:space="preserve">8. H. Cẩm Mỹ - </t>
    </r>
    <r>
      <rPr>
        <i/>
        <sz val="10"/>
        <rFont val="Arial"/>
        <family val="2"/>
      </rPr>
      <t>Cam My district</t>
    </r>
  </si>
  <si>
    <r>
      <t xml:space="preserve">9. H. Long Thành - </t>
    </r>
    <r>
      <rPr>
        <i/>
        <sz val="10"/>
        <rFont val="Arial"/>
        <family val="2"/>
      </rPr>
      <t>Long Thanh district</t>
    </r>
  </si>
  <si>
    <r>
      <t xml:space="preserve">10. H. Xuân Lộc - </t>
    </r>
    <r>
      <rPr>
        <i/>
        <sz val="10"/>
        <rFont val="Arial"/>
        <family val="2"/>
      </rPr>
      <t>Xuan Loc district</t>
    </r>
  </si>
  <si>
    <r>
      <t xml:space="preserve">11. H. Nhơn Trạch - </t>
    </r>
    <r>
      <rPr>
        <i/>
        <sz val="10"/>
        <rFont val="Arial"/>
        <family val="2"/>
      </rPr>
      <t>Nhon Trach district</t>
    </r>
  </si>
  <si>
    <r>
      <t xml:space="preserve">Người - </t>
    </r>
    <r>
      <rPr>
        <b/>
        <i/>
        <sz val="10"/>
        <rFont val="Arial"/>
        <family val="2"/>
      </rPr>
      <t>Persons</t>
    </r>
  </si>
  <si>
    <t>Chỉ tiêu</t>
  </si>
  <si>
    <t>Indicators</t>
  </si>
  <si>
    <r>
      <t xml:space="preserve">Tổng số - </t>
    </r>
    <r>
      <rPr>
        <b/>
        <i/>
        <sz val="10"/>
        <color indexed="8"/>
        <rFont val="Arial"/>
        <family val="2"/>
      </rPr>
      <t>Total</t>
    </r>
  </si>
  <si>
    <r>
      <t>Phân theo huyện -</t>
    </r>
    <r>
      <rPr>
        <b/>
        <i/>
        <sz val="10"/>
        <rFont val="Arial"/>
        <family val="2"/>
      </rPr>
      <t xml:space="preserve"> By districts</t>
    </r>
  </si>
  <si>
    <r>
      <rPr>
        <sz val="10"/>
        <color indexed="8"/>
        <rFont val="Arial"/>
        <family val="2"/>
      </rPr>
      <t xml:space="preserve">ĐVT: Người </t>
    </r>
    <r>
      <rPr>
        <i/>
        <sz val="10"/>
        <color indexed="8"/>
        <rFont val="Arial"/>
        <family val="2"/>
      </rPr>
      <t>- Unit: Person</t>
    </r>
  </si>
  <si>
    <r>
      <t xml:space="preserve">  Chế biến gỗ và sản xuất sản phẩm từ gỗ, tre, nứa (trừ
  giường, tủ, bàn, ghế) - </t>
    </r>
    <r>
      <rPr>
        <i/>
        <sz val="10"/>
        <rFont val="Arial"/>
        <family val="2"/>
      </rPr>
      <t>Manufacture of wood and of
  products of wood and cork (except furniture)</t>
    </r>
  </si>
  <si>
    <r>
      <t xml:space="preserve">70. </t>
    </r>
    <r>
      <rPr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>Tổng số lao động trong các doanh nghiệp</t>
    </r>
  </si>
  <si>
    <r>
      <t xml:space="preserve">  Cho thuê máy móc, thiết bị (không kèm người điều khiển); cho thuê đồ dùng cá nhân và gia đình; cho thuê tài sản vo hình phi tài chính - </t>
    </r>
    <r>
      <rPr>
        <i/>
        <sz val="10"/>
        <rFont val="Arial"/>
        <family val="2"/>
      </rPr>
      <t>Renting and leasing of machinery and equipment (without operator); of personal and household goods; of no financial ngible assents</t>
    </r>
  </si>
  <si>
    <r>
      <t xml:space="preserve">Phân theo huyện - </t>
    </r>
    <r>
      <rPr>
        <b/>
        <i/>
        <sz val="10"/>
        <rFont val="Arial"/>
        <family val="2"/>
      </rPr>
      <t>By districts</t>
    </r>
  </si>
  <si>
    <r>
      <t xml:space="preserve">Người - </t>
    </r>
    <r>
      <rPr>
        <b/>
        <i/>
        <sz val="10"/>
        <rFont val="Arial"/>
        <family val="2"/>
      </rPr>
      <t>Person</t>
    </r>
  </si>
  <si>
    <r>
      <rPr>
        <sz val="10"/>
        <color indexed="8"/>
        <rFont val="Arial"/>
        <family val="2"/>
      </rPr>
      <t>ĐVT: Người</t>
    </r>
    <r>
      <rPr>
        <i/>
        <sz val="10"/>
        <color indexed="8"/>
        <rFont val="Arial"/>
        <family val="2"/>
      </rPr>
      <t xml:space="preserve"> - Unit: Person</t>
    </r>
  </si>
  <si>
    <r>
      <t xml:space="preserve">Khai khoáng - </t>
    </r>
    <r>
      <rPr>
        <i/>
        <sz val="10"/>
        <rFont val="Arial"/>
        <family val="2"/>
      </rPr>
      <t>Mining and quarrying</t>
    </r>
  </si>
  <si>
    <r>
      <t xml:space="preserve">Công nghiệp chế biến, chế tạo - </t>
    </r>
    <r>
      <rPr>
        <i/>
        <sz val="10"/>
        <rFont val="Arial"/>
        <family val="2"/>
      </rPr>
      <t>Manufacturing</t>
    </r>
  </si>
  <si>
    <r>
      <t xml:space="preserve">Xây dựng - </t>
    </r>
    <r>
      <rPr>
        <i/>
        <sz val="10"/>
        <rFont val="Arial"/>
        <family val="2"/>
      </rPr>
      <t>Construction</t>
    </r>
  </si>
  <si>
    <r>
      <t xml:space="preserve">Vận tải kho bãi - </t>
    </r>
    <r>
      <rPr>
        <i/>
        <sz val="10"/>
        <rFont val="Arial"/>
        <family val="2"/>
      </rPr>
      <t>Transportation and storage</t>
    </r>
  </si>
  <si>
    <r>
      <t xml:space="preserve">Thông tin và truyền thông - </t>
    </r>
    <r>
      <rPr>
        <i/>
        <sz val="10"/>
        <rFont val="Arial"/>
        <family val="2"/>
      </rPr>
      <t>Information and communication</t>
    </r>
  </si>
  <si>
    <r>
      <t xml:space="preserve">73. </t>
    </r>
    <r>
      <rPr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>Số lao động nữ trong các doanh nghiệp</t>
    </r>
  </si>
  <si>
    <r>
      <t xml:space="preserve">Giáo dục và đào tạo - </t>
    </r>
    <r>
      <rPr>
        <i/>
        <sz val="10"/>
        <rFont val="Arial"/>
        <family val="2"/>
      </rPr>
      <t>Education and training</t>
    </r>
  </si>
  <si>
    <r>
      <t xml:space="preserve">Hoạt động dịch vụ khác - </t>
    </r>
    <r>
      <rPr>
        <i/>
        <sz val="10"/>
        <rFont val="Arial"/>
        <family val="2"/>
      </rPr>
      <t>Other service activities</t>
    </r>
  </si>
  <si>
    <t xml:space="preserve">    Number of female employees in enterprises as of annual 31 December by district</t>
  </si>
  <si>
    <r>
      <t>Tỷ đồng -</t>
    </r>
    <r>
      <rPr>
        <b/>
        <i/>
        <sz val="10"/>
        <rFont val="Arial"/>
        <family val="2"/>
      </rPr>
      <t xml:space="preserve"> Billion dongs</t>
    </r>
  </si>
  <si>
    <r>
      <t xml:space="preserve">TỔNG SỐ - </t>
    </r>
    <r>
      <rPr>
        <b/>
        <i/>
        <sz val="9"/>
        <color indexed="8"/>
        <rFont val="Arial"/>
        <family val="2"/>
      </rPr>
      <t>TOTAL</t>
    </r>
  </si>
  <si>
    <r>
      <t>Doanh nghiệp Nhà nước</t>
    </r>
    <r>
      <rPr>
        <b/>
        <i/>
        <sz val="9"/>
        <color indexed="8"/>
        <rFont val="Arial"/>
        <family val="2"/>
      </rPr>
      <t xml:space="preserve"> - State owned enterprise</t>
    </r>
  </si>
  <si>
    <r>
      <t>Doanh nghiệp ngoài Nhà nước</t>
    </r>
    <r>
      <rPr>
        <b/>
        <i/>
        <sz val="9"/>
        <color indexed="8"/>
        <rFont val="Arial"/>
        <family val="2"/>
      </rPr>
      <t xml:space="preserve"> </t>
    </r>
    <r>
      <rPr>
        <b/>
        <sz val="9"/>
        <color indexed="8"/>
        <rFont val="Arial"/>
        <family val="2"/>
      </rPr>
      <t xml:space="preserve">- </t>
    </r>
    <r>
      <rPr>
        <b/>
        <i/>
        <sz val="9"/>
        <color indexed="8"/>
        <rFont val="Arial"/>
        <family val="2"/>
      </rPr>
      <t>Non-state enterprise</t>
    </r>
  </si>
  <si>
    <r>
      <t>DN 100% vốn nước ngoài -</t>
    </r>
    <r>
      <rPr>
        <i/>
        <sz val="9"/>
        <color indexed="8"/>
        <rFont val="Arial"/>
        <family val="2"/>
      </rPr>
      <t xml:space="preserve"> 100% foreign capital</t>
    </r>
  </si>
  <si>
    <r>
      <t xml:space="preserve">DN liên doanh với nước ngoài - </t>
    </r>
    <r>
      <rPr>
        <i/>
        <sz val="9"/>
        <color indexed="8"/>
        <rFont val="Arial"/>
        <family val="2"/>
      </rPr>
      <t>Joint venture</t>
    </r>
  </si>
  <si>
    <r>
      <t>Cơ cấu -</t>
    </r>
    <r>
      <rPr>
        <b/>
        <i/>
        <sz val="9"/>
        <rFont val="Arial"/>
        <family val="2"/>
      </rPr>
      <t xml:space="preserve"> Structure </t>
    </r>
    <r>
      <rPr>
        <sz val="9"/>
        <rFont val="Arial"/>
        <family val="2"/>
      </rPr>
      <t>(%)</t>
    </r>
  </si>
  <si>
    <r>
      <t xml:space="preserve">ĐVT: Tỷ đồng - </t>
    </r>
    <r>
      <rPr>
        <i/>
        <sz val="10"/>
        <rFont val="Arial"/>
        <family val="2"/>
      </rPr>
      <t>Unit: Bill.dongs</t>
    </r>
  </si>
  <si>
    <r>
      <t xml:space="preserve">76. </t>
    </r>
    <r>
      <rPr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 xml:space="preserve">Vốn sản xuất kinh doanh bình quân hàng năm </t>
    </r>
  </si>
  <si>
    <r>
      <rPr>
        <sz val="10"/>
        <color indexed="8"/>
        <rFont val="Arial"/>
        <family val="2"/>
      </rPr>
      <t>ĐVT: Tỷ đồng -</t>
    </r>
    <r>
      <rPr>
        <i/>
        <sz val="10"/>
        <color indexed="8"/>
        <rFont val="Arial"/>
        <family val="2"/>
      </rPr>
      <t xml:space="preserve"> Unit: Bill. dongs</t>
    </r>
  </si>
  <si>
    <r>
      <t xml:space="preserve">4. H. Tân Phú - </t>
    </r>
    <r>
      <rPr>
        <i/>
        <sz val="10"/>
        <rFont val="Arial"/>
        <family val="2"/>
      </rPr>
      <t>Tan Phu district</t>
    </r>
  </si>
  <si>
    <r>
      <t xml:space="preserve">3. H. Vĩnh Cửu - </t>
    </r>
    <r>
      <rPr>
        <i/>
        <sz val="10"/>
        <rFont val="Arial"/>
        <family val="2"/>
      </rPr>
      <t>Vinh Cuu district</t>
    </r>
  </si>
  <si>
    <r>
      <t xml:space="preserve">7. H. Trảng Bom - </t>
    </r>
    <r>
      <rPr>
        <i/>
        <sz val="10"/>
        <rFont val="Arial"/>
        <family val="2"/>
      </rPr>
      <t>Trang Bom district</t>
    </r>
  </si>
  <si>
    <r>
      <t xml:space="preserve">8. H. Thống Nhất - </t>
    </r>
    <r>
      <rPr>
        <i/>
        <sz val="10"/>
        <rFont val="Arial"/>
        <family val="2"/>
      </rPr>
      <t>Thong Nhat district</t>
    </r>
  </si>
  <si>
    <r>
      <t xml:space="preserve">11. H. Cẩm Mỹ - </t>
    </r>
    <r>
      <rPr>
        <i/>
        <sz val="10"/>
        <rFont val="Arial"/>
        <family val="2"/>
      </rPr>
      <t>Cam My district</t>
    </r>
  </si>
  <si>
    <r>
      <t xml:space="preserve">6. H. Xuân Lộc - </t>
    </r>
    <r>
      <rPr>
        <i/>
        <sz val="10"/>
        <rFont val="Arial"/>
        <family val="2"/>
      </rPr>
      <t>Xuan Loc district</t>
    </r>
  </si>
  <si>
    <r>
      <t xml:space="preserve">10. H. Nhơn Trạch - </t>
    </r>
    <r>
      <rPr>
        <i/>
        <sz val="10"/>
        <rFont val="Arial"/>
        <family val="2"/>
      </rPr>
      <t>Nhon Trach district</t>
    </r>
  </si>
  <si>
    <r>
      <rPr>
        <sz val="10"/>
        <color indexed="8"/>
        <rFont val="Arial"/>
        <family val="2"/>
      </rPr>
      <t>ĐVT: Tỷ đồng</t>
    </r>
    <r>
      <rPr>
        <i/>
        <sz val="10"/>
        <color indexed="8"/>
        <rFont val="Arial"/>
        <family val="2"/>
      </rPr>
      <t xml:space="preserve"> - Unit: Bill. dongs</t>
    </r>
  </si>
  <si>
    <r>
      <t xml:space="preserve">79. </t>
    </r>
    <r>
      <rPr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>Giá trị tài sản cố định và đầu tư tài chính dài hạn của các</t>
    </r>
  </si>
  <si>
    <r>
      <rPr>
        <sz val="10"/>
        <color indexed="8"/>
        <rFont val="Arial"/>
        <family val="2"/>
      </rPr>
      <t xml:space="preserve">ĐVT: Tỷ đồng </t>
    </r>
    <r>
      <rPr>
        <i/>
        <sz val="10"/>
        <color indexed="8"/>
        <rFont val="Arial"/>
        <family val="2"/>
      </rPr>
      <t>- Unit: Bill. dongs</t>
    </r>
  </si>
  <si>
    <r>
      <t>Cơ cấu -</t>
    </r>
    <r>
      <rPr>
        <b/>
        <i/>
        <sz val="10"/>
        <rFont val="Arial"/>
        <family val="2"/>
      </rPr>
      <t xml:space="preserve"> Structure </t>
    </r>
    <r>
      <rPr>
        <sz val="10"/>
        <rFont val="Arial"/>
        <family val="2"/>
      </rPr>
      <t>(%)</t>
    </r>
  </si>
  <si>
    <t>81. Doanh thu thuần sản xuất kinh doanh của các doanh nghiệp</t>
  </si>
  <si>
    <t xml:space="preserve">      phân theo loại hình doanh nghiệp</t>
  </si>
  <si>
    <r>
      <t xml:space="preserve">Khai khoáng - </t>
    </r>
    <r>
      <rPr>
        <i/>
        <sz val="9"/>
        <rFont val="Arial"/>
        <family val="2"/>
      </rPr>
      <t>Mining and quarrying</t>
    </r>
  </si>
  <si>
    <r>
      <t xml:space="preserve">Công nghiệp chế biến, chế tạo - </t>
    </r>
    <r>
      <rPr>
        <i/>
        <sz val="9"/>
        <rFont val="Arial"/>
        <family val="2"/>
      </rPr>
      <t>Manufacturing</t>
    </r>
  </si>
  <si>
    <r>
      <t xml:space="preserve">Xây dựng - </t>
    </r>
    <r>
      <rPr>
        <i/>
        <sz val="9"/>
        <rFont val="Arial"/>
        <family val="2"/>
      </rPr>
      <t>Construction</t>
    </r>
  </si>
  <si>
    <r>
      <t xml:space="preserve">Vận tải kho bãi - </t>
    </r>
    <r>
      <rPr>
        <i/>
        <sz val="9"/>
        <rFont val="Arial"/>
        <family val="2"/>
      </rPr>
      <t>Transportation and storage</t>
    </r>
  </si>
  <si>
    <r>
      <t xml:space="preserve">Thông tin và truyền thông - </t>
    </r>
    <r>
      <rPr>
        <i/>
        <sz val="9"/>
        <rFont val="Arial"/>
        <family val="2"/>
      </rPr>
      <t>Information and communication</t>
    </r>
  </si>
  <si>
    <r>
      <t xml:space="preserve">Hoạt động kinh doanh bất động sản - </t>
    </r>
    <r>
      <rPr>
        <i/>
        <sz val="9"/>
        <rFont val="Arial"/>
        <family val="2"/>
      </rPr>
      <t>Real estate activities</t>
    </r>
  </si>
  <si>
    <r>
      <t xml:space="preserve">82. </t>
    </r>
    <r>
      <rPr>
        <sz val="12"/>
        <rFont val="Arial"/>
        <family val="2"/>
      </rPr>
      <t>(Tiếp theo)</t>
    </r>
    <r>
      <rPr>
        <b/>
        <sz val="12"/>
        <rFont val="Arial"/>
        <family val="2"/>
      </rPr>
      <t xml:space="preserve"> Doanh thu thuần sản xuất kinh doanh  của các doanh nghiệp </t>
    </r>
  </si>
  <si>
    <r>
      <t xml:space="preserve">Giáo dục và đào tạo - </t>
    </r>
    <r>
      <rPr>
        <i/>
        <sz val="9"/>
        <rFont val="Arial"/>
        <family val="2"/>
      </rPr>
      <t>Education and training</t>
    </r>
  </si>
  <si>
    <r>
      <t xml:space="preserve">Hoạt động dịch vụ khác - </t>
    </r>
    <r>
      <rPr>
        <i/>
        <sz val="9"/>
        <rFont val="Arial"/>
        <family val="2"/>
      </rPr>
      <t>Other service activities</t>
    </r>
  </si>
  <si>
    <r>
      <rPr>
        <sz val="10"/>
        <color indexed="8"/>
        <rFont val="Arial"/>
        <family val="2"/>
      </rPr>
      <t>ĐVT: Doanh nghiệp</t>
    </r>
    <r>
      <rPr>
        <i/>
        <sz val="10"/>
        <color indexed="8"/>
        <rFont val="Arial"/>
        <family val="2"/>
      </rPr>
      <t xml:space="preserve"> - Unit: Enterprise</t>
    </r>
  </si>
  <si>
    <r>
      <rPr>
        <b/>
        <sz val="10"/>
        <color indexed="8"/>
        <rFont val="Arial"/>
        <family val="2"/>
      </rPr>
      <t>Tổng số</t>
    </r>
    <r>
      <rPr>
        <b/>
        <i/>
        <sz val="10"/>
        <color indexed="8"/>
        <rFont val="Arial"/>
        <family val="2"/>
      </rPr>
      <t xml:space="preserve"> - Total</t>
    </r>
  </si>
  <si>
    <r>
      <t>Cơ cấu -</t>
    </r>
    <r>
      <rPr>
        <b/>
        <i/>
        <sz val="10"/>
        <color indexed="8"/>
        <rFont val="Arial"/>
        <family val="2"/>
      </rPr>
      <t xml:space="preserve"> Structure </t>
    </r>
    <r>
      <rPr>
        <sz val="10"/>
        <color indexed="8"/>
        <rFont val="Arial"/>
        <family val="2"/>
      </rPr>
      <t>(%)</t>
    </r>
  </si>
  <si>
    <r>
      <t xml:space="preserve">DN 100% vốn nước ngoài - </t>
    </r>
    <r>
      <rPr>
        <i/>
        <sz val="10"/>
        <rFont val="Arial"/>
        <family val="2"/>
      </rPr>
      <t>100% foreign capital</t>
    </r>
  </si>
  <si>
    <r>
      <t>DN liên doanh với nước ngoài -</t>
    </r>
    <r>
      <rPr>
        <i/>
        <sz val="10"/>
        <rFont val="Arial"/>
        <family val="2"/>
      </rPr>
      <t xml:space="preserve"> Joint venture</t>
    </r>
  </si>
  <si>
    <r>
      <rPr>
        <b/>
        <sz val="10"/>
        <color indexed="8"/>
        <rFont val="Arial"/>
        <family val="2"/>
      </rPr>
      <t>Tổng số</t>
    </r>
    <r>
      <rPr>
        <b/>
        <i/>
        <sz val="10"/>
        <color indexed="8"/>
        <rFont val="Arial"/>
        <family val="2"/>
      </rPr>
      <t xml:space="preserve"> - </t>
    </r>
    <r>
      <rPr>
        <i/>
        <sz val="10"/>
        <color indexed="8"/>
        <rFont val="Arial"/>
        <family val="2"/>
      </rPr>
      <t>Total</t>
    </r>
  </si>
  <si>
    <r>
      <t xml:space="preserve">Dưới 5 người
</t>
    </r>
    <r>
      <rPr>
        <i/>
        <sz val="9"/>
        <rFont val="Arial"/>
        <family val="2"/>
      </rPr>
      <t>Less than 5 pers.</t>
    </r>
  </si>
  <si>
    <r>
      <t xml:space="preserve">Từ 5 đến 9
</t>
    </r>
    <r>
      <rPr>
        <i/>
        <sz val="9"/>
        <rFont val="Arial"/>
        <family val="2"/>
      </rPr>
      <t>5 - 9 pers.</t>
    </r>
  </si>
  <si>
    <r>
      <t xml:space="preserve">Từ 10 đến 49
</t>
    </r>
    <r>
      <rPr>
        <i/>
        <sz val="9"/>
        <rFont val="Arial"/>
        <family val="2"/>
      </rPr>
      <t>10-49 pers.</t>
    </r>
  </si>
  <si>
    <r>
      <t xml:space="preserve">Từ 50 đến 199
</t>
    </r>
    <r>
      <rPr>
        <i/>
        <sz val="9"/>
        <rFont val="Arial"/>
        <family val="2"/>
      </rPr>
      <t>50-199 pers.</t>
    </r>
  </si>
  <si>
    <r>
      <rPr>
        <b/>
        <sz val="9"/>
        <rFont val="Arial"/>
        <family val="2"/>
      </rPr>
      <t>Từ 200 đến 299</t>
    </r>
    <r>
      <rPr>
        <i/>
        <sz val="9"/>
        <rFont val="Arial"/>
        <family val="2"/>
      </rPr>
      <t xml:space="preserve">
200-299 pers.</t>
    </r>
  </si>
  <si>
    <r>
      <t xml:space="preserve">Từ 300 đến 499
</t>
    </r>
    <r>
      <rPr>
        <i/>
        <sz val="9"/>
        <rFont val="Arial"/>
        <family val="2"/>
      </rPr>
      <t>300-499 pers.</t>
    </r>
  </si>
  <si>
    <r>
      <t xml:space="preserve">Từ 500 đến 999
</t>
    </r>
    <r>
      <rPr>
        <i/>
        <sz val="9"/>
        <rFont val="Arial"/>
        <family val="2"/>
      </rPr>
      <t>500-999 pers.</t>
    </r>
  </si>
  <si>
    <r>
      <t xml:space="preserve">Từ 1000 đến 4999
</t>
    </r>
    <r>
      <rPr>
        <i/>
        <sz val="9"/>
        <rFont val="Arial"/>
        <family val="2"/>
      </rPr>
      <t>1000-4999 pers.</t>
    </r>
  </si>
  <si>
    <r>
      <t xml:space="preserve">Từ 5000 trở lên </t>
    </r>
    <r>
      <rPr>
        <i/>
        <sz val="9"/>
        <rFont val="Arial"/>
        <family val="2"/>
      </rPr>
      <t>5000 pers. and over</t>
    </r>
  </si>
  <si>
    <r>
      <t xml:space="preserve">DN liên doanh với nước ngoài </t>
    </r>
    <r>
      <rPr>
        <i/>
        <sz val="10"/>
        <color indexed="8"/>
        <rFont val="Arial"/>
        <family val="2"/>
      </rPr>
      <t>- Joint venture</t>
    </r>
  </si>
  <si>
    <r>
      <t>ĐVT: Doanh nghiệp</t>
    </r>
    <r>
      <rPr>
        <i/>
        <sz val="9.5"/>
        <rFont val="Arial"/>
        <family val="2"/>
      </rPr>
      <t xml:space="preserve"> - Unit: Enterprise</t>
    </r>
  </si>
  <si>
    <r>
      <t xml:space="preserve">Tổng số - </t>
    </r>
    <r>
      <rPr>
        <i/>
        <sz val="10"/>
        <color indexed="8"/>
        <rFont val="Arial"/>
        <family val="2"/>
      </rPr>
      <t>Total</t>
    </r>
  </si>
  <si>
    <r>
      <t>Phân theo quy mô vốn</t>
    </r>
    <r>
      <rPr>
        <b/>
        <i/>
        <sz val="10"/>
        <color indexed="8"/>
        <rFont val="Arial"/>
        <family val="2"/>
      </rPr>
      <t xml:space="preserve"> - By size of capital</t>
    </r>
  </si>
  <si>
    <r>
      <t xml:space="preserve">Dưới 0,5 tỷ đồng 
</t>
    </r>
    <r>
      <rPr>
        <i/>
        <sz val="10"/>
        <rFont val="Arial"/>
        <family val="2"/>
      </rPr>
      <t>Under 0.5 billion dongs</t>
    </r>
  </si>
  <si>
    <r>
      <t xml:space="preserve">Từ 0,5 đến dưới 1 tỷ đồng
</t>
    </r>
    <r>
      <rPr>
        <i/>
        <sz val="10"/>
        <rFont val="Arial"/>
        <family val="2"/>
      </rPr>
      <t>From 0.5 to under 1 bill. dongs</t>
    </r>
  </si>
  <si>
    <r>
      <t xml:space="preserve">Từ 1 đến dưới 5 tỷ đồng 
</t>
    </r>
    <r>
      <rPr>
        <i/>
        <sz val="10"/>
        <rFont val="Arial"/>
        <family val="2"/>
      </rPr>
      <t>From 1 to under 5 bill. dong</t>
    </r>
  </si>
  <si>
    <r>
      <t xml:space="preserve">Từ 5 đến dưới 10 tỷ đồng 
</t>
    </r>
    <r>
      <rPr>
        <i/>
        <sz val="10"/>
        <rFont val="Arial"/>
        <family val="2"/>
      </rPr>
      <t>From 5 to under 10 bill. dongs</t>
    </r>
  </si>
  <si>
    <r>
      <t xml:space="preserve">Từ 10 đến dưới 50 tỷ đồng 
</t>
    </r>
    <r>
      <rPr>
        <i/>
        <sz val="10"/>
        <rFont val="Arial"/>
        <family val="2"/>
      </rPr>
      <t>From 10 to under 50 bill. dongs</t>
    </r>
  </si>
  <si>
    <r>
      <t xml:space="preserve">Từ 50 đến dưới 200 tỷ đồng 
</t>
    </r>
    <r>
      <rPr>
        <i/>
        <sz val="10"/>
        <rFont val="Arial"/>
        <family val="2"/>
      </rPr>
      <t>From 50 to under 200 bill. dongs</t>
    </r>
  </si>
  <si>
    <r>
      <t xml:space="preserve">Từ 200 đến dưới 500 tỷ đồng 
</t>
    </r>
    <r>
      <rPr>
        <i/>
        <sz val="10"/>
        <rFont val="Arial"/>
        <family val="2"/>
      </rPr>
      <t>From 200 to under 500 bill. dongs</t>
    </r>
  </si>
  <si>
    <r>
      <t xml:space="preserve">Từ 500 tỷ đồng trở lên 
</t>
    </r>
    <r>
      <rPr>
        <i/>
        <sz val="10"/>
        <rFont val="Arial"/>
        <family val="2"/>
      </rPr>
      <t>From 500 bill. dongs and over</t>
    </r>
  </si>
  <si>
    <r>
      <t>Doanh nghiệp -</t>
    </r>
    <r>
      <rPr>
        <b/>
        <i/>
        <sz val="9"/>
        <color indexed="8"/>
        <rFont val="Arial"/>
        <family val="2"/>
      </rPr>
      <t xml:space="preserve"> Enterprise</t>
    </r>
  </si>
  <si>
    <r>
      <t>Cơ cấu -</t>
    </r>
    <r>
      <rPr>
        <b/>
        <i/>
        <sz val="9"/>
        <color indexed="8"/>
        <rFont val="Arial"/>
        <family val="2"/>
      </rPr>
      <t xml:space="preserve"> Structure </t>
    </r>
    <r>
      <rPr>
        <sz val="9"/>
        <color indexed="8"/>
        <rFont val="Arial"/>
        <family val="2"/>
      </rPr>
      <t>(%)</t>
    </r>
  </si>
  <si>
    <r>
      <rPr>
        <b/>
        <sz val="9"/>
        <rFont val="Arial"/>
        <family val="2"/>
      </rPr>
      <t xml:space="preserve">Dưới 0,5 tỷ đồng </t>
    </r>
    <r>
      <rPr>
        <sz val="9"/>
        <rFont val="Arial"/>
        <family val="2"/>
      </rPr>
      <t xml:space="preserve">
</t>
    </r>
    <r>
      <rPr>
        <i/>
        <sz val="9"/>
        <rFont val="Arial"/>
        <family val="2"/>
      </rPr>
      <t>Under 0.5 billion dongs</t>
    </r>
  </si>
  <si>
    <r>
      <rPr>
        <b/>
        <sz val="9"/>
        <rFont val="Arial"/>
        <family val="2"/>
      </rPr>
      <t>Từ 0,5 đến dưới 1 tỷ đồng</t>
    </r>
    <r>
      <rPr>
        <sz val="9"/>
        <rFont val="Arial"/>
        <family val="2"/>
      </rPr>
      <t xml:space="preserve">
</t>
    </r>
    <r>
      <rPr>
        <i/>
        <sz val="9"/>
        <rFont val="Arial"/>
        <family val="2"/>
      </rPr>
      <t>From 0.5 to under 1 bill. dongs</t>
    </r>
  </si>
  <si>
    <r>
      <rPr>
        <b/>
        <sz val="9"/>
        <rFont val="Arial"/>
        <family val="2"/>
      </rPr>
      <t xml:space="preserve">Từ 1 đến dưới 5 tỷ đồng </t>
    </r>
    <r>
      <rPr>
        <sz val="9"/>
        <rFont val="Arial"/>
        <family val="2"/>
      </rPr>
      <t xml:space="preserve">
</t>
    </r>
    <r>
      <rPr>
        <i/>
        <sz val="9"/>
        <rFont val="Arial"/>
        <family val="2"/>
      </rPr>
      <t>From 1 to under 5 bill. dong</t>
    </r>
  </si>
  <si>
    <r>
      <rPr>
        <b/>
        <sz val="9"/>
        <rFont val="Arial"/>
        <family val="2"/>
      </rPr>
      <t xml:space="preserve">Từ 5 đến dưới 10 tỷ đồng </t>
    </r>
    <r>
      <rPr>
        <sz val="9"/>
        <rFont val="Arial"/>
        <family val="2"/>
      </rPr>
      <t xml:space="preserve">
</t>
    </r>
    <r>
      <rPr>
        <i/>
        <sz val="9"/>
        <rFont val="Arial"/>
        <family val="2"/>
      </rPr>
      <t>From 5 to under 10 bill. dongs</t>
    </r>
  </si>
  <si>
    <r>
      <rPr>
        <b/>
        <sz val="9"/>
        <rFont val="Arial"/>
        <family val="2"/>
      </rPr>
      <t xml:space="preserve">Từ 50 đến dưới 200 tỷ đồng </t>
    </r>
    <r>
      <rPr>
        <sz val="9"/>
        <rFont val="Arial"/>
        <family val="2"/>
      </rPr>
      <t xml:space="preserve">
</t>
    </r>
    <r>
      <rPr>
        <i/>
        <sz val="9"/>
        <rFont val="Arial"/>
        <family val="2"/>
      </rPr>
      <t>From 50 to under 200 bill. dongs</t>
    </r>
  </si>
  <si>
    <r>
      <rPr>
        <b/>
        <sz val="9"/>
        <rFont val="Arial"/>
        <family val="2"/>
      </rPr>
      <t>Từ 200 đến dưới 500 tỷ đồng</t>
    </r>
    <r>
      <rPr>
        <sz val="9"/>
        <rFont val="Arial"/>
        <family val="2"/>
      </rPr>
      <t xml:space="preserve"> 
</t>
    </r>
    <r>
      <rPr>
        <i/>
        <sz val="9"/>
        <rFont val="Arial"/>
        <family val="2"/>
      </rPr>
      <t>From 200 to under 500 bill. dongs</t>
    </r>
  </si>
  <si>
    <r>
      <t>Phân theo quy mô vốn</t>
    </r>
    <r>
      <rPr>
        <b/>
        <i/>
        <sz val="10"/>
        <color indexed="8"/>
        <rFont val="Arial"/>
        <family val="2"/>
      </rPr>
      <t xml:space="preserve"> - </t>
    </r>
    <r>
      <rPr>
        <i/>
        <sz val="10"/>
        <color indexed="8"/>
        <rFont val="Arial"/>
        <family val="2"/>
      </rPr>
      <t>By size of capital</t>
    </r>
  </si>
  <si>
    <r>
      <t xml:space="preserve">Hoạt động kinh doanh bất động sản 
- </t>
    </r>
    <r>
      <rPr>
        <i/>
        <sz val="10"/>
        <rFont val="Arial"/>
        <family val="2"/>
      </rPr>
      <t>Real estate activities</t>
    </r>
  </si>
  <si>
    <r>
      <rPr>
        <b/>
        <sz val="9"/>
        <rFont val="Arial"/>
        <family val="2"/>
      </rPr>
      <t>Từ 10 đến dưới 50 tỷ đồng</t>
    </r>
    <r>
      <rPr>
        <sz val="9"/>
        <rFont val="Arial"/>
        <family val="2"/>
      </rPr>
      <t xml:space="preserve"> 
</t>
    </r>
    <r>
      <rPr>
        <i/>
        <sz val="9"/>
        <rFont val="Arial"/>
        <family val="2"/>
      </rPr>
      <t>From 10 to under 50 bill. dongs</t>
    </r>
  </si>
  <si>
    <r>
      <rPr>
        <b/>
        <sz val="9"/>
        <rFont val="Arial"/>
        <family val="2"/>
      </rPr>
      <t>Từ 500 tỷ đồng trở lên</t>
    </r>
    <r>
      <rPr>
        <sz val="9"/>
        <rFont val="Arial"/>
        <family val="2"/>
      </rPr>
      <t xml:space="preserve"> 
</t>
    </r>
    <r>
      <rPr>
        <i/>
        <sz val="9"/>
        <rFont val="Arial"/>
        <family val="2"/>
      </rPr>
      <t>From 500 bill. dongs and over</t>
    </r>
  </si>
  <si>
    <r>
      <t>Phân theo quy mô vốn</t>
    </r>
    <r>
      <rPr>
        <b/>
        <i/>
        <sz val="10"/>
        <color indexed="8"/>
        <rFont val="Arial"/>
        <family val="2"/>
      </rPr>
      <t xml:space="preserve"> -</t>
    </r>
    <r>
      <rPr>
        <i/>
        <sz val="10"/>
        <color indexed="8"/>
        <rFont val="Arial"/>
        <family val="2"/>
      </rPr>
      <t xml:space="preserve"> By size of capital</t>
    </r>
  </si>
  <si>
    <t>90. Tổng thu nhập của người lao động trong doanh nghiệp</t>
  </si>
  <si>
    <t xml:space="preserve">       phân theo loại hình doanh nghiệp </t>
  </si>
  <si>
    <r>
      <rPr>
        <sz val="9"/>
        <rFont val="Arial"/>
        <family val="2"/>
      </rPr>
      <t xml:space="preserve">Hoạt động kinh doanh bất động sản </t>
    </r>
    <r>
      <rPr>
        <i/>
        <sz val="9"/>
        <rFont val="Arial"/>
        <family val="2"/>
      </rPr>
      <t>- Real estate activities</t>
    </r>
  </si>
  <si>
    <r>
      <t xml:space="preserve">91. </t>
    </r>
    <r>
      <rPr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>Tổng thu nhập của người lao động trong doanh nghiệp</t>
    </r>
  </si>
  <si>
    <t xml:space="preserve">        phân theo ngành kinh tế</t>
  </si>
  <si>
    <r>
      <rPr>
        <sz val="10"/>
        <color indexed="8"/>
        <rFont val="Arial"/>
        <family val="2"/>
      </rPr>
      <t>ĐVT: Nghìn đồng</t>
    </r>
    <r>
      <rPr>
        <i/>
        <sz val="10"/>
        <color indexed="8"/>
        <rFont val="Arial"/>
        <family val="2"/>
      </rPr>
      <t xml:space="preserve"> - Unit: Thousand dongs</t>
    </r>
  </si>
  <si>
    <r>
      <rPr>
        <sz val="10"/>
        <rFont val="Arial"/>
        <family val="2"/>
      </rPr>
      <t>ĐVT: Nghìn đồng</t>
    </r>
    <r>
      <rPr>
        <i/>
        <sz val="10"/>
        <rFont val="Arial"/>
        <family val="2"/>
      </rPr>
      <t xml:space="preserve"> - Unit: Thousand dongs</t>
    </r>
  </si>
  <si>
    <r>
      <rPr>
        <sz val="9"/>
        <rFont val="Arial"/>
        <family val="2"/>
      </rPr>
      <t>Hoạt động kinh doanh bất động sản</t>
    </r>
    <r>
      <rPr>
        <i/>
        <sz val="9"/>
        <rFont val="Arial"/>
        <family val="2"/>
      </rPr>
      <t xml:space="preserve"> - Real estate activities</t>
    </r>
  </si>
  <si>
    <r>
      <t xml:space="preserve">94. </t>
    </r>
    <r>
      <rPr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 xml:space="preserve">Thu nhập bình quân một tháng của người lao động trong doanh nghiệp </t>
    </r>
  </si>
  <si>
    <r>
      <t xml:space="preserve">ĐVT: Tỷ đồng - </t>
    </r>
    <r>
      <rPr>
        <i/>
        <sz val="10"/>
        <color indexed="8"/>
        <rFont val="Arial"/>
        <family val="2"/>
      </rPr>
      <t>Unit: Bill. dongs</t>
    </r>
  </si>
  <si>
    <t>98. Lợi nhuận trước thuế của doanh nghiệp</t>
  </si>
  <si>
    <r>
      <rPr>
        <sz val="10"/>
        <color indexed="8"/>
        <rFont val="Arial"/>
        <family val="2"/>
      </rPr>
      <t>Đơn vị tính</t>
    </r>
    <r>
      <rPr>
        <i/>
        <sz val="10"/>
        <color indexed="8"/>
        <rFont val="Arial"/>
        <family val="2"/>
      </rPr>
      <t xml:space="preserve"> - Unit: %</t>
    </r>
  </si>
  <si>
    <r>
      <rPr>
        <sz val="10"/>
        <color indexed="8"/>
        <rFont val="Arial"/>
        <family val="2"/>
      </rPr>
      <t xml:space="preserve">Đơn vị tính </t>
    </r>
    <r>
      <rPr>
        <i/>
        <sz val="10"/>
        <color indexed="8"/>
        <rFont val="Arial"/>
        <family val="2"/>
      </rPr>
      <t>- Unit: %</t>
    </r>
  </si>
  <si>
    <r>
      <t xml:space="preserve">100. </t>
    </r>
    <r>
      <rPr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>Tỷ suất lợi nhuận trên doanh thu của doanh nghiệp</t>
    </r>
  </si>
  <si>
    <r>
      <rPr>
        <sz val="10"/>
        <rFont val="Arial"/>
        <family val="2"/>
      </rPr>
      <t>ĐVT: Triệu</t>
    </r>
    <r>
      <rPr>
        <i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đồng - </t>
    </r>
    <r>
      <rPr>
        <i/>
        <sz val="10"/>
        <rFont val="Arial"/>
        <family val="2"/>
      </rPr>
      <t>Unit: Mill. dongs</t>
    </r>
  </si>
  <si>
    <r>
      <t xml:space="preserve">Chia theo loại hình Doanh nghiệp - </t>
    </r>
    <r>
      <rPr>
        <b/>
        <i/>
        <sz val="10"/>
        <rFont val="Arial"/>
        <family val="2"/>
      </rPr>
      <t>By types of enterprise</t>
    </r>
  </si>
  <si>
    <r>
      <t>Doanh nghiệp Nhà nước</t>
    </r>
    <r>
      <rPr>
        <i/>
        <sz val="10"/>
        <color indexed="8"/>
        <rFont val="Arial"/>
        <family val="2"/>
      </rPr>
      <t xml:space="preserve"> - State owned enterprise</t>
    </r>
  </si>
  <si>
    <r>
      <t>Doanh nghiệp ngoài Nhà nước</t>
    </r>
    <r>
      <rPr>
        <i/>
        <sz val="10"/>
        <color indexed="8"/>
        <rFont val="Arial"/>
        <family val="2"/>
      </rPr>
      <t xml:space="preserve"> </t>
    </r>
    <r>
      <rPr>
        <sz val="10"/>
        <color indexed="8"/>
        <rFont val="Arial"/>
        <family val="2"/>
      </rPr>
      <t xml:space="preserve">- </t>
    </r>
    <r>
      <rPr>
        <i/>
        <sz val="10"/>
        <color indexed="8"/>
        <rFont val="Arial"/>
        <family val="2"/>
      </rPr>
      <t>Non-state enterprise</t>
    </r>
  </si>
  <si>
    <r>
      <t>Chia theo ngành kinh tế kinh tế -</t>
    </r>
    <r>
      <rPr>
        <b/>
        <i/>
        <sz val="10"/>
        <rFont val="Arial"/>
        <family val="2"/>
      </rPr>
      <t xml:space="preserve"> By economic activity</t>
    </r>
  </si>
  <si>
    <r>
      <t xml:space="preserve">Khai khoáng - </t>
    </r>
    <r>
      <rPr>
        <i/>
        <sz val="9"/>
        <color indexed="8"/>
        <rFont val="Arial"/>
        <family val="2"/>
      </rPr>
      <t>Mining and quarrying</t>
    </r>
  </si>
  <si>
    <r>
      <t xml:space="preserve">Công nghiệp chế biến, chế tạo - </t>
    </r>
    <r>
      <rPr>
        <i/>
        <sz val="9"/>
        <color indexed="8"/>
        <rFont val="Arial"/>
        <family val="2"/>
      </rPr>
      <t>Manufacturing</t>
    </r>
  </si>
  <si>
    <r>
      <t xml:space="preserve">nước thải - </t>
    </r>
    <r>
      <rPr>
        <i/>
        <sz val="9"/>
        <color indexed="8"/>
        <rFont val="Arial"/>
        <family val="2"/>
      </rPr>
      <t>Water supply; sewerage,</t>
    </r>
  </si>
  <si>
    <r>
      <t xml:space="preserve">Xây dựng - </t>
    </r>
    <r>
      <rPr>
        <i/>
        <sz val="9"/>
        <color indexed="8"/>
        <rFont val="Arial"/>
        <family val="2"/>
      </rPr>
      <t>Construction</t>
    </r>
  </si>
  <si>
    <r>
      <t xml:space="preserve">và xe có động cơ khác - </t>
    </r>
    <r>
      <rPr>
        <i/>
        <sz val="9"/>
        <color indexed="8"/>
        <rFont val="Arial"/>
        <family val="2"/>
      </rPr>
      <t xml:space="preserve">Wholesale and retail trade; </t>
    </r>
  </si>
  <si>
    <r>
      <t xml:space="preserve">Vận tải kho bãi - </t>
    </r>
    <r>
      <rPr>
        <i/>
        <sz val="9"/>
        <color indexed="8"/>
        <rFont val="Arial"/>
        <family val="2"/>
      </rPr>
      <t>Transportation and storage</t>
    </r>
  </si>
  <si>
    <r>
      <t xml:space="preserve">Giáo dục và đào tạo - </t>
    </r>
    <r>
      <rPr>
        <i/>
        <sz val="9"/>
        <color indexed="8"/>
        <rFont val="Arial"/>
        <family val="2"/>
      </rPr>
      <t>Education</t>
    </r>
  </si>
  <si>
    <r>
      <t xml:space="preserve">Hoạt động dịch vụ khác - </t>
    </r>
    <r>
      <rPr>
        <i/>
        <sz val="9"/>
        <color indexed="8"/>
        <rFont val="Arial"/>
        <family val="2"/>
      </rPr>
      <t>Other service activities</t>
    </r>
  </si>
  <si>
    <r>
      <rPr>
        <sz val="10"/>
        <rFont val="Arial"/>
        <family val="2"/>
      </rPr>
      <t xml:space="preserve">ĐVT: Hợp tác xã </t>
    </r>
    <r>
      <rPr>
        <i/>
        <sz val="10"/>
        <rFont val="Arial"/>
        <family val="2"/>
      </rPr>
      <t>- Unit: Cooperative</t>
    </r>
  </si>
  <si>
    <r>
      <rPr>
        <sz val="10"/>
        <rFont val="Arial"/>
        <family val="2"/>
      </rPr>
      <t xml:space="preserve">ĐVT: Người </t>
    </r>
    <r>
      <rPr>
        <i/>
        <sz val="10"/>
        <rFont val="Arial"/>
        <family val="2"/>
      </rPr>
      <t>- Unit: Person</t>
    </r>
  </si>
  <si>
    <r>
      <t>ĐVT: Cơ sở</t>
    </r>
    <r>
      <rPr>
        <i/>
        <sz val="10"/>
        <rFont val="Arial"/>
        <family val="2"/>
      </rPr>
      <t xml:space="preserve"> - Unit: Establishment</t>
    </r>
  </si>
  <si>
    <r>
      <t xml:space="preserve">  Sản xuất sản phẩm từ kim loại đúc sẵn (trừ máy móc, thiết bị) - </t>
    </r>
    <r>
      <rPr>
        <i/>
        <sz val="10"/>
        <rFont val="Arial"/>
        <family val="2"/>
      </rPr>
      <t>Manufacture of fabricated metal products (except machinery  and equipment)</t>
    </r>
  </si>
  <si>
    <r>
      <t xml:space="preserve">106. </t>
    </r>
    <r>
      <rPr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>Số cơ sở kinh tế cá thể</t>
    </r>
  </si>
  <si>
    <t xml:space="preserve">         phi nông, lâm nghiệp và thuỷ sản phân theo ngành kinh tế</t>
  </si>
  <si>
    <t xml:space="preserve">        phi nông, lâm nghiệp và thuỷ sản phân theo ngành kinh tế</t>
  </si>
  <si>
    <r>
      <t xml:space="preserve">  Sản xuất sản phẩm điện tử, máy vi tính và sản phẩm quang học - </t>
    </r>
    <r>
      <rPr>
        <i/>
        <sz val="10"/>
        <rFont val="Arial"/>
        <family val="2"/>
      </rPr>
      <t>Manufacture of computer, electronic and optical products</t>
    </r>
  </si>
  <si>
    <r>
      <t xml:space="preserve">  Sản xuất xe có động cơ, rơ moóc - </t>
    </r>
    <r>
      <rPr>
        <i/>
        <sz val="10"/>
        <rFont val="Arial"/>
        <family val="2"/>
      </rPr>
      <t>Manufacture of motor vehicles; trailersand semi-trailers</t>
    </r>
  </si>
  <si>
    <r>
      <t xml:space="preserve">  Hoạt động thu gom, xử lý và tiêu hủy rác thái; tái chế phế liệu - </t>
    </r>
    <r>
      <rPr>
        <i/>
        <sz val="10"/>
        <rFont val="Arial"/>
        <family val="2"/>
      </rPr>
      <t>Waste collection, treatment and disposal activities; material recovery</t>
    </r>
  </si>
  <si>
    <r>
      <t xml:space="preserve">  Bán, sửa chữa ô tô, mô tô, xe máy và xe có động cơ khác - </t>
    </r>
    <r>
      <rPr>
        <i/>
        <sz val="10"/>
        <rFont val="Arial"/>
        <family val="2"/>
      </rPr>
      <t>Wholesale and retail Trade and repair of motor vehicles and motorcycles</t>
    </r>
  </si>
  <si>
    <r>
      <t xml:space="preserve">  Bán buôn (trừ ô tô, mô tô, xe máy và xe có động cơ khác) - </t>
    </r>
    <r>
      <rPr>
        <i/>
        <sz val="10"/>
        <rFont val="Arial"/>
        <family val="2"/>
      </rPr>
      <t>Wholesale trade (exceot of motor vehicles and motorcycles)</t>
    </r>
  </si>
  <si>
    <r>
      <t xml:space="preserve">  Bán lẻ (trừ ô tô, mô tô, xe máy và xe có động cơ khác) - </t>
    </r>
    <r>
      <rPr>
        <i/>
        <sz val="10"/>
        <rFont val="Arial"/>
        <family val="2"/>
      </rPr>
      <t xml:space="preserve">Retail trade (exceot of motor vehicles and motorcycles) </t>
    </r>
  </si>
  <si>
    <t xml:space="preserve">       (Cont.) Number of non-farm individual business establishments</t>
  </si>
  <si>
    <r>
      <t xml:space="preserve">  Hoạt động tài chính (trừ bảo hiểm và bảo hiểm xã hội) - </t>
    </r>
    <r>
      <rPr>
        <i/>
        <sz val="10"/>
        <rFont val="Arial"/>
        <family val="2"/>
      </rPr>
      <t>Finsncial service activities (except insurance and pension funding)</t>
    </r>
  </si>
  <si>
    <r>
      <t xml:space="preserve">  Hoạt động của trụ sở văn phòng; hoạt động tư vấn quản lý - </t>
    </r>
    <r>
      <rPr>
        <i/>
        <sz val="10"/>
        <rFont val="Arial"/>
        <family val="2"/>
      </rPr>
      <t xml:space="preserve">Activities of kead office; management consultancy activities  </t>
    </r>
  </si>
  <si>
    <r>
      <t xml:space="preserve">  Hoạt động chuyên môn, khoa học và công nghệ khác - </t>
    </r>
    <r>
      <rPr>
        <i/>
        <sz val="10"/>
        <rFont val="Arial"/>
        <family val="2"/>
      </rPr>
      <t>Other professional, scientific and technical activities</t>
    </r>
  </si>
  <si>
    <r>
      <t xml:space="preserve">  Hoạt động dịch vụ vệ sinh nhà cửa, công trình và cảnh quan - </t>
    </r>
    <r>
      <rPr>
        <i/>
        <sz val="10"/>
        <rFont val="Arial"/>
        <family val="2"/>
      </rPr>
      <t>Services to buidings and landscape activities</t>
    </r>
  </si>
  <si>
    <r>
      <t xml:space="preserve">ĐVT: Người </t>
    </r>
    <r>
      <rPr>
        <i/>
        <sz val="10"/>
        <rFont val="Arial"/>
        <family val="2"/>
      </rPr>
      <t>- Unit: Person</t>
    </r>
  </si>
  <si>
    <r>
      <t xml:space="preserve">108. </t>
    </r>
    <r>
      <rPr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>Số lao động trong các cơ sở kinh tế cá thể phi nông, lâm nghiệp</t>
    </r>
  </si>
  <si>
    <r>
      <t xml:space="preserve">  Bán lẻ (trừ ô tô, mô tô, xe máy và xe có động cơ khác) - R</t>
    </r>
    <r>
      <rPr>
        <i/>
        <sz val="10"/>
        <rFont val="Arial"/>
        <family val="2"/>
      </rPr>
      <t xml:space="preserve">etail trade (exceot of motor vehicles and motorcycles) </t>
    </r>
  </si>
  <si>
    <r>
      <t xml:space="preserve">  Hoạt động của các đại lý du lịch, kinh doanh tua du lịch và các dịch vụ hỗ trợ khác - </t>
    </r>
    <r>
      <rPr>
        <i/>
        <sz val="10"/>
        <rFont val="Arial"/>
        <family val="2"/>
      </rPr>
      <t>Travel agency, tour operator and other reservation service activities</t>
    </r>
  </si>
  <si>
    <r>
      <t xml:space="preserve">110. </t>
    </r>
    <r>
      <rPr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>Số lao động nữ trong các cơ sở kinh tế cá thể phi nông, lâm nghiệp</t>
    </r>
  </si>
  <si>
    <t xml:space="preserve">        (Cont.) Number of female employees in the non-farm individual</t>
  </si>
  <si>
    <r>
      <t>ĐVT: Triệu đồng</t>
    </r>
    <r>
      <rPr>
        <i/>
        <sz val="10"/>
        <rFont val="Arial"/>
        <family val="2"/>
      </rPr>
      <t xml:space="preserve"> - Unit: Mill. Dongs</t>
    </r>
  </si>
  <si>
    <r>
      <t xml:space="preserve">112. </t>
    </r>
    <r>
      <rPr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>Giá trị tài sản cố định của các cơ sở kinh tế cá thể phi nông,</t>
    </r>
  </si>
  <si>
    <r>
      <t xml:space="preserve">  Bán, sửa chữa ô tô, mô tô, xe máy và xe có động cơ khác -</t>
    </r>
    <r>
      <rPr>
        <i/>
        <sz val="10"/>
        <rFont val="Arial"/>
        <family val="2"/>
      </rPr>
      <t xml:space="preserve"> Wholesale and retail Trade and repair of motor vehicles and motorcycles</t>
    </r>
  </si>
  <si>
    <r>
      <t xml:space="preserve">  Bán buôn (trừ ô tô, mô tô, xe máy và xe có động cơ khác) -</t>
    </r>
    <r>
      <rPr>
        <i/>
        <sz val="10"/>
        <rFont val="Arial"/>
        <family val="2"/>
      </rPr>
      <t xml:space="preserve"> Wholesale trade (exceot of motor vehicles and motorcycles)</t>
    </r>
  </si>
  <si>
    <r>
      <t xml:space="preserve">Công ty hợp danh - </t>
    </r>
    <r>
      <rPr>
        <i/>
        <sz val="10"/>
        <rFont val="Arial"/>
        <family val="2"/>
      </rPr>
      <t>Collective name</t>
    </r>
  </si>
  <si>
    <t xml:space="preserve">      Profit rate per net return of enterprises by district</t>
  </si>
  <si>
    <t>Sản xuất hóa chất và sản phẩm hóa chất
Manufacture of chenical products</t>
  </si>
  <si>
    <t xml:space="preserve">  Sản xuất hóa chất và sản phẩm hóa chất
  Manufacture of chenical products</t>
  </si>
  <si>
    <r>
      <t xml:space="preserve">  Hoạt động thu gom, xử lý và tiêu hủy rác thải; tái chế phế liệu -</t>
    </r>
    <r>
      <rPr>
        <i/>
        <sz val="10"/>
        <rFont val="Arial"/>
        <family val="2"/>
      </rPr>
      <t xml:space="preserve"> Waste collection, treatment and disposal activities; material recovery</t>
    </r>
  </si>
  <si>
    <t>Số doanh nghiệp đang hoạt động tại thời điểm 31/12/2018 phân theo quy mô</t>
  </si>
  <si>
    <t xml:space="preserve">Number of acting enterprises as of annual 31/12/2018 by size of employees </t>
  </si>
  <si>
    <t xml:space="preserve">Số doanh nghiệp đang hoạt động tại thời điểm 31/12/2018 phân theo quy mô lao động </t>
  </si>
  <si>
    <t>Number of acting enterprises as of  annual 31/12/2018</t>
  </si>
  <si>
    <t>Number of acting enterprises as of annual 31/12/2018</t>
  </si>
  <si>
    <t>Số doanh nghiệp đang hoạt động tại thời điểm 31/12/2018 phân theo quy mô vốn</t>
  </si>
  <si>
    <t xml:space="preserve">Number of acting enterprises as of annual 31/12/2018 by size of capital </t>
  </si>
  <si>
    <t>84. Số doanh nghiệp đang hoạt động thời điểm 31/12/2018</t>
  </si>
  <si>
    <t xml:space="preserve">      Number of acting enterprises as of annual 31/12/2018</t>
  </si>
  <si>
    <t>85. Số doanh nghiệp đang hoạt động tại thời điểm 31/12/2018</t>
  </si>
  <si>
    <t xml:space="preserve">       Number of acting enterprises as of 31/12/2018</t>
  </si>
  <si>
    <t>85. (Tiếp theo) Số doanh nghiệp đang hoạt động tại thời điểm 31/12/2018</t>
  </si>
  <si>
    <t xml:space="preserve">       (Cont.) Number of acting enterprises as of 31/12/2018</t>
  </si>
  <si>
    <t>86. Số doanh nghiệp đang hoạt động tại thời điểm 31/12/2018</t>
  </si>
  <si>
    <t>87. Số doanh nghiệp đang hoạt động tại thời điểm 31/12/2018</t>
  </si>
  <si>
    <t xml:space="preserve">      Number of acting enterprises as of 31/12/2018</t>
  </si>
  <si>
    <t>88. Số doanh nghiệp đang hoạt động tại thời điểm 31/12/2018</t>
  </si>
  <si>
    <t>88. (Tiếp theo) Số doanh nghiệp đang hoạt động tại thời điểm 31/12/2018</t>
  </si>
  <si>
    <t>89. Số doanh nghiệp đang hoạt động tại thời điểm 31/12/2018</t>
  </si>
  <si>
    <t>Sơ bộ
Prel. 2019</t>
  </si>
  <si>
    <r>
      <t>DN 100% vốn nhà nước -</t>
    </r>
    <r>
      <rPr>
        <i/>
        <sz val="9"/>
        <rFont val="Arial"/>
        <family val="2"/>
      </rPr>
      <t xml:space="preserve"> 100% capital state  owned </t>
    </r>
  </si>
  <si>
    <r>
      <t xml:space="preserve">DN hơn 50%  vốn nhà nước  - </t>
    </r>
    <r>
      <rPr>
        <i/>
        <sz val="9"/>
        <rFont val="Arial"/>
        <family val="2"/>
      </rPr>
      <t>over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 xml:space="preserve">50% capital state  owned </t>
    </r>
  </si>
  <si>
    <r>
      <t>2. TP. Long Khánh -</t>
    </r>
    <r>
      <rPr>
        <i/>
        <sz val="10"/>
        <rFont val="Arial"/>
        <family val="2"/>
      </rPr>
      <t xml:space="preserve"> Long Khanh city</t>
    </r>
  </si>
  <si>
    <t xml:space="preserve">       Number of non-farm individual business establishments by kinds of economic activity</t>
  </si>
  <si>
    <t xml:space="preserve">        by kinds of economic activity</t>
  </si>
  <si>
    <t xml:space="preserve">       phân theo huyện/thành phố thuộc tỉnh</t>
  </si>
  <si>
    <t xml:space="preserve">       establishments by kinds of economic activity</t>
  </si>
  <si>
    <r>
      <t xml:space="preserve">TỔNG SỐ - </t>
    </r>
    <r>
      <rPr>
        <b/>
        <i/>
        <sz val="10"/>
        <rFont val="Arial"/>
        <family val="2"/>
      </rPr>
      <t>TOTAL</t>
    </r>
  </si>
  <si>
    <t xml:space="preserve">      và thuỷ sản phân theo huyện/thành phố thuộc tỉnh</t>
  </si>
  <si>
    <t xml:space="preserve">       by kinds of economic activity</t>
  </si>
  <si>
    <t xml:space="preserve">        business establishments by kinds of economic activity</t>
  </si>
  <si>
    <t xml:space="preserve">       và thuỷ sản phân theo huyện/thành phố thuộc tỉnh</t>
  </si>
  <si>
    <t xml:space="preserve"> phân theo huyện/thành phố thuộc tỉnh</t>
  </si>
  <si>
    <t xml:space="preserve">và phân theo huyện/thành phố thuộc tỉnh </t>
  </si>
  <si>
    <t>Số lao động nữ trong các doanh nghiệp tại thời điểm 31/12 hàng năm phân theo ngành kinh tế</t>
  </si>
  <si>
    <t>tại thời điểm 31/12 hàng năm phân theo huyện/thành phố thuộc tỉnh</t>
  </si>
  <si>
    <t>Tổng thu nhập của người lao động trong doanh nghiệp phân theo huyện/thành phố thuộc tỉnh</t>
  </si>
  <si>
    <t>phân theo huyện/thành phố thuộc tỉnh</t>
  </si>
  <si>
    <t>Lợi nhuận trước thuế của doanh nghiệp phân theo huyện/thành phố thuộc tỉnh</t>
  </si>
  <si>
    <t>Tỷ suất lợi nhuận của doanh nghiệp phân theo huyện/thành phố thuộc tỉnh</t>
  </si>
  <si>
    <t>Số hợp tác xã phân theo huyện/thành phố thuộc tỉnh</t>
  </si>
  <si>
    <t>Số lao động trong hợp tác xã phân theo huyện/thành phố thuộc tỉnh</t>
  </si>
  <si>
    <t xml:space="preserve">    tại thời điểm 31/12 hàng năm phân theo huyện/thành phố thuộc tỉnh</t>
  </si>
  <si>
    <t xml:space="preserve">    tại thời điểm 31/12 hàng năm phân theo phân theo huyện/thành phố thuộc tỉnh</t>
  </si>
  <si>
    <t xml:space="preserve">      của các doanh nghiệp phân theo huyện/thành phố thuộc tỉnh</t>
  </si>
  <si>
    <t xml:space="preserve">       tại thời điểm 31/12 hàng năm phân theo huyện/thành phố thuộc tỉnh</t>
  </si>
  <si>
    <t xml:space="preserve">       phân theo quy mô lao động và phân theo huyện/thành phố thuộc tỉnh</t>
  </si>
  <si>
    <t xml:space="preserve">       phân theo quy mô vốn và phân theo huyện/thành phố thuộc tỉnh</t>
  </si>
  <si>
    <t xml:space="preserve">      phân theo huyện/thành phố thuộc tỉnh</t>
  </si>
  <si>
    <t>101. Tỷ suất lợi nhuận trên doanh thu của doanh nghiệp phân theo huyện/thành phố thuộc tỉnh</t>
  </si>
  <si>
    <t>104. Số hợp tác xã phân theo huyện/thành phố thuộc tỉnh</t>
  </si>
  <si>
    <r>
      <rPr>
        <b/>
        <sz val="8"/>
        <rFont val="Arial"/>
        <family val="2"/>
      </rPr>
      <t xml:space="preserve">Dưới 0,5 tỷ đồng </t>
    </r>
    <r>
      <rPr>
        <sz val="8"/>
        <rFont val="Arial"/>
        <family val="2"/>
      </rPr>
      <t xml:space="preserve">
</t>
    </r>
    <r>
      <rPr>
        <i/>
        <sz val="8"/>
        <rFont val="Arial"/>
        <family val="2"/>
      </rPr>
      <t>Under 0.5 billion dongs</t>
    </r>
  </si>
  <si>
    <r>
      <rPr>
        <b/>
        <sz val="8"/>
        <rFont val="Arial"/>
        <family val="2"/>
      </rPr>
      <t>Từ 0,5 đến dưới 1 tỷ đồng</t>
    </r>
    <r>
      <rPr>
        <sz val="8"/>
        <rFont val="Arial"/>
        <family val="2"/>
      </rPr>
      <t xml:space="preserve">
</t>
    </r>
    <r>
      <rPr>
        <i/>
        <sz val="8"/>
        <rFont val="Arial"/>
        <family val="2"/>
      </rPr>
      <t>From 0.5 to under 1 bill. dongs</t>
    </r>
  </si>
  <si>
    <r>
      <rPr>
        <b/>
        <sz val="8"/>
        <rFont val="Arial"/>
        <family val="2"/>
      </rPr>
      <t xml:space="preserve">Từ 1 đến dưới 5 tỷ đồng </t>
    </r>
    <r>
      <rPr>
        <sz val="8"/>
        <rFont val="Arial"/>
        <family val="2"/>
      </rPr>
      <t xml:space="preserve">
</t>
    </r>
    <r>
      <rPr>
        <i/>
        <sz val="8"/>
        <rFont val="Arial"/>
        <family val="2"/>
      </rPr>
      <t>From 1 to under 5 bill. dong</t>
    </r>
  </si>
  <si>
    <r>
      <rPr>
        <b/>
        <sz val="8"/>
        <rFont val="Arial"/>
        <family val="2"/>
      </rPr>
      <t xml:space="preserve">Từ 5 đến dưới 10 tỷ đồng </t>
    </r>
    <r>
      <rPr>
        <sz val="8"/>
        <rFont val="Arial"/>
        <family val="2"/>
      </rPr>
      <t xml:space="preserve">
</t>
    </r>
    <r>
      <rPr>
        <i/>
        <sz val="8"/>
        <rFont val="Arial"/>
        <family val="2"/>
      </rPr>
      <t>From 5 to under 10 bill. dongs</t>
    </r>
  </si>
  <si>
    <r>
      <rPr>
        <b/>
        <sz val="8"/>
        <rFont val="Arial"/>
        <family val="2"/>
      </rPr>
      <t xml:space="preserve">Từ 10 đến dưới 50 tỷ đồng </t>
    </r>
    <r>
      <rPr>
        <sz val="8"/>
        <rFont val="Arial"/>
        <family val="2"/>
      </rPr>
      <t xml:space="preserve">
</t>
    </r>
    <r>
      <rPr>
        <i/>
        <sz val="8"/>
        <rFont val="Arial"/>
        <family val="2"/>
      </rPr>
      <t>From 10 to under 50 bill. dongs</t>
    </r>
  </si>
  <si>
    <r>
      <rPr>
        <b/>
        <sz val="8"/>
        <rFont val="Arial"/>
        <family val="2"/>
      </rPr>
      <t xml:space="preserve">Từ 50 đến dưới 200 tỷ đồng </t>
    </r>
    <r>
      <rPr>
        <sz val="8"/>
        <rFont val="Arial"/>
        <family val="2"/>
      </rPr>
      <t xml:space="preserve">
</t>
    </r>
    <r>
      <rPr>
        <i/>
        <sz val="8"/>
        <rFont val="Arial"/>
        <family val="2"/>
      </rPr>
      <t>From 50 to under 200 bill. dongs</t>
    </r>
  </si>
  <si>
    <r>
      <rPr>
        <b/>
        <sz val="8"/>
        <rFont val="Arial"/>
        <family val="2"/>
      </rPr>
      <t>Từ 200 đến dưới 500 tỷ đồng</t>
    </r>
    <r>
      <rPr>
        <sz val="8"/>
        <rFont val="Arial"/>
        <family val="2"/>
      </rPr>
      <t xml:space="preserve"> 
</t>
    </r>
    <r>
      <rPr>
        <i/>
        <sz val="8"/>
        <rFont val="Arial"/>
        <family val="2"/>
      </rPr>
      <t>From 200 to under 500 bill. dongs</t>
    </r>
  </si>
  <si>
    <r>
      <rPr>
        <b/>
        <sz val="8"/>
        <rFont val="Arial"/>
        <family val="2"/>
      </rPr>
      <t xml:space="preserve">Từ 500 tỷ đồng trở lên </t>
    </r>
    <r>
      <rPr>
        <sz val="8"/>
        <rFont val="Arial"/>
        <family val="2"/>
      </rPr>
      <t xml:space="preserve">
</t>
    </r>
    <r>
      <rPr>
        <i/>
        <sz val="8"/>
        <rFont val="Arial"/>
        <family val="2"/>
      </rPr>
      <t>From 500 bill. dongs and over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</si>
</sst>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6">
    <numFmt numFmtId="42" formatCode="_(&quot;$&quot;* #,##0_);_(&quot;$&quot;* \(#,##0\);_(&quot;$&quot;* &quot;-&quot;_);_(@_)"/>
    <numFmt numFmtId="43" formatCode="_(* #,##0.00_);_(* \(#,##0.00\);_(* &quot;-&quot;??_);_(@_)"/>
    <numFmt numFmtId="164" formatCode="_-* #,##0.00\ _₫_-;\-* #,##0.00\ _₫_-;_-* &quot;-&quot;??\ _₫_-;_-@_-"/>
    <numFmt numFmtId="165" formatCode="_-* #,##0_-;\-* #,##0_-;_-* &quot;-&quot;_-;_-@_-"/>
    <numFmt numFmtId="166" formatCode="_-* #,##0.00_-;\-* #,##0.00_-;_-* &quot;-&quot;??_-;_-@_-"/>
    <numFmt numFmtId="167" formatCode="0.0"/>
    <numFmt numFmtId="168" formatCode="_###,###,###"/>
    <numFmt numFmtId="169" formatCode="0&quot;.&quot;000%"/>
    <numFmt numFmtId="170" formatCode="###,0&quot;.&quot;00\ &quot;F&quot;;[Red]\-###,0&quot;.&quot;00\ &quot;F&quot;"/>
    <numFmt numFmtId="171" formatCode="_-&quot;$&quot;* #,##0_-;\-&quot;$&quot;* #,##0_-;_-&quot;$&quot;* &quot;-&quot;_-;_-@_-"/>
    <numFmt numFmtId="172" formatCode="_-* #,##0.00\ _V_N_D_-;\-* #,##0.00\ _V_N_D_-;_-* &quot;-&quot;??\ _V_N_D_-;_-@_-"/>
    <numFmt numFmtId="173" formatCode="_-* #,##0\ _V_N_D_-;\-* #,##0\ _V_N_D_-;_-* &quot;-&quot;\ _V_N_D_-;_-@_-"/>
    <numFmt numFmtId="174" formatCode="&quot;SFr.&quot;\ #,##0.00;[Red]&quot;SFr.&quot;\ \-#,##0.00"/>
    <numFmt numFmtId="175" formatCode="_ &quot;SFr.&quot;\ * #,##0_ ;_ &quot;SFr.&quot;\ * \-#,##0_ ;_ &quot;SFr.&quot;\ * &quot;-&quot;_ ;_ @_ "/>
    <numFmt numFmtId="176" formatCode="_ * #,##0_ ;_ * \-#,##0_ ;_ * &quot;-&quot;_ ;_ @_ "/>
    <numFmt numFmtId="177" formatCode="_ * #,##0.00_ ;_ * \-#,##0.00_ ;_ * &quot;-&quot;??_ ;_ @_ "/>
    <numFmt numFmtId="178" formatCode="_-* #,##0.00\ &quot;F&quot;_-;\-* #,##0.00\ &quot;F&quot;_-;_-* &quot;-&quot;??\ &quot;F&quot;_-;_-@_-"/>
    <numFmt numFmtId="179" formatCode="\$#,##0\ ;\(\$#,##0\)"/>
    <numFmt numFmtId="180" formatCode="&quot;\&quot;#,##0;[Red]&quot;\&quot;&quot;\&quot;\-#,##0"/>
    <numFmt numFmtId="181" formatCode="&quot;\&quot;#,##0.00;[Red]&quot;\&quot;&quot;\&quot;&quot;\&quot;&quot;\&quot;&quot;\&quot;&quot;\&quot;\-#,##0.00"/>
    <numFmt numFmtId="182" formatCode="&quot;\&quot;#,##0.00;[Red]&quot;\&quot;\-#,##0.00"/>
    <numFmt numFmtId="183" formatCode="&quot;\&quot;#,##0;[Red]&quot;\&quot;\-#,##0"/>
    <numFmt numFmtId="184" formatCode="#,##0\ &quot;$&quot;_);[Red]\(#,##0\ &quot;$&quot;\)"/>
    <numFmt numFmtId="185" formatCode="_-&quot;$&quot;* ###,0&quot;.&quot;00_-;\-&quot;$&quot;* ###,0&quot;.&quot;00_-;_-&quot;$&quot;* &quot;-&quot;??_-;_-@_-"/>
    <numFmt numFmtId="186" formatCode="m/d"/>
    <numFmt numFmtId="187" formatCode="&quot;ß&quot;#,##0;\-&quot;&quot;\ß&quot;&quot;#,##0"/>
    <numFmt numFmtId="188" formatCode="\t0.00%"/>
    <numFmt numFmtId="189" formatCode="\t#\ ??/??"/>
    <numFmt numFmtId="190" formatCode="#,##0;\(#,##0\)"/>
    <numFmt numFmtId="191" formatCode="_ * #,##0.00_)\ &quot;ĐỒNG&quot;_ ;_ * \(#,##0.00\)\ &quot;ĐỒNG&quot;_ ;_ * &quot;-&quot;??_)\ &quot;ĐỒNG&quot;_ ;_ @_ "/>
    <numFmt numFmtId="192" formatCode="0.00_)"/>
    <numFmt numFmtId="193" formatCode="_-* #,##0_-;\-* #,##0_-;_-* &quot;-&quot;??_-;_-@_-"/>
    <numFmt numFmtId="194" formatCode="#,##0\ "/>
    <numFmt numFmtId="195" formatCode="#,##0.0"/>
    <numFmt numFmtId="196" formatCode="_(* #,##0_);_(* \(#,##0\);_(* &quot;-&quot;??_);_(@_)"/>
    <numFmt numFmtId="197" formatCode="#,##0.000"/>
  </numFmts>
  <fonts count="114">
    <font>
      <sz val="12"/>
      <name val=".VnArial"/>
    </font>
    <font>
      <sz val="12"/>
      <name val=".Vn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.VnArial"/>
      <family val="2"/>
    </font>
    <font>
      <sz val="12"/>
      <name val=".VnArial"/>
      <family val="2"/>
    </font>
    <font>
      <sz val="12"/>
      <name val=".VnTime"/>
      <family val="2"/>
    </font>
    <font>
      <sz val="12"/>
      <name val=".VnTime"/>
      <family val="2"/>
    </font>
    <font>
      <sz val="10"/>
      <name val="VNI-Times"/>
    </font>
    <font>
      <sz val="11"/>
      <name val="??"/>
      <family val="3"/>
    </font>
    <font>
      <sz val="14"/>
      <name val="??"/>
      <family val="3"/>
    </font>
    <font>
      <sz val="10"/>
      <name val="Arial"/>
      <family val="2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2"/>
      <name val="VNI-Times"/>
    </font>
    <font>
      <sz val="12"/>
      <color indexed="8"/>
      <name val="¹ÙÅÁÃ¼"/>
      <family val="1"/>
      <charset val="129"/>
    </font>
    <font>
      <sz val="12"/>
      <name val="¹UAAA¼"/>
      <family val="3"/>
      <charset val="129"/>
    </font>
    <font>
      <sz val="12"/>
      <name val="¹ÙÅÁÃ¼"/>
      <charset val="129"/>
    </font>
    <font>
      <sz val="10"/>
      <name val="Times New Roman"/>
      <family val="1"/>
    </font>
    <font>
      <b/>
      <sz val="10"/>
      <name val="Helv"/>
    </font>
    <font>
      <b/>
      <sz val="12"/>
      <name val="VNTime"/>
      <family val="2"/>
    </font>
    <font>
      <b/>
      <sz val="12"/>
      <name val="VNTimeH"/>
      <family val="2"/>
    </font>
    <font>
      <sz val="12"/>
      <name val="VNTime"/>
      <family val="2"/>
    </font>
    <font>
      <sz val="8"/>
      <name val="Arial"/>
      <family val="2"/>
    </font>
    <font>
      <b/>
      <sz val="12"/>
      <name val="Helv"/>
    </font>
    <font>
      <b/>
      <sz val="18"/>
      <name val="Arial"/>
      <family val="2"/>
    </font>
    <font>
      <b/>
      <sz val="12"/>
      <name val="Arial"/>
      <family val="2"/>
    </font>
    <font>
      <b/>
      <sz val="11"/>
      <name val="Helv"/>
    </font>
    <font>
      <sz val="7"/>
      <name val="Small Fonts"/>
      <family val="2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b/>
      <sz val="9"/>
      <name val="Arial"/>
      <family val="2"/>
    </font>
    <font>
      <sz val="12"/>
      <name val="新細明體"/>
      <charset val="136"/>
    </font>
    <font>
      <sz val="12"/>
      <name val="Courier"/>
      <family val="3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0"/>
      <name val=" "/>
      <family val="1"/>
      <charset val="136"/>
    </font>
    <font>
      <sz val="12"/>
      <name val="Times New Roman"/>
      <family val="1"/>
    </font>
    <font>
      <sz val="14"/>
      <name val="Times New Roman"/>
      <family val="1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  <charset val="163"/>
    </font>
    <font>
      <sz val="11"/>
      <color indexed="8"/>
      <name val="Calibri"/>
      <family val="2"/>
    </font>
    <font>
      <sz val="11"/>
      <name val=".VnTime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Arial"/>
      <family val="2"/>
      <charset val="163"/>
    </font>
    <font>
      <sz val="11"/>
      <name val="U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b/>
      <i/>
      <sz val="16"/>
      <name val="Helv"/>
      <family val="2"/>
    </font>
    <font>
      <sz val="13"/>
      <name val="Times New Roman"/>
      <family val="1"/>
      <charset val="163"/>
    </font>
    <font>
      <sz val="14"/>
      <name val="Times New Roman"/>
      <family val="1"/>
      <charset val="163"/>
    </font>
    <font>
      <sz val="8"/>
      <name val=".VnTime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i/>
      <sz val="10"/>
      <color indexed="8"/>
      <name val="Arial"/>
      <family val="2"/>
    </font>
    <font>
      <sz val="10"/>
      <name val=".VnTime"/>
      <family val="2"/>
    </font>
    <font>
      <sz val="12"/>
      <name val=".VnArial"/>
      <family val="2"/>
    </font>
    <font>
      <sz val="10"/>
      <name val=".VnTime"/>
      <family val="2"/>
    </font>
    <font>
      <sz val="12"/>
      <color indexed="8"/>
      <name val="Arial"/>
      <family val="2"/>
    </font>
    <font>
      <b/>
      <i/>
      <sz val="12"/>
      <name val="Arial"/>
      <family val="2"/>
    </font>
    <font>
      <i/>
      <sz val="16"/>
      <name val="Arial"/>
      <family val="2"/>
    </font>
    <font>
      <i/>
      <sz val="10"/>
      <name val="Arial"/>
      <family val="2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b/>
      <sz val="16"/>
      <color indexed="8"/>
      <name val="Arial"/>
      <family val="2"/>
    </font>
    <font>
      <b/>
      <sz val="12"/>
      <color indexed="8"/>
      <name val="Arial"/>
      <family val="2"/>
    </font>
    <font>
      <i/>
      <sz val="12"/>
      <color indexed="8"/>
      <name val="Arial"/>
      <family val="2"/>
    </font>
    <font>
      <sz val="9.5"/>
      <name val="Arial"/>
      <family val="2"/>
    </font>
    <font>
      <i/>
      <sz val="9.5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b/>
      <sz val="9"/>
      <color indexed="8"/>
      <name val="Arial"/>
      <family val="2"/>
    </font>
    <font>
      <b/>
      <i/>
      <sz val="9"/>
      <color indexed="8"/>
      <name val="Arial"/>
      <family val="2"/>
    </font>
    <font>
      <sz val="9"/>
      <color indexed="8"/>
      <name val="Arial"/>
      <family val="2"/>
    </font>
    <font>
      <i/>
      <sz val="9"/>
      <color indexed="8"/>
      <name val="Arial"/>
      <family val="2"/>
    </font>
    <font>
      <i/>
      <sz val="12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i/>
      <sz val="8.5"/>
      <color indexed="8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1"/>
      <color theme="1"/>
      <name val="Times New Roman"/>
      <family val="1"/>
    </font>
    <font>
      <b/>
      <sz val="8"/>
      <name val="Arial"/>
      <family val="2"/>
    </font>
    <font>
      <i/>
      <sz val="8"/>
      <name val="Arial"/>
      <family val="2"/>
    </font>
    <font>
      <b/>
      <sz val="1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</borders>
  <cellStyleXfs count="757">
    <xf numFmtId="0" fontId="0" fillId="0" borderId="0"/>
    <xf numFmtId="171" fontId="16" fillId="0" borderId="0" applyFont="0" applyFill="0" applyBorder="0" applyAlignment="0" applyProtection="0"/>
    <xf numFmtId="169" fontId="10" fillId="0" borderId="0" applyFont="0" applyFill="0" applyBorder="0" applyAlignment="0" applyProtection="0"/>
    <xf numFmtId="0" fontId="11" fillId="0" borderId="0" applyFont="0" applyFill="0" applyBorder="0" applyAlignment="0" applyProtection="0"/>
    <xf numFmtId="170" fontId="12" fillId="0" borderId="0" applyFont="0" applyFill="0" applyBorder="0" applyAlignment="0" applyProtection="0"/>
    <xf numFmtId="40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5" fillId="0" borderId="0"/>
    <xf numFmtId="42" fontId="9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3" fillId="2" borderId="0" applyNumberFormat="0"/>
    <xf numFmtId="0" fontId="5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0" fontId="49" fillId="2" borderId="0" applyNumberFormat="0"/>
    <xf numFmtId="0" fontId="5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9" fillId="2" borderId="0" applyNumberFormat="0"/>
    <xf numFmtId="0" fontId="5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9" fillId="2" borderId="0" applyNumberFormat="0"/>
    <xf numFmtId="0" fontId="5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9" fillId="2" borderId="0" applyNumberFormat="0"/>
    <xf numFmtId="0" fontId="3" fillId="2" borderId="0" applyNumberFormat="0"/>
    <xf numFmtId="0" fontId="5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51" fillId="2" borderId="0" applyNumberFormat="0"/>
    <xf numFmtId="0" fontId="49" fillId="2" borderId="0" applyNumberFormat="0"/>
    <xf numFmtId="0" fontId="5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9" fillId="2" borderId="0" applyNumberFormat="0"/>
    <xf numFmtId="0" fontId="5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9" fillId="2" borderId="0" applyNumberFormat="0"/>
    <xf numFmtId="0" fontId="5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9" fillId="2" borderId="0" applyNumberFormat="0"/>
    <xf numFmtId="0" fontId="5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9" fillId="2" borderId="0" applyNumberFormat="0"/>
    <xf numFmtId="0" fontId="5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5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5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5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5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9" fillId="2" borderId="0" applyNumberFormat="0"/>
    <xf numFmtId="0" fontId="5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5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9" fillId="0" borderId="0" applyFont="0" applyFill="0" applyBorder="0" applyAlignment="0" applyProtection="0"/>
    <xf numFmtId="0" fontId="49" fillId="2" borderId="0" applyNumberFormat="0"/>
    <xf numFmtId="0" fontId="49" fillId="2" borderId="0" applyNumberFormat="0"/>
    <xf numFmtId="0" fontId="3" fillId="2" borderId="0" applyNumberFormat="0"/>
    <xf numFmtId="0" fontId="5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5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5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5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5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9" fillId="0" borderId="0" applyFont="0" applyFill="0" applyBorder="0" applyAlignment="0" applyProtection="0"/>
    <xf numFmtId="0" fontId="3" fillId="2" borderId="0" applyNumberFormat="0"/>
    <xf numFmtId="0" fontId="49" fillId="2" borderId="0" applyNumberFormat="0"/>
    <xf numFmtId="0" fontId="3" fillId="2" borderId="0" applyNumberFormat="0"/>
    <xf numFmtId="0" fontId="5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51" fillId="2" borderId="0" applyNumberFormat="0"/>
    <xf numFmtId="0" fontId="49" fillId="2" borderId="0" applyNumberFormat="0"/>
    <xf numFmtId="0" fontId="5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9" fillId="2" borderId="0" applyNumberFormat="0"/>
    <xf numFmtId="0" fontId="5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9" fillId="2" borderId="0" applyNumberFormat="0"/>
    <xf numFmtId="0" fontId="5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9" fillId="2" borderId="0" applyNumberFormat="0"/>
    <xf numFmtId="0" fontId="5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9" fillId="2" borderId="0" applyNumberFormat="0"/>
    <xf numFmtId="0" fontId="5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5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5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5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5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9" fillId="2" borderId="0" applyNumberFormat="0"/>
    <xf numFmtId="0" fontId="5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5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5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0" fontId="3" fillId="2" borderId="0" applyNumberFormat="0"/>
    <xf numFmtId="0" fontId="5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5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9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5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9" fillId="0" borderId="0" applyFont="0" applyFill="0" applyBorder="0" applyAlignment="0" applyProtection="0"/>
    <xf numFmtId="0" fontId="3" fillId="2" borderId="0" applyNumberFormat="0"/>
    <xf numFmtId="0" fontId="5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9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3" fillId="2" borderId="0" applyNumberFormat="0"/>
    <xf numFmtId="0" fontId="5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9" fillId="0" borderId="0" applyFont="0" applyFill="0" applyBorder="0" applyAlignment="0" applyProtection="0"/>
    <xf numFmtId="0" fontId="3" fillId="2" borderId="0" applyNumberFormat="0"/>
    <xf numFmtId="0" fontId="5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9" fillId="0" borderId="0" applyFont="0" applyFill="0" applyBorder="0" applyAlignment="0" applyProtection="0"/>
    <xf numFmtId="171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72" fontId="9" fillId="0" borderId="0" applyFont="0" applyFill="0" applyBorder="0" applyAlignment="0" applyProtection="0"/>
    <xf numFmtId="165" fontId="16" fillId="0" borderId="0" applyFont="0" applyFill="0" applyBorder="0" applyAlignment="0" applyProtection="0"/>
    <xf numFmtId="4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66" fontId="16" fillId="0" borderId="0" applyFont="0" applyFill="0" applyBorder="0" applyAlignment="0" applyProtection="0"/>
    <xf numFmtId="173" fontId="9" fillId="0" borderId="0" applyFont="0" applyFill="0" applyBorder="0" applyAlignment="0" applyProtection="0"/>
    <xf numFmtId="165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173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65" fontId="16" fillId="0" borderId="0" applyFont="0" applyFill="0" applyBorder="0" applyAlignment="0" applyProtection="0"/>
    <xf numFmtId="171" fontId="16" fillId="0" borderId="0" applyFont="0" applyFill="0" applyBorder="0" applyAlignment="0" applyProtection="0"/>
    <xf numFmtId="0" fontId="3" fillId="2" borderId="0" applyNumberFormat="0"/>
    <xf numFmtId="0" fontId="5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9" fillId="0" borderId="0" applyFont="0" applyFill="0" applyBorder="0" applyAlignment="0" applyProtection="0"/>
    <xf numFmtId="0" fontId="49" fillId="2" borderId="0" applyNumberFormat="0"/>
    <xf numFmtId="0" fontId="5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5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5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9" fillId="0" borderId="0" applyFont="0" applyFill="0" applyBorder="0" applyAlignment="0" applyProtection="0"/>
    <xf numFmtId="165" fontId="16" fillId="0" borderId="0" applyFont="0" applyFill="0" applyBorder="0" applyAlignment="0" applyProtection="0"/>
    <xf numFmtId="173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1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0" fontId="49" fillId="2" borderId="0" applyNumberFormat="0"/>
    <xf numFmtId="0" fontId="5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9" fillId="2" borderId="0" applyNumberFormat="0"/>
    <xf numFmtId="0" fontId="3" fillId="2" borderId="0" applyNumberFormat="0"/>
    <xf numFmtId="0" fontId="5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51" fillId="2" borderId="0" applyNumberFormat="0"/>
    <xf numFmtId="0" fontId="49" fillId="2" borderId="0" applyNumberFormat="0"/>
    <xf numFmtId="0" fontId="5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9" fillId="2" borderId="0" applyNumberFormat="0"/>
    <xf numFmtId="0" fontId="5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9" fillId="2" borderId="0" applyNumberFormat="0"/>
    <xf numFmtId="0" fontId="5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9" fillId="2" borderId="0" applyNumberFormat="0"/>
    <xf numFmtId="0" fontId="5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9" fillId="2" borderId="0" applyNumberFormat="0"/>
    <xf numFmtId="0" fontId="5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5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0" borderId="0"/>
    <xf numFmtId="0" fontId="5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5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5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5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50" fillId="0" borderId="0"/>
    <xf numFmtId="0" fontId="50" fillId="2" borderId="0" applyNumberFormat="0"/>
    <xf numFmtId="0" fontId="50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49" fillId="2" borderId="0" applyNumberFormat="0"/>
    <xf numFmtId="0" fontId="5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3" fillId="2" borderId="0" applyNumberFormat="0"/>
    <xf numFmtId="0" fontId="50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51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9" fontId="17" fillId="0" borderId="0" applyBorder="0" applyAlignment="0" applyProtection="0"/>
    <xf numFmtId="0" fontId="52" fillId="3" borderId="0" applyNumberFormat="0" applyBorder="0" applyAlignment="0" applyProtection="0"/>
    <xf numFmtId="0" fontId="52" fillId="4" borderId="0" applyNumberFormat="0" applyBorder="0" applyAlignment="0" applyProtection="0"/>
    <xf numFmtId="0" fontId="52" fillId="5" borderId="0" applyNumberFormat="0" applyBorder="0" applyAlignment="0" applyProtection="0"/>
    <xf numFmtId="0" fontId="52" fillId="6" borderId="0" applyNumberFormat="0" applyBorder="0" applyAlignment="0" applyProtection="0"/>
    <xf numFmtId="0" fontId="52" fillId="7" borderId="0" applyNumberFormat="0" applyBorder="0" applyAlignment="0" applyProtection="0"/>
    <xf numFmtId="0" fontId="52" fillId="8" borderId="0" applyNumberFormat="0" applyBorder="0" applyAlignment="0" applyProtection="0"/>
    <xf numFmtId="0" fontId="52" fillId="9" borderId="0" applyNumberFormat="0" applyBorder="0" applyAlignment="0" applyProtection="0"/>
    <xf numFmtId="0" fontId="52" fillId="10" borderId="0" applyNumberFormat="0" applyBorder="0" applyAlignment="0" applyProtection="0"/>
    <xf numFmtId="0" fontId="52" fillId="11" borderId="0" applyNumberFormat="0" applyBorder="0" applyAlignment="0" applyProtection="0"/>
    <xf numFmtId="0" fontId="52" fillId="6" borderId="0" applyNumberFormat="0" applyBorder="0" applyAlignment="0" applyProtection="0"/>
    <xf numFmtId="0" fontId="52" fillId="9" borderId="0" applyNumberFormat="0" applyBorder="0" applyAlignment="0" applyProtection="0"/>
    <xf numFmtId="0" fontId="52" fillId="12" borderId="0" applyNumberFormat="0" applyBorder="0" applyAlignment="0" applyProtection="0"/>
    <xf numFmtId="0" fontId="54" fillId="13" borderId="0" applyNumberFormat="0" applyBorder="0" applyAlignment="0" applyProtection="0"/>
    <xf numFmtId="0" fontId="54" fillId="10" borderId="0" applyNumberFormat="0" applyBorder="0" applyAlignment="0" applyProtection="0"/>
    <xf numFmtId="0" fontId="54" fillId="11" borderId="0" applyNumberFormat="0" applyBorder="0" applyAlignment="0" applyProtection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6" borderId="0" applyNumberFormat="0" applyBorder="0" applyAlignment="0" applyProtection="0"/>
    <xf numFmtId="0" fontId="54" fillId="17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20" borderId="0" applyNumberFormat="0" applyBorder="0" applyAlignment="0" applyProtection="0"/>
    <xf numFmtId="174" fontId="12" fillId="0" borderId="0" applyFont="0" applyFill="0" applyBorder="0" applyAlignment="0" applyProtection="0"/>
    <xf numFmtId="175" fontId="12" fillId="0" borderId="0" applyFont="0" applyFill="0" applyBorder="0" applyAlignment="0" applyProtection="0"/>
    <xf numFmtId="0" fontId="18" fillId="0" borderId="0" applyFont="0" applyFill="0" applyBorder="0" applyAlignment="0" applyProtection="0"/>
    <xf numFmtId="175" fontId="12" fillId="0" borderId="0" applyFont="0" applyFill="0" applyBorder="0" applyAlignment="0" applyProtection="0"/>
    <xf numFmtId="176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176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0" fontId="18" fillId="0" borderId="0" applyFont="0" applyFill="0" applyBorder="0" applyAlignment="0" applyProtection="0"/>
    <xf numFmtId="177" fontId="19" fillId="0" borderId="0" applyFont="0" applyFill="0" applyBorder="0" applyAlignment="0" applyProtection="0"/>
    <xf numFmtId="171" fontId="16" fillId="0" borderId="0" applyFont="0" applyFill="0" applyBorder="0" applyAlignment="0" applyProtection="0"/>
    <xf numFmtId="0" fontId="55" fillId="4" borderId="0" applyNumberFormat="0" applyBorder="0" applyAlignment="0" applyProtection="0"/>
    <xf numFmtId="0" fontId="18" fillId="0" borderId="0"/>
    <xf numFmtId="0" fontId="20" fillId="0" borderId="0"/>
    <xf numFmtId="0" fontId="56" fillId="21" borderId="1" applyNumberFormat="0" applyAlignment="0" applyProtection="0"/>
    <xf numFmtId="0" fontId="21" fillId="0" borderId="0"/>
    <xf numFmtId="178" fontId="9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52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58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52" fillId="0" borderId="0" applyFont="0" applyFill="0" applyBorder="0" applyAlignment="0" applyProtection="0"/>
    <xf numFmtId="43" fontId="51" fillId="0" borderId="0" applyFont="0" applyFill="0" applyBorder="0" applyAlignment="0" applyProtection="0"/>
    <xf numFmtId="190" fontId="20" fillId="0" borderId="0"/>
    <xf numFmtId="3" fontId="3" fillId="0" borderId="0" applyFont="0" applyFill="0" applyBorder="0" applyAlignment="0" applyProtection="0"/>
    <xf numFmtId="0" fontId="22" fillId="0" borderId="0">
      <alignment horizontal="center"/>
    </xf>
    <xf numFmtId="191" fontId="51" fillId="0" borderId="0" applyFont="0" applyFill="0" applyBorder="0" applyAlignment="0" applyProtection="0"/>
    <xf numFmtId="179" fontId="3" fillId="0" borderId="0" applyFont="0" applyFill="0" applyBorder="0" applyAlignment="0" applyProtection="0"/>
    <xf numFmtId="188" fontId="12" fillId="0" borderId="0"/>
    <xf numFmtId="0" fontId="57" fillId="22" borderId="2" applyNumberFormat="0" applyAlignment="0" applyProtection="0"/>
    <xf numFmtId="0" fontId="3" fillId="0" borderId="0" applyFont="0" applyFill="0" applyBorder="0" applyAlignment="0" applyProtection="0"/>
    <xf numFmtId="3" fontId="23" fillId="0" borderId="3">
      <alignment horizontal="left" vertical="top" wrapText="1"/>
    </xf>
    <xf numFmtId="189" fontId="12" fillId="0" borderId="0"/>
    <xf numFmtId="0" fontId="62" fillId="0" borderId="0" applyNumberFormat="0" applyFill="0" applyBorder="0" applyAlignment="0" applyProtection="0"/>
    <xf numFmtId="2" fontId="3" fillId="0" borderId="0" applyFont="0" applyFill="0" applyBorder="0" applyAlignment="0" applyProtection="0"/>
    <xf numFmtId="0" fontId="63" fillId="5" borderId="0" applyNumberFormat="0" applyBorder="0" applyAlignment="0" applyProtection="0"/>
    <xf numFmtId="38" fontId="25" fillId="23" borderId="0" applyNumberFormat="0" applyBorder="0" applyAlignment="0" applyProtection="0"/>
    <xf numFmtId="0" fontId="24" fillId="0" borderId="0">
      <alignment vertical="top" wrapText="1"/>
    </xf>
    <xf numFmtId="0" fontId="26" fillId="0" borderId="0">
      <alignment horizontal="left"/>
    </xf>
    <xf numFmtId="0" fontId="4" fillId="0" borderId="4" applyNumberFormat="0" applyAlignment="0" applyProtection="0">
      <alignment horizontal="left" vertical="center"/>
    </xf>
    <xf numFmtId="0" fontId="4" fillId="0" borderId="5">
      <alignment horizontal="left" vertical="center"/>
    </xf>
    <xf numFmtId="0" fontId="64" fillId="0" borderId="6" applyNumberFormat="0" applyFill="0" applyAlignment="0" applyProtection="0"/>
    <xf numFmtId="0" fontId="65" fillId="0" borderId="7" applyNumberFormat="0" applyFill="0" applyAlignment="0" applyProtection="0"/>
    <xf numFmtId="0" fontId="66" fillId="0" borderId="8" applyNumberFormat="0" applyFill="0" applyAlignment="0" applyProtection="0"/>
    <xf numFmtId="0" fontId="66" fillId="0" borderId="0" applyNumberFormat="0" applyFill="0" applyBorder="0" applyAlignment="0" applyProtection="0"/>
    <xf numFmtId="0" fontId="27" fillId="0" borderId="0" applyProtection="0"/>
    <xf numFmtId="0" fontId="28" fillId="0" borderId="0" applyProtection="0"/>
    <xf numFmtId="10" fontId="25" fillId="23" borderId="9" applyNumberFormat="0" applyBorder="0" applyAlignment="0" applyProtection="0"/>
    <xf numFmtId="0" fontId="67" fillId="8" borderId="1" applyNumberFormat="0" applyAlignment="0" applyProtection="0"/>
    <xf numFmtId="0" fontId="68" fillId="0" borderId="10" applyNumberFormat="0" applyFill="0" applyAlignment="0" applyProtection="0"/>
    <xf numFmtId="0" fontId="29" fillId="0" borderId="11"/>
    <xf numFmtId="186" fontId="12" fillId="0" borderId="0" applyFont="0" applyFill="0" applyBorder="0" applyAlignment="0" applyProtection="0"/>
    <xf numFmtId="187" fontId="12" fillId="0" borderId="0" applyFont="0" applyFill="0" applyBorder="0" applyAlignment="0" applyProtection="0"/>
    <xf numFmtId="0" fontId="2" fillId="0" borderId="0" applyNumberFormat="0" applyFont="0" applyFill="0" applyAlignment="0"/>
    <xf numFmtId="0" fontId="69" fillId="24" borderId="0" applyNumberFormat="0" applyBorder="0" applyAlignment="0" applyProtection="0"/>
    <xf numFmtId="0" fontId="20" fillId="0" borderId="0"/>
    <xf numFmtId="0" fontId="8" fillId="0" borderId="0">
      <alignment horizontal="left"/>
    </xf>
    <xf numFmtId="37" fontId="30" fillId="0" borderId="0"/>
    <xf numFmtId="0" fontId="7" fillId="0" borderId="0">
      <alignment horizontal="left"/>
    </xf>
    <xf numFmtId="0" fontId="12" fillId="0" borderId="0"/>
    <xf numFmtId="192" fontId="70" fillId="0" borderId="0"/>
    <xf numFmtId="0" fontId="71" fillId="0" borderId="0"/>
    <xf numFmtId="0" fontId="72" fillId="0" borderId="0"/>
    <xf numFmtId="0" fontId="53" fillId="0" borderId="0"/>
    <xf numFmtId="0" fontId="3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3" fillId="0" borderId="0" applyNumberFormat="0" applyFont="0" applyFill="0" applyBorder="0" applyAlignment="0" applyProtection="0"/>
    <xf numFmtId="0" fontId="1" fillId="0" borderId="0"/>
    <xf numFmtId="0" fontId="81" fillId="0" borderId="0"/>
    <xf numFmtId="0" fontId="79" fillId="0" borderId="0"/>
    <xf numFmtId="0" fontId="106" fillId="0" borderId="0"/>
    <xf numFmtId="0" fontId="79" fillId="0" borderId="0"/>
    <xf numFmtId="0" fontId="79" fillId="0" borderId="0"/>
    <xf numFmtId="0" fontId="79" fillId="0" borderId="0"/>
    <xf numFmtId="0" fontId="48" fillId="0" borderId="0"/>
    <xf numFmtId="0" fontId="59" fillId="0" borderId="0"/>
    <xf numFmtId="0" fontId="1" fillId="0" borderId="0"/>
    <xf numFmtId="0" fontId="1" fillId="0" borderId="0"/>
    <xf numFmtId="0" fontId="79" fillId="0" borderId="0"/>
    <xf numFmtId="0" fontId="79" fillId="0" borderId="0"/>
    <xf numFmtId="0" fontId="79" fillId="0" borderId="0"/>
    <xf numFmtId="0" fontId="3" fillId="0" borderId="0"/>
    <xf numFmtId="0" fontId="52" fillId="0" borderId="0"/>
    <xf numFmtId="0" fontId="60" fillId="0" borderId="0"/>
    <xf numFmtId="0" fontId="51" fillId="0" borderId="0"/>
    <xf numFmtId="0" fontId="61" fillId="0" borderId="0"/>
    <xf numFmtId="0" fontId="79" fillId="0" borderId="0"/>
    <xf numFmtId="0" fontId="73" fillId="0" borderId="0"/>
    <xf numFmtId="0" fontId="58" fillId="0" borderId="0"/>
    <xf numFmtId="0" fontId="7" fillId="0" borderId="0"/>
    <xf numFmtId="0" fontId="52" fillId="0" borderId="0"/>
    <xf numFmtId="0" fontId="74" fillId="0" borderId="0"/>
    <xf numFmtId="0" fontId="105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53" fillId="0" borderId="0"/>
    <xf numFmtId="0" fontId="53" fillId="0" borderId="0"/>
    <xf numFmtId="0" fontId="2" fillId="0" borderId="0"/>
    <xf numFmtId="0" fontId="53" fillId="0" borderId="0"/>
    <xf numFmtId="0" fontId="3" fillId="25" borderId="12" applyNumberFormat="0" applyFont="0" applyAlignment="0" applyProtection="0"/>
    <xf numFmtId="0" fontId="75" fillId="21" borderId="13" applyNumberFormat="0" applyAlignment="0" applyProtection="0"/>
    <xf numFmtId="10" fontId="12" fillId="0" borderId="0" applyFont="0" applyFill="0" applyBorder="0" applyAlignment="0" applyProtection="0"/>
    <xf numFmtId="9" fontId="49" fillId="0" borderId="0" applyFont="0" applyFill="0" applyBorder="0" applyAlignment="0" applyProtection="0"/>
    <xf numFmtId="42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68" fontId="12" fillId="0" borderId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0" fontId="31" fillId="0" borderId="0"/>
    <xf numFmtId="0" fontId="32" fillId="0" borderId="0">
      <alignment horizontal="center"/>
    </xf>
    <xf numFmtId="0" fontId="33" fillId="0" borderId="14">
      <alignment horizontal="center" vertical="center"/>
    </xf>
    <xf numFmtId="0" fontId="34" fillId="0" borderId="9" applyAlignment="0">
      <alignment horizontal="center" vertical="center" wrapText="1"/>
    </xf>
    <xf numFmtId="0" fontId="35" fillId="0" borderId="9">
      <alignment horizontal="center" vertical="center" wrapText="1"/>
    </xf>
    <xf numFmtId="3" fontId="5" fillId="0" borderId="0"/>
    <xf numFmtId="0" fontId="36" fillId="0" borderId="15"/>
    <xf numFmtId="0" fontId="29" fillId="0" borderId="0"/>
    <xf numFmtId="0" fontId="76" fillId="0" borderId="16" applyNumberFormat="0" applyFill="0" applyAlignment="0" applyProtection="0"/>
    <xf numFmtId="0" fontId="37" fillId="0" borderId="0" applyFont="0">
      <alignment horizontal="centerContinuous"/>
    </xf>
    <xf numFmtId="0" fontId="77" fillId="0" borderId="0" applyNumberForma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7" fillId="0" borderId="0">
      <alignment vertical="center"/>
    </xf>
    <xf numFmtId="40" fontId="38" fillId="0" borderId="0" applyFont="0" applyFill="0" applyBorder="0" applyAlignment="0" applyProtection="0"/>
    <xf numFmtId="38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40" fillId="0" borderId="0"/>
    <xf numFmtId="180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2" fontId="44" fillId="0" borderId="0" applyFont="0" applyFill="0" applyBorder="0" applyAlignment="0" applyProtection="0"/>
    <xf numFmtId="183" fontId="44" fillId="0" borderId="0" applyFont="0" applyFill="0" applyBorder="0" applyAlignment="0" applyProtection="0"/>
    <xf numFmtId="0" fontId="45" fillId="0" borderId="0"/>
    <xf numFmtId="0" fontId="41" fillId="0" borderId="0" applyProtection="0"/>
    <xf numFmtId="165" fontId="42" fillId="0" borderId="0" applyFont="0" applyFill="0" applyBorder="0" applyAlignment="0" applyProtection="0"/>
    <xf numFmtId="40" fontId="43" fillId="0" borderId="0" applyFont="0" applyFill="0" applyBorder="0" applyAlignment="0" applyProtection="0"/>
    <xf numFmtId="0" fontId="7" fillId="0" borderId="0"/>
    <xf numFmtId="171" fontId="42" fillId="0" borderId="0" applyFont="0" applyFill="0" applyBorder="0" applyAlignment="0" applyProtection="0"/>
    <xf numFmtId="184" fontId="43" fillId="0" borderId="0" applyFont="0" applyFill="0" applyBorder="0" applyAlignment="0" applyProtection="0"/>
    <xf numFmtId="185" fontId="42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</cellStyleXfs>
  <cellXfs count="555">
    <xf numFmtId="0" fontId="0" fillId="0" borderId="0" xfId="0"/>
    <xf numFmtId="0" fontId="2" fillId="0" borderId="0" xfId="670" applyFont="1"/>
    <xf numFmtId="0" fontId="84" fillId="0" borderId="0" xfId="683" applyFont="1" applyAlignment="1">
      <alignment horizontal="center"/>
    </xf>
    <xf numFmtId="0" fontId="3" fillId="0" borderId="0" xfId="670" applyFont="1" applyFill="1" applyAlignment="1">
      <alignment horizontal="center"/>
    </xf>
    <xf numFmtId="0" fontId="3" fillId="0" borderId="0" xfId="683" applyFont="1" applyAlignment="1">
      <alignment horizontal="center"/>
    </xf>
    <xf numFmtId="0" fontId="85" fillId="0" borderId="0" xfId="683" applyFont="1" applyFill="1" applyAlignment="1">
      <alignment horizontal="center" wrapText="1"/>
    </xf>
    <xf numFmtId="0" fontId="85" fillId="0" borderId="0" xfId="683" applyFont="1" applyAlignment="1">
      <alignment horizontal="center"/>
    </xf>
    <xf numFmtId="0" fontId="85" fillId="0" borderId="0" xfId="683" applyFont="1" applyAlignment="1">
      <alignment horizontal="center" wrapText="1"/>
    </xf>
    <xf numFmtId="0" fontId="86" fillId="0" borderId="0" xfId="683" applyNumberFormat="1" applyFont="1" applyAlignment="1">
      <alignment horizontal="center"/>
    </xf>
    <xf numFmtId="0" fontId="86" fillId="0" borderId="0" xfId="683" applyNumberFormat="1" applyFont="1" applyAlignment="1">
      <alignment horizontal="left"/>
    </xf>
    <xf numFmtId="0" fontId="3" fillId="0" borderId="0" xfId="683" applyFont="1" applyAlignment="1"/>
    <xf numFmtId="0" fontId="3" fillId="0" borderId="0" xfId="683" applyFont="1"/>
    <xf numFmtId="0" fontId="85" fillId="0" borderId="0" xfId="683" applyNumberFormat="1" applyFont="1" applyAlignment="1"/>
    <xf numFmtId="0" fontId="85" fillId="0" borderId="0" xfId="683" applyFont="1" applyAlignment="1"/>
    <xf numFmtId="0" fontId="87" fillId="0" borderId="0" xfId="683" applyNumberFormat="1" applyFont="1" applyAlignment="1">
      <alignment horizontal="left"/>
    </xf>
    <xf numFmtId="0" fontId="3" fillId="0" borderId="0" xfId="683" applyNumberFormat="1" applyFont="1" applyAlignment="1">
      <alignment horizontal="left"/>
    </xf>
    <xf numFmtId="0" fontId="3" fillId="0" borderId="0" xfId="683" applyFont="1" applyAlignment="1">
      <alignment horizontal="left"/>
    </xf>
    <xf numFmtId="0" fontId="87" fillId="0" borderId="0" xfId="683" applyFont="1" applyAlignment="1">
      <alignment horizontal="left"/>
    </xf>
    <xf numFmtId="0" fontId="86" fillId="0" borderId="0" xfId="683" applyFont="1" applyFill="1" applyAlignment="1">
      <alignment horizontal="left"/>
    </xf>
    <xf numFmtId="0" fontId="3" fillId="0" borderId="0" xfId="683" applyFont="1" applyFill="1" applyAlignment="1">
      <alignment horizontal="center"/>
    </xf>
    <xf numFmtId="0" fontId="87" fillId="0" borderId="0" xfId="683" applyFont="1" applyFill="1" applyAlignment="1">
      <alignment horizontal="left"/>
    </xf>
    <xf numFmtId="0" fontId="3" fillId="0" borderId="0" xfId="701" applyNumberFormat="1" applyFont="1" applyAlignment="1">
      <alignment horizontal="left"/>
    </xf>
    <xf numFmtId="0" fontId="87" fillId="0" borderId="0" xfId="701" applyNumberFormat="1" applyFont="1" applyAlignment="1">
      <alignment horizontal="left"/>
    </xf>
    <xf numFmtId="0" fontId="87" fillId="0" borderId="0" xfId="674" applyNumberFormat="1" applyFont="1" applyAlignment="1">
      <alignment horizontal="left"/>
    </xf>
    <xf numFmtId="0" fontId="3" fillId="0" borderId="0" xfId="674" applyNumberFormat="1" applyFont="1" applyAlignment="1">
      <alignment horizontal="left"/>
    </xf>
    <xf numFmtId="0" fontId="86" fillId="0" borderId="0" xfId="683" applyNumberFormat="1" applyFont="1" applyFill="1" applyAlignment="1">
      <alignment horizontal="left"/>
    </xf>
    <xf numFmtId="0" fontId="87" fillId="0" borderId="0" xfId="683" applyNumberFormat="1" applyFont="1" applyFill="1" applyAlignment="1">
      <alignment horizontal="left"/>
    </xf>
    <xf numFmtId="0" fontId="85" fillId="0" borderId="0" xfId="674" applyNumberFormat="1" applyFont="1" applyAlignment="1">
      <alignment horizontal="left"/>
    </xf>
    <xf numFmtId="0" fontId="85" fillId="0" borderId="0" xfId="701" applyNumberFormat="1" applyFont="1" applyAlignment="1">
      <alignment horizontal="left"/>
    </xf>
    <xf numFmtId="0" fontId="85" fillId="0" borderId="0" xfId="674" applyFont="1" applyAlignment="1"/>
    <xf numFmtId="0" fontId="3" fillId="0" borderId="0" xfId="674" applyFont="1" applyFill="1" applyAlignment="1">
      <alignment horizontal="center"/>
    </xf>
    <xf numFmtId="0" fontId="3" fillId="0" borderId="0" xfId="701" applyNumberFormat="1" applyFont="1" applyAlignment="1"/>
    <xf numFmtId="0" fontId="85" fillId="0" borderId="0" xfId="701" applyNumberFormat="1" applyFont="1" applyFill="1" applyAlignment="1"/>
    <xf numFmtId="0" fontId="86" fillId="0" borderId="0" xfId="683" applyNumberFormat="1" applyFont="1" applyFill="1" applyBorder="1" applyAlignment="1">
      <alignment horizontal="left"/>
    </xf>
    <xf numFmtId="0" fontId="87" fillId="0" borderId="0" xfId="683" applyNumberFormat="1" applyFont="1" applyFill="1" applyBorder="1" applyAlignment="1">
      <alignment horizontal="left"/>
    </xf>
    <xf numFmtId="0" fontId="107" fillId="0" borderId="0" xfId="703" applyFont="1" applyAlignment="1">
      <alignment horizontal="center"/>
    </xf>
    <xf numFmtId="0" fontId="3" fillId="0" borderId="0" xfId="0" applyFont="1" applyFill="1"/>
    <xf numFmtId="0" fontId="85" fillId="0" borderId="0" xfId="0" applyFont="1" applyFill="1"/>
    <xf numFmtId="0" fontId="3" fillId="0" borderId="0" xfId="703" applyFont="1" applyAlignment="1">
      <alignment horizontal="center"/>
    </xf>
    <xf numFmtId="0" fontId="85" fillId="0" borderId="0" xfId="0" applyNumberFormat="1" applyFont="1" applyFill="1" applyAlignment="1">
      <alignment horizontal="left"/>
    </xf>
    <xf numFmtId="0" fontId="85" fillId="0" borderId="0" xfId="670" applyFont="1"/>
    <xf numFmtId="0" fontId="85" fillId="0" borderId="0" xfId="683" applyNumberFormat="1" applyFont="1" applyAlignment="1">
      <alignment horizontal="left"/>
    </xf>
    <xf numFmtId="0" fontId="85" fillId="0" borderId="0" xfId="683" applyFont="1" applyAlignment="1">
      <alignment horizontal="left"/>
    </xf>
    <xf numFmtId="0" fontId="2" fillId="0" borderId="0" xfId="672" applyFont="1"/>
    <xf numFmtId="0" fontId="3" fillId="0" borderId="0" xfId="675" applyFont="1"/>
    <xf numFmtId="0" fontId="3" fillId="0" borderId="0" xfId="670" applyFont="1"/>
    <xf numFmtId="0" fontId="106" fillId="0" borderId="0" xfId="677" applyFont="1"/>
    <xf numFmtId="0" fontId="2" fillId="0" borderId="0" xfId="0" applyFont="1"/>
    <xf numFmtId="0" fontId="88" fillId="0" borderId="0" xfId="673" applyFont="1" applyAlignment="1">
      <alignment horizontal="center"/>
    </xf>
    <xf numFmtId="0" fontId="2" fillId="0" borderId="0" xfId="670" applyFont="1" applyAlignment="1"/>
    <xf numFmtId="0" fontId="90" fillId="0" borderId="0" xfId="670" applyNumberFormat="1" applyFont="1" applyAlignment="1">
      <alignment horizontal="left"/>
    </xf>
    <xf numFmtId="0" fontId="87" fillId="0" borderId="0" xfId="670" applyNumberFormat="1" applyFont="1" applyFill="1" applyAlignment="1">
      <alignment horizontal="right"/>
    </xf>
    <xf numFmtId="0" fontId="93" fillId="0" borderId="0" xfId="670" applyFont="1" applyBorder="1" applyAlignment="1">
      <alignment wrapText="1"/>
    </xf>
    <xf numFmtId="0" fontId="94" fillId="0" borderId="5" xfId="661" applyFont="1" applyBorder="1" applyAlignment="1">
      <alignment horizontal="center" vertical="center"/>
    </xf>
    <xf numFmtId="0" fontId="4" fillId="0" borderId="0" xfId="670" applyFont="1" applyAlignment="1"/>
    <xf numFmtId="3" fontId="94" fillId="0" borderId="0" xfId="0" applyNumberFormat="1" applyFont="1" applyAlignment="1">
      <alignment vertical="center"/>
    </xf>
    <xf numFmtId="0" fontId="86" fillId="0" borderId="0" xfId="670" applyNumberFormat="1" applyFont="1" applyAlignment="1">
      <alignment horizontal="left" wrapText="1" indent="1"/>
    </xf>
    <xf numFmtId="3" fontId="3" fillId="0" borderId="0" xfId="0" applyNumberFormat="1" applyFont="1" applyAlignment="1">
      <alignment horizontal="right" vertical="center"/>
    </xf>
    <xf numFmtId="0" fontId="87" fillId="0" borderId="0" xfId="670" applyNumberFormat="1" applyFont="1" applyAlignment="1">
      <alignment horizontal="left" wrapText="1" indent="1"/>
    </xf>
    <xf numFmtId="3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4" fontId="94" fillId="0" borderId="0" xfId="0" applyNumberFormat="1" applyFont="1" applyAlignment="1">
      <alignment vertical="center"/>
    </xf>
    <xf numFmtId="2" fontId="2" fillId="0" borderId="0" xfId="670" applyNumberFormat="1" applyFont="1" applyAlignment="1"/>
    <xf numFmtId="0" fontId="89" fillId="0" borderId="0" xfId="670" applyNumberFormat="1" applyFont="1" applyFill="1" applyAlignment="1">
      <alignment horizontal="left" vertical="center"/>
    </xf>
    <xf numFmtId="0" fontId="3" fillId="0" borderId="0" xfId="670" applyFont="1" applyFill="1" applyAlignment="1">
      <alignment vertical="center"/>
    </xf>
    <xf numFmtId="0" fontId="2" fillId="0" borderId="0" xfId="670" applyFont="1" applyFill="1" applyAlignment="1">
      <alignment vertical="center"/>
    </xf>
    <xf numFmtId="0" fontId="90" fillId="0" borderId="0" xfId="670" applyNumberFormat="1" applyFont="1" applyFill="1" applyAlignment="1">
      <alignment horizontal="left" vertical="center"/>
    </xf>
    <xf numFmtId="0" fontId="3" fillId="0" borderId="0" xfId="670" applyFont="1" applyAlignment="1">
      <alignment vertical="center" wrapText="1"/>
    </xf>
    <xf numFmtId="0" fontId="3" fillId="0" borderId="0" xfId="670" applyFont="1" applyAlignment="1">
      <alignment horizontal="left" vertical="center" wrapText="1"/>
    </xf>
    <xf numFmtId="0" fontId="87" fillId="0" borderId="14" xfId="670" applyFont="1" applyFill="1" applyBorder="1" applyAlignment="1">
      <alignment horizontal="right" vertical="center"/>
    </xf>
    <xf numFmtId="0" fontId="87" fillId="0" borderId="0" xfId="670" applyNumberFormat="1" applyFont="1" applyFill="1" applyAlignment="1">
      <alignment horizontal="right" vertical="center"/>
    </xf>
    <xf numFmtId="0" fontId="3" fillId="0" borderId="17" xfId="0" applyFont="1" applyBorder="1" applyAlignment="1">
      <alignment vertical="center"/>
    </xf>
    <xf numFmtId="0" fontId="93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93" fillId="0" borderId="0" xfId="0" applyFont="1" applyBorder="1" applyAlignment="1">
      <alignment horizontal="center" vertical="center" wrapText="1"/>
    </xf>
    <xf numFmtId="0" fontId="93" fillId="0" borderId="0" xfId="0" applyNumberFormat="1" applyFont="1" applyAlignment="1">
      <alignment vertical="center" wrapText="1"/>
    </xf>
    <xf numFmtId="0" fontId="94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96" fillId="0" borderId="0" xfId="670" applyFont="1" applyFill="1" applyAlignment="1">
      <alignment vertical="center"/>
    </xf>
    <xf numFmtId="0" fontId="4" fillId="0" borderId="0" xfId="670" applyFont="1" applyFill="1" applyAlignment="1">
      <alignment vertical="center"/>
    </xf>
    <xf numFmtId="0" fontId="94" fillId="0" borderId="0" xfId="0" applyFont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/>
    </xf>
    <xf numFmtId="0" fontId="2" fillId="0" borderId="0" xfId="700" applyFont="1" applyFill="1" applyAlignment="1">
      <alignment vertical="center"/>
    </xf>
    <xf numFmtId="0" fontId="4" fillId="0" borderId="0" xfId="670" applyNumberFormat="1" applyFont="1" applyAlignment="1">
      <alignment horizontal="left"/>
    </xf>
    <xf numFmtId="0" fontId="87" fillId="0" borderId="0" xfId="670" applyNumberFormat="1" applyFont="1" applyAlignment="1">
      <alignment horizontal="left"/>
    </xf>
    <xf numFmtId="0" fontId="87" fillId="0" borderId="14" xfId="670" applyNumberFormat="1" applyFont="1" applyBorder="1" applyAlignment="1">
      <alignment horizontal="left"/>
    </xf>
    <xf numFmtId="0" fontId="93" fillId="0" borderId="0" xfId="670" applyFont="1" applyBorder="1" applyAlignment="1">
      <alignment horizontal="center" vertical="center" wrapText="1"/>
    </xf>
    <xf numFmtId="0" fontId="4" fillId="0" borderId="0" xfId="670" applyFont="1" applyAlignment="1">
      <alignment vertical="center"/>
    </xf>
    <xf numFmtId="0" fontId="86" fillId="0" borderId="0" xfId="670" applyFont="1" applyAlignment="1">
      <alignment horizontal="right" vertical="center" wrapText="1"/>
    </xf>
    <xf numFmtId="0" fontId="2" fillId="0" borderId="0" xfId="670" applyFont="1" applyAlignment="1">
      <alignment vertical="center"/>
    </xf>
    <xf numFmtId="0" fontId="78" fillId="0" borderId="0" xfId="0" applyNumberFormat="1" applyFont="1" applyAlignment="1">
      <alignment vertical="center" wrapText="1"/>
    </xf>
    <xf numFmtId="0" fontId="86" fillId="0" borderId="0" xfId="0" applyNumberFormat="1" applyFont="1" applyAlignment="1">
      <alignment horizontal="left" vertical="center" wrapText="1"/>
    </xf>
    <xf numFmtId="0" fontId="93" fillId="0" borderId="0" xfId="0" applyNumberFormat="1" applyFont="1" applyAlignment="1">
      <alignment horizontal="center" vertical="center" wrapText="1"/>
    </xf>
    <xf numFmtId="4" fontId="93" fillId="0" borderId="0" xfId="0" applyNumberFormat="1" applyFont="1" applyAlignment="1">
      <alignment vertical="center" wrapText="1"/>
    </xf>
    <xf numFmtId="4" fontId="86" fillId="0" borderId="0" xfId="0" applyNumberFormat="1" applyFont="1" applyAlignment="1">
      <alignment vertical="center" wrapText="1"/>
    </xf>
    <xf numFmtId="0" fontId="94" fillId="0" borderId="17" xfId="683" applyFont="1" applyFill="1" applyBorder="1" applyAlignment="1">
      <alignment horizontal="center" vertical="center" wrapText="1"/>
    </xf>
    <xf numFmtId="0" fontId="94" fillId="0" borderId="17" xfId="683" applyFont="1" applyBorder="1" applyAlignment="1">
      <alignment horizontal="center" vertical="center"/>
    </xf>
    <xf numFmtId="0" fontId="94" fillId="0" borderId="17" xfId="683" applyFont="1" applyBorder="1" applyAlignment="1">
      <alignment horizontal="center" vertical="center" wrapText="1"/>
    </xf>
    <xf numFmtId="0" fontId="94" fillId="0" borderId="0" xfId="708" applyFont="1" applyAlignment="1">
      <alignment vertical="center"/>
    </xf>
    <xf numFmtId="0" fontId="4" fillId="0" borderId="0" xfId="708" applyFont="1" applyAlignment="1">
      <alignment vertical="center"/>
    </xf>
    <xf numFmtId="0" fontId="94" fillId="0" borderId="0" xfId="661" applyFont="1" applyAlignment="1">
      <alignment vertical="center"/>
    </xf>
    <xf numFmtId="0" fontId="85" fillId="0" borderId="14" xfId="683" applyFont="1" applyFill="1" applyBorder="1" applyAlignment="1">
      <alignment horizontal="center" vertical="center" wrapText="1"/>
    </xf>
    <xf numFmtId="0" fontId="85" fillId="0" borderId="14" xfId="683" applyFont="1" applyBorder="1" applyAlignment="1">
      <alignment horizontal="center" vertical="center"/>
    </xf>
    <xf numFmtId="0" fontId="85" fillId="0" borderId="14" xfId="683" applyFont="1" applyBorder="1" applyAlignment="1">
      <alignment horizontal="center" vertical="center" wrapText="1"/>
    </xf>
    <xf numFmtId="0" fontId="3" fillId="0" borderId="0" xfId="708" applyFont="1" applyAlignment="1">
      <alignment vertical="center"/>
    </xf>
    <xf numFmtId="0" fontId="2" fillId="0" borderId="0" xfId="708" applyFont="1" applyAlignment="1">
      <alignment vertical="center"/>
    </xf>
    <xf numFmtId="0" fontId="3" fillId="0" borderId="0" xfId="661" applyFont="1" applyAlignment="1">
      <alignment vertical="center"/>
    </xf>
    <xf numFmtId="0" fontId="3" fillId="0" borderId="14" xfId="670" applyFont="1" applyFill="1" applyBorder="1" applyAlignment="1">
      <alignment horizontal="center"/>
    </xf>
    <xf numFmtId="0" fontId="2" fillId="0" borderId="14" xfId="670" applyFont="1" applyBorder="1"/>
    <xf numFmtId="0" fontId="2" fillId="0" borderId="14" xfId="670" applyFont="1" applyBorder="1" applyAlignment="1"/>
    <xf numFmtId="0" fontId="2" fillId="0" borderId="14" xfId="700" applyFont="1" applyFill="1" applyBorder="1" applyAlignment="1">
      <alignment vertical="center"/>
    </xf>
    <xf numFmtId="0" fontId="3" fillId="0" borderId="14" xfId="670" applyFont="1" applyFill="1" applyBorder="1" applyAlignment="1">
      <alignment vertical="center"/>
    </xf>
    <xf numFmtId="0" fontId="4" fillId="0" borderId="0" xfId="670" applyNumberFormat="1" applyFont="1" applyFill="1" applyAlignment="1">
      <alignment horizontal="left" vertical="center"/>
    </xf>
    <xf numFmtId="1" fontId="94" fillId="0" borderId="5" xfId="0" applyNumberFormat="1" applyFont="1" applyBorder="1" applyAlignment="1">
      <alignment horizontal="center" vertical="center"/>
    </xf>
    <xf numFmtId="1" fontId="94" fillId="0" borderId="0" xfId="0" applyNumberFormat="1" applyFont="1" applyBorder="1" applyAlignment="1">
      <alignment horizontal="center" vertical="center"/>
    </xf>
    <xf numFmtId="0" fontId="3" fillId="0" borderId="0" xfId="706" applyNumberFormat="1" applyFont="1" applyFill="1" applyBorder="1" applyAlignment="1">
      <alignment horizontal="center" vertical="center" wrapText="1"/>
    </xf>
    <xf numFmtId="0" fontId="94" fillId="0" borderId="0" xfId="0" applyNumberFormat="1" applyFont="1" applyAlignment="1">
      <alignment vertical="center" wrapText="1"/>
    </xf>
    <xf numFmtId="0" fontId="2" fillId="0" borderId="14" xfId="670" applyFont="1" applyFill="1" applyBorder="1" applyAlignment="1">
      <alignment vertical="center"/>
    </xf>
    <xf numFmtId="0" fontId="86" fillId="0" borderId="0" xfId="670" applyFont="1" applyBorder="1" applyAlignment="1">
      <alignment horizontal="center" vertical="center" wrapText="1"/>
    </xf>
    <xf numFmtId="0" fontId="86" fillId="0" borderId="0" xfId="670" applyFont="1" applyAlignment="1">
      <alignment horizontal="right" wrapText="1"/>
    </xf>
    <xf numFmtId="0" fontId="93" fillId="0" borderId="0" xfId="0" applyNumberFormat="1" applyFont="1" applyAlignment="1">
      <alignment wrapText="1"/>
    </xf>
    <xf numFmtId="3" fontId="93" fillId="0" borderId="0" xfId="670" applyNumberFormat="1" applyFont="1" applyFill="1" applyAlignment="1">
      <alignment wrapText="1"/>
    </xf>
    <xf numFmtId="3" fontId="97" fillId="0" borderId="0" xfId="670" applyNumberFormat="1" applyFont="1" applyAlignment="1">
      <alignment horizontal="right" wrapText="1"/>
    </xf>
    <xf numFmtId="3" fontId="3" fillId="0" borderId="0" xfId="670" applyNumberFormat="1" applyFont="1" applyAlignment="1"/>
    <xf numFmtId="3" fontId="2" fillId="0" borderId="0" xfId="670" applyNumberFormat="1" applyFont="1" applyAlignment="1"/>
    <xf numFmtId="0" fontId="86" fillId="0" borderId="0" xfId="670" applyFont="1" applyBorder="1" applyAlignment="1">
      <alignment horizontal="center" wrapText="1"/>
    </xf>
    <xf numFmtId="2" fontId="97" fillId="0" borderId="0" xfId="670" applyNumberFormat="1" applyFont="1" applyAlignment="1">
      <alignment horizontal="right" wrapText="1"/>
    </xf>
    <xf numFmtId="0" fontId="4" fillId="0" borderId="0" xfId="700" applyNumberFormat="1" applyFont="1" applyFill="1" applyAlignment="1">
      <alignment horizontal="left" vertical="center"/>
    </xf>
    <xf numFmtId="0" fontId="3" fillId="0" borderId="0" xfId="700" applyFont="1" applyFill="1" applyAlignment="1">
      <alignment vertical="center"/>
    </xf>
    <xf numFmtId="0" fontId="90" fillId="0" borderId="0" xfId="700" applyNumberFormat="1" applyFont="1" applyFill="1" applyAlignment="1">
      <alignment horizontal="left" vertical="center"/>
    </xf>
    <xf numFmtId="0" fontId="3" fillId="0" borderId="14" xfId="700" applyFont="1" applyFill="1" applyBorder="1" applyAlignment="1">
      <alignment vertical="center"/>
    </xf>
    <xf numFmtId="0" fontId="87" fillId="0" borderId="14" xfId="700" applyNumberFormat="1" applyFont="1" applyFill="1" applyBorder="1" applyAlignment="1">
      <alignment horizontal="right" vertical="center"/>
    </xf>
    <xf numFmtId="0" fontId="86" fillId="0" borderId="0" xfId="670" applyFont="1" applyFill="1" applyBorder="1" applyAlignment="1">
      <alignment horizontal="center" vertical="center" wrapText="1"/>
    </xf>
    <xf numFmtId="0" fontId="97" fillId="0" borderId="17" xfId="670" applyFont="1" applyBorder="1" applyAlignment="1">
      <alignment vertical="center" wrapText="1"/>
    </xf>
    <xf numFmtId="0" fontId="93" fillId="0" borderId="0" xfId="700" applyNumberFormat="1" applyFont="1" applyFill="1" applyAlignment="1">
      <alignment vertical="center" wrapText="1"/>
    </xf>
    <xf numFmtId="3" fontId="94" fillId="0" borderId="0" xfId="670" applyNumberFormat="1" applyFont="1" applyFill="1" applyAlignment="1">
      <alignment vertical="center"/>
    </xf>
    <xf numFmtId="0" fontId="3" fillId="0" borderId="0" xfId="709" applyNumberFormat="1" applyFont="1" applyFill="1" applyAlignment="1">
      <alignment vertical="center"/>
    </xf>
    <xf numFmtId="3" fontId="3" fillId="0" borderId="0" xfId="670" applyNumberFormat="1" applyFont="1" applyFill="1" applyAlignment="1">
      <alignment vertical="center"/>
    </xf>
    <xf numFmtId="0" fontId="85" fillId="0" borderId="0" xfId="709" applyNumberFormat="1" applyFont="1" applyFill="1" applyAlignment="1">
      <alignment vertical="center"/>
    </xf>
    <xf numFmtId="0" fontId="94" fillId="0" borderId="0" xfId="670" applyFont="1" applyFill="1" applyAlignment="1">
      <alignment vertical="center"/>
    </xf>
    <xf numFmtId="0" fontId="3" fillId="0" borderId="0" xfId="709" applyNumberFormat="1" applyFont="1" applyFill="1" applyAlignment="1">
      <alignment vertical="center" wrapText="1"/>
    </xf>
    <xf numFmtId="0" fontId="85" fillId="0" borderId="0" xfId="709" applyNumberFormat="1" applyFont="1" applyFill="1" applyAlignment="1">
      <alignment vertical="center" wrapText="1"/>
    </xf>
    <xf numFmtId="3" fontId="3" fillId="0" borderId="0" xfId="700" applyNumberFormat="1" applyFont="1" applyFill="1" applyAlignment="1">
      <alignment vertical="center"/>
    </xf>
    <xf numFmtId="0" fontId="3" fillId="0" borderId="0" xfId="709" applyNumberFormat="1" applyFont="1" applyFill="1" applyBorder="1" applyAlignment="1">
      <alignment vertical="center"/>
    </xf>
    <xf numFmtId="0" fontId="85" fillId="0" borderId="0" xfId="709" applyNumberFormat="1" applyFont="1" applyFill="1" applyBorder="1" applyAlignment="1">
      <alignment vertical="center"/>
    </xf>
    <xf numFmtId="0" fontId="85" fillId="0" borderId="0" xfId="707" applyFont="1" applyFill="1" applyAlignment="1">
      <alignment vertical="center"/>
    </xf>
    <xf numFmtId="0" fontId="3" fillId="0" borderId="0" xfId="707" applyFont="1" applyFill="1" applyAlignment="1">
      <alignment vertical="center"/>
    </xf>
    <xf numFmtId="0" fontId="4" fillId="0" borderId="0" xfId="670" applyNumberFormat="1" applyFont="1" applyAlignment="1">
      <alignment horizontal="left" vertical="center"/>
    </xf>
    <xf numFmtId="0" fontId="3" fillId="0" borderId="0" xfId="670" applyFont="1" applyAlignment="1">
      <alignment vertical="center"/>
    </xf>
    <xf numFmtId="0" fontId="90" fillId="0" borderId="0" xfId="670" applyNumberFormat="1" applyFont="1" applyAlignment="1">
      <alignment horizontal="left" vertical="center"/>
    </xf>
    <xf numFmtId="0" fontId="87" fillId="0" borderId="0" xfId="670" applyNumberFormat="1" applyFont="1" applyAlignment="1">
      <alignment horizontal="left" vertical="center"/>
    </xf>
    <xf numFmtId="0" fontId="3" fillId="0" borderId="14" xfId="670" applyFont="1" applyBorder="1" applyAlignment="1">
      <alignment vertical="center"/>
    </xf>
    <xf numFmtId="0" fontId="87" fillId="0" borderId="14" xfId="670" applyNumberFormat="1" applyFont="1" applyBorder="1" applyAlignment="1">
      <alignment horizontal="right" vertical="center"/>
    </xf>
    <xf numFmtId="0" fontId="97" fillId="0" borderId="0" xfId="670" applyFont="1" applyBorder="1" applyAlignment="1">
      <alignment horizontal="right" vertical="center" wrapText="1"/>
    </xf>
    <xf numFmtId="3" fontId="93" fillId="0" borderId="0" xfId="670" applyNumberFormat="1" applyFont="1" applyFill="1" applyAlignment="1">
      <alignment vertical="center" wrapText="1"/>
    </xf>
    <xf numFmtId="3" fontId="3" fillId="0" borderId="0" xfId="670" applyNumberFormat="1" applyFont="1" applyAlignment="1">
      <alignment vertical="center"/>
    </xf>
    <xf numFmtId="0" fontId="2" fillId="0" borderId="14" xfId="670" applyFont="1" applyBorder="1" applyAlignment="1">
      <alignment vertical="center"/>
    </xf>
    <xf numFmtId="0" fontId="87" fillId="0" borderId="14" xfId="670" applyNumberFormat="1" applyFont="1" applyBorder="1" applyAlignment="1">
      <alignment horizontal="left" vertical="center"/>
    </xf>
    <xf numFmtId="0" fontId="86" fillId="0" borderId="0" xfId="670" applyFont="1" applyBorder="1" applyAlignment="1">
      <alignment horizontal="left" vertical="center" wrapText="1"/>
    </xf>
    <xf numFmtId="0" fontId="94" fillId="0" borderId="0" xfId="674" applyNumberFormat="1" applyFont="1" applyFill="1" applyBorder="1" applyAlignment="1">
      <alignment horizontal="center" vertical="center" wrapText="1"/>
    </xf>
    <xf numFmtId="0" fontId="97" fillId="0" borderId="0" xfId="670" applyNumberFormat="1" applyFont="1" applyAlignment="1">
      <alignment vertical="center" wrapText="1"/>
    </xf>
    <xf numFmtId="0" fontId="99" fillId="0" borderId="0" xfId="670" applyNumberFormat="1" applyFont="1" applyAlignment="1">
      <alignment horizontal="left" vertical="center" wrapText="1"/>
    </xf>
    <xf numFmtId="3" fontId="85" fillId="0" borderId="0" xfId="0" applyNumberFormat="1" applyFont="1" applyAlignment="1">
      <alignment vertical="center"/>
    </xf>
    <xf numFmtId="0" fontId="101" fillId="0" borderId="0" xfId="670" applyFont="1" applyAlignment="1">
      <alignment vertical="center"/>
    </xf>
    <xf numFmtId="0" fontId="98" fillId="0" borderId="0" xfId="670" applyNumberFormat="1" applyFont="1" applyAlignment="1">
      <alignment vertical="center" wrapText="1"/>
    </xf>
    <xf numFmtId="0" fontId="99" fillId="0" borderId="0" xfId="670" applyFont="1" applyAlignment="1">
      <alignment horizontal="right" vertical="center" wrapText="1"/>
    </xf>
    <xf numFmtId="2" fontId="93" fillId="0" borderId="0" xfId="670" applyNumberFormat="1" applyFont="1" applyFill="1" applyAlignment="1">
      <alignment horizontal="right" vertical="center" wrapText="1"/>
    </xf>
    <xf numFmtId="2" fontId="86" fillId="0" borderId="0" xfId="670" applyNumberFormat="1" applyFont="1" applyFill="1" applyAlignment="1">
      <alignment horizontal="right" vertical="center" wrapText="1"/>
    </xf>
    <xf numFmtId="0" fontId="2" fillId="0" borderId="0" xfId="670" applyFont="1" applyBorder="1" applyAlignment="1">
      <alignment vertical="center"/>
    </xf>
    <xf numFmtId="0" fontId="99" fillId="0" borderId="14" xfId="670" applyFont="1" applyBorder="1" applyAlignment="1">
      <alignment vertical="center"/>
    </xf>
    <xf numFmtId="0" fontId="3" fillId="0" borderId="0" xfId="700" applyFont="1" applyAlignment="1">
      <alignment vertical="center"/>
    </xf>
    <xf numFmtId="0" fontId="2" fillId="0" borderId="0" xfId="700" applyFont="1" applyAlignment="1">
      <alignment vertical="center"/>
    </xf>
    <xf numFmtId="0" fontId="87" fillId="0" borderId="0" xfId="700" applyNumberFormat="1" applyFont="1" applyAlignment="1">
      <alignment horizontal="left" vertical="center"/>
    </xf>
    <xf numFmtId="0" fontId="3" fillId="0" borderId="14" xfId="700" applyFont="1" applyBorder="1" applyAlignment="1">
      <alignment vertical="center"/>
    </xf>
    <xf numFmtId="0" fontId="87" fillId="0" borderId="14" xfId="700" applyNumberFormat="1" applyFont="1" applyBorder="1" applyAlignment="1">
      <alignment horizontal="right" vertical="center"/>
    </xf>
    <xf numFmtId="0" fontId="86" fillId="0" borderId="0" xfId="670" applyFont="1" applyFill="1" applyBorder="1" applyAlignment="1">
      <alignment horizontal="right" vertical="center" wrapText="1"/>
    </xf>
    <xf numFmtId="3" fontId="3" fillId="0" borderId="0" xfId="700" applyNumberFormat="1" applyFont="1" applyAlignment="1">
      <alignment vertical="center"/>
    </xf>
    <xf numFmtId="0" fontId="2" fillId="0" borderId="14" xfId="700" applyFont="1" applyBorder="1" applyAlignment="1">
      <alignment vertical="center"/>
    </xf>
    <xf numFmtId="1" fontId="97" fillId="0" borderId="0" xfId="670" applyNumberFormat="1" applyFont="1" applyAlignment="1">
      <alignment horizontal="right" vertical="center" wrapText="1"/>
    </xf>
    <xf numFmtId="3" fontId="93" fillId="0" borderId="0" xfId="615" applyNumberFormat="1" applyFont="1" applyAlignment="1">
      <alignment horizontal="right" vertical="center" wrapText="1"/>
    </xf>
    <xf numFmtId="1" fontId="97" fillId="0" borderId="0" xfId="670" applyNumberFormat="1" applyFont="1" applyAlignment="1">
      <alignment vertical="center" wrapText="1"/>
    </xf>
    <xf numFmtId="3" fontId="86" fillId="0" borderId="0" xfId="615" applyNumberFormat="1" applyFont="1" applyAlignment="1">
      <alignment horizontal="right" vertical="center" wrapText="1"/>
    </xf>
    <xf numFmtId="3" fontId="85" fillId="0" borderId="0" xfId="0" applyNumberFormat="1" applyFont="1" applyAlignment="1">
      <alignment horizontal="right" vertical="center"/>
    </xf>
    <xf numFmtId="3" fontId="87" fillId="0" borderId="0" xfId="615" applyNumberFormat="1" applyFont="1" applyAlignment="1">
      <alignment horizontal="right" vertical="center" wrapText="1"/>
    </xf>
    <xf numFmtId="1" fontId="98" fillId="0" borderId="0" xfId="670" applyNumberFormat="1" applyFont="1" applyAlignment="1">
      <alignment vertical="center" wrapText="1"/>
    </xf>
    <xf numFmtId="2" fontId="2" fillId="0" borderId="0" xfId="670" applyNumberFormat="1" applyFont="1" applyAlignment="1">
      <alignment vertical="center"/>
    </xf>
    <xf numFmtId="0" fontId="4" fillId="0" borderId="0" xfId="700" applyNumberFormat="1" applyFont="1" applyAlignment="1">
      <alignment horizontal="left" vertical="center"/>
    </xf>
    <xf numFmtId="0" fontId="90" fillId="0" borderId="0" xfId="700" applyNumberFormat="1" applyFont="1" applyAlignment="1">
      <alignment horizontal="left" vertical="center"/>
    </xf>
    <xf numFmtId="37" fontId="93" fillId="0" borderId="0" xfId="615" applyNumberFormat="1" applyFont="1" applyAlignment="1">
      <alignment horizontal="right" vertical="center" wrapText="1"/>
    </xf>
    <xf numFmtId="3" fontId="94" fillId="0" borderId="0" xfId="700" applyNumberFormat="1" applyFont="1" applyAlignment="1">
      <alignment vertical="center"/>
    </xf>
    <xf numFmtId="0" fontId="94" fillId="0" borderId="0" xfId="700" applyFont="1" applyAlignment="1">
      <alignment vertical="center"/>
    </xf>
    <xf numFmtId="0" fontId="86" fillId="0" borderId="0" xfId="670" applyFont="1" applyBorder="1" applyAlignment="1">
      <alignment horizontal="left" wrapText="1"/>
    </xf>
    <xf numFmtId="0" fontId="97" fillId="0" borderId="0" xfId="670" applyNumberFormat="1" applyFont="1" applyAlignment="1">
      <alignment wrapText="1"/>
    </xf>
    <xf numFmtId="0" fontId="99" fillId="0" borderId="0" xfId="670" applyNumberFormat="1" applyFont="1" applyAlignment="1">
      <alignment horizontal="left" wrapText="1" indent="1"/>
    </xf>
    <xf numFmtId="0" fontId="98" fillId="0" borderId="0" xfId="670" applyNumberFormat="1" applyFont="1" applyAlignment="1">
      <alignment wrapText="1"/>
    </xf>
    <xf numFmtId="0" fontId="2" fillId="0" borderId="0" xfId="670" applyFont="1" applyBorder="1" applyAlignment="1"/>
    <xf numFmtId="0" fontId="97" fillId="0" borderId="0" xfId="700" applyNumberFormat="1" applyFont="1" applyFill="1" applyAlignment="1">
      <alignment vertical="center" wrapText="1"/>
    </xf>
    <xf numFmtId="0" fontId="96" fillId="0" borderId="0" xfId="709" applyNumberFormat="1" applyFont="1" applyFill="1" applyAlignment="1">
      <alignment vertical="center"/>
    </xf>
    <xf numFmtId="1" fontId="2" fillId="0" borderId="0" xfId="700" applyNumberFormat="1" applyFont="1" applyAlignment="1">
      <alignment vertical="center"/>
    </xf>
    <xf numFmtId="0" fontId="103" fillId="0" borderId="0" xfId="709" applyNumberFormat="1" applyFont="1" applyFill="1" applyAlignment="1">
      <alignment vertical="center"/>
    </xf>
    <xf numFmtId="3" fontId="96" fillId="0" borderId="0" xfId="700" applyNumberFormat="1" applyFont="1" applyAlignment="1">
      <alignment vertical="center"/>
    </xf>
    <xf numFmtId="1" fontId="4" fillId="0" borderId="0" xfId="700" applyNumberFormat="1" applyFont="1" applyAlignment="1">
      <alignment vertical="center"/>
    </xf>
    <xf numFmtId="0" fontId="4" fillId="0" borderId="0" xfId="700" applyFont="1" applyAlignment="1">
      <alignment vertical="center"/>
    </xf>
    <xf numFmtId="0" fontId="96" fillId="0" borderId="0" xfId="709" applyNumberFormat="1" applyFont="1" applyFill="1" applyAlignment="1">
      <alignment vertical="center" wrapText="1"/>
    </xf>
    <xf numFmtId="0" fontId="103" fillId="0" borderId="0" xfId="709" applyNumberFormat="1" applyFont="1" applyFill="1" applyAlignment="1">
      <alignment vertical="center" wrapText="1"/>
    </xf>
    <xf numFmtId="3" fontId="2" fillId="0" borderId="0" xfId="700" applyNumberFormat="1" applyFont="1" applyAlignment="1">
      <alignment vertical="center"/>
    </xf>
    <xf numFmtId="0" fontId="96" fillId="0" borderId="0" xfId="709" applyNumberFormat="1" applyFont="1" applyFill="1" applyBorder="1" applyAlignment="1">
      <alignment vertical="center"/>
    </xf>
    <xf numFmtId="0" fontId="103" fillId="0" borderId="0" xfId="709" applyNumberFormat="1" applyFont="1" applyFill="1" applyBorder="1" applyAlignment="1">
      <alignment vertical="center"/>
    </xf>
    <xf numFmtId="0" fontId="103" fillId="0" borderId="0" xfId="707" applyFont="1" applyFill="1" applyAlignment="1">
      <alignment vertical="center"/>
    </xf>
    <xf numFmtId="0" fontId="96" fillId="0" borderId="0" xfId="707" applyFont="1" applyFill="1" applyAlignment="1">
      <alignment vertical="center"/>
    </xf>
    <xf numFmtId="3" fontId="96" fillId="0" borderId="14" xfId="700" applyNumberFormat="1" applyFont="1" applyBorder="1" applyAlignment="1">
      <alignment vertical="center"/>
    </xf>
    <xf numFmtId="3" fontId="97" fillId="0" borderId="0" xfId="670" applyNumberFormat="1" applyFont="1" applyAlignment="1">
      <alignment horizontal="right" vertical="center" wrapText="1"/>
    </xf>
    <xf numFmtId="3" fontId="86" fillId="0" borderId="0" xfId="670" applyNumberFormat="1" applyFont="1" applyFill="1" applyAlignment="1">
      <alignment vertical="center" wrapText="1"/>
    </xf>
    <xf numFmtId="0" fontId="4" fillId="0" borderId="0" xfId="684" applyNumberFormat="1" applyFont="1" applyAlignment="1">
      <alignment horizontal="left" vertical="center"/>
    </xf>
    <xf numFmtId="0" fontId="2" fillId="0" borderId="0" xfId="684" applyFont="1" applyAlignment="1">
      <alignment horizontal="center" vertical="center"/>
    </xf>
    <xf numFmtId="3" fontId="2" fillId="0" borderId="0" xfId="684" applyNumberFormat="1" applyFont="1" applyAlignment="1">
      <alignment vertical="center"/>
    </xf>
    <xf numFmtId="3" fontId="2" fillId="0" borderId="0" xfId="684" applyNumberFormat="1" applyFont="1" applyBorder="1" applyAlignment="1">
      <alignment vertical="center"/>
    </xf>
    <xf numFmtId="0" fontId="2" fillId="0" borderId="0" xfId="684" applyFont="1" applyAlignment="1">
      <alignment vertical="center"/>
    </xf>
    <xf numFmtId="0" fontId="90" fillId="0" borderId="0" xfId="684" applyNumberFormat="1" applyFont="1" applyAlignment="1">
      <alignment horizontal="left" vertical="center"/>
    </xf>
    <xf numFmtId="0" fontId="87" fillId="0" borderId="14" xfId="684" applyFont="1" applyBorder="1" applyAlignment="1">
      <alignment horizontal="left" vertical="center"/>
    </xf>
    <xf numFmtId="0" fontId="3" fillId="0" borderId="0" xfId="684" applyFont="1" applyBorder="1" applyAlignment="1">
      <alignment horizontal="center" vertical="center"/>
    </xf>
    <xf numFmtId="3" fontId="3" fillId="0" borderId="0" xfId="684" applyNumberFormat="1" applyFont="1" applyBorder="1" applyAlignment="1">
      <alignment vertical="center"/>
    </xf>
    <xf numFmtId="3" fontId="3" fillId="0" borderId="0" xfId="684" applyNumberFormat="1" applyFont="1" applyAlignment="1">
      <alignment vertical="center"/>
    </xf>
    <xf numFmtId="0" fontId="87" fillId="0" borderId="14" xfId="0" applyNumberFormat="1" applyFont="1" applyBorder="1" applyAlignment="1">
      <alignment horizontal="right" vertical="center"/>
    </xf>
    <xf numFmtId="0" fontId="3" fillId="0" borderId="0" xfId="684" applyFont="1" applyAlignment="1">
      <alignment vertical="center"/>
    </xf>
    <xf numFmtId="0" fontId="93" fillId="0" borderId="17" xfId="700" applyFont="1" applyBorder="1" applyAlignment="1">
      <alignment vertical="center" wrapText="1"/>
    </xf>
    <xf numFmtId="0" fontId="93" fillId="0" borderId="0" xfId="700" applyFont="1" applyBorder="1" applyAlignment="1">
      <alignment vertical="center" wrapText="1"/>
    </xf>
    <xf numFmtId="0" fontId="78" fillId="0" borderId="0" xfId="700" applyNumberFormat="1" applyFont="1" applyBorder="1" applyAlignment="1">
      <alignment horizontal="center" vertical="center" wrapText="1"/>
    </xf>
    <xf numFmtId="0" fontId="94" fillId="0" borderId="0" xfId="684" applyFont="1" applyAlignment="1">
      <alignment vertical="center"/>
    </xf>
    <xf numFmtId="0" fontId="86" fillId="0" borderId="0" xfId="0" applyNumberFormat="1" applyFont="1" applyAlignment="1">
      <alignment vertical="center" wrapText="1"/>
    </xf>
    <xf numFmtId="2" fontId="3" fillId="0" borderId="0" xfId="684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167" fontId="94" fillId="0" borderId="0" xfId="0" applyNumberFormat="1" applyFont="1" applyAlignment="1">
      <alignment horizontal="right" vertical="center"/>
    </xf>
    <xf numFmtId="167" fontId="3" fillId="0" borderId="0" xfId="0" applyNumberFormat="1" applyFont="1" applyAlignment="1">
      <alignment horizontal="right" vertical="center"/>
    </xf>
    <xf numFmtId="0" fontId="3" fillId="0" borderId="0" xfId="684" applyFont="1" applyAlignment="1">
      <alignment horizontal="center" vertical="center"/>
    </xf>
    <xf numFmtId="2" fontId="3" fillId="0" borderId="0" xfId="684" applyNumberFormat="1" applyFont="1" applyBorder="1" applyAlignment="1">
      <alignment vertical="center" wrapText="1"/>
    </xf>
    <xf numFmtId="0" fontId="87" fillId="0" borderId="0" xfId="683" applyFont="1" applyAlignment="1">
      <alignment horizontal="left" vertical="center"/>
    </xf>
    <xf numFmtId="3" fontId="94" fillId="0" borderId="0" xfId="0" applyNumberFormat="1" applyFont="1" applyBorder="1" applyAlignment="1">
      <alignment horizontal="center" vertical="center" wrapText="1"/>
    </xf>
    <xf numFmtId="3" fontId="85" fillId="0" borderId="0" xfId="0" applyNumberFormat="1" applyFont="1" applyBorder="1" applyAlignment="1">
      <alignment horizontal="center" vertical="center" wrapText="1"/>
    </xf>
    <xf numFmtId="0" fontId="97" fillId="0" borderId="0" xfId="700" applyFont="1" applyBorder="1" applyAlignment="1">
      <alignment vertical="center" wrapText="1"/>
    </xf>
    <xf numFmtId="3" fontId="41" fillId="0" borderId="14" xfId="0" applyNumberFormat="1" applyFont="1" applyBorder="1" applyAlignment="1">
      <alignment horizontal="center" vertical="center" wrapText="1"/>
    </xf>
    <xf numFmtId="3" fontId="103" fillId="0" borderId="14" xfId="0" applyNumberFormat="1" applyFont="1" applyBorder="1" applyAlignment="1">
      <alignment horizontal="center" vertical="center" wrapText="1"/>
    </xf>
    <xf numFmtId="0" fontId="96" fillId="0" borderId="0" xfId="700" applyFont="1" applyAlignment="1">
      <alignment vertical="center"/>
    </xf>
    <xf numFmtId="0" fontId="85" fillId="0" borderId="14" xfId="0" applyFont="1" applyBorder="1" applyAlignment="1">
      <alignment vertical="center"/>
    </xf>
    <xf numFmtId="0" fontId="85" fillId="0" borderId="14" xfId="0" applyFont="1" applyBorder="1" applyAlignment="1">
      <alignment horizontal="center" vertical="center"/>
    </xf>
    <xf numFmtId="3" fontId="85" fillId="0" borderId="14" xfId="0" applyNumberFormat="1" applyFont="1" applyBorder="1" applyAlignment="1">
      <alignment vertical="center"/>
    </xf>
    <xf numFmtId="3" fontId="85" fillId="0" borderId="14" xfId="684" applyNumberFormat="1" applyFont="1" applyBorder="1" applyAlignment="1">
      <alignment vertical="center"/>
    </xf>
    <xf numFmtId="0" fontId="2" fillId="0" borderId="0" xfId="670" applyFont="1" applyAlignment="1">
      <alignment vertical="center" wrapText="1"/>
    </xf>
    <xf numFmtId="0" fontId="3" fillId="0" borderId="14" xfId="700" applyNumberFormat="1" applyFont="1" applyBorder="1" applyAlignment="1">
      <alignment vertical="center"/>
    </xf>
    <xf numFmtId="0" fontId="3" fillId="0" borderId="0" xfId="700" applyFont="1" applyBorder="1" applyAlignment="1">
      <alignment vertical="center"/>
    </xf>
    <xf numFmtId="0" fontId="2" fillId="0" borderId="0" xfId="700" applyFont="1" applyBorder="1" applyAlignment="1">
      <alignment vertical="center"/>
    </xf>
    <xf numFmtId="0" fontId="91" fillId="0" borderId="0" xfId="702" applyNumberFormat="1" applyFont="1" applyFill="1" applyBorder="1" applyAlignment="1">
      <alignment horizontal="right" vertical="center"/>
    </xf>
    <xf numFmtId="0" fontId="93" fillId="0" borderId="17" xfId="670" applyFont="1" applyBorder="1" applyAlignment="1">
      <alignment vertical="center" wrapText="1"/>
    </xf>
    <xf numFmtId="0" fontId="93" fillId="0" borderId="0" xfId="670" applyFont="1" applyBorder="1" applyAlignment="1">
      <alignment vertical="center" wrapText="1"/>
    </xf>
    <xf numFmtId="0" fontId="93" fillId="0" borderId="0" xfId="700" applyFont="1" applyBorder="1" applyAlignment="1">
      <alignment horizontal="center" vertical="center" wrapText="1"/>
    </xf>
    <xf numFmtId="0" fontId="3" fillId="0" borderId="0" xfId="700" applyFont="1" applyBorder="1" applyAlignment="1">
      <alignment vertical="center" wrapText="1"/>
    </xf>
    <xf numFmtId="0" fontId="87" fillId="0" borderId="0" xfId="700" applyNumberFormat="1" applyFont="1" applyBorder="1" applyAlignment="1">
      <alignment horizontal="center" vertical="center" wrapText="1"/>
    </xf>
    <xf numFmtId="0" fontId="96" fillId="0" borderId="0" xfId="709" applyNumberFormat="1" applyFont="1" applyFill="1" applyBorder="1" applyAlignment="1">
      <alignment vertical="center" wrapText="1"/>
    </xf>
    <xf numFmtId="0" fontId="103" fillId="0" borderId="0" xfId="709" applyNumberFormat="1" applyFont="1" applyFill="1" applyBorder="1" applyAlignment="1">
      <alignment vertical="center" wrapText="1"/>
    </xf>
    <xf numFmtId="0" fontId="103" fillId="0" borderId="0" xfId="707" applyFont="1" applyFill="1" applyAlignment="1">
      <alignment vertical="center" wrapText="1"/>
    </xf>
    <xf numFmtId="0" fontId="96" fillId="0" borderId="0" xfId="707" applyFont="1" applyFill="1" applyAlignment="1">
      <alignment vertical="center" wrapText="1"/>
    </xf>
    <xf numFmtId="0" fontId="97" fillId="0" borderId="0" xfId="670" applyFont="1" applyBorder="1" applyAlignment="1">
      <alignment vertical="center" wrapText="1"/>
    </xf>
    <xf numFmtId="0" fontId="2" fillId="0" borderId="0" xfId="670" applyFont="1" applyAlignment="1">
      <alignment wrapText="1"/>
    </xf>
    <xf numFmtId="0" fontId="91" fillId="0" borderId="14" xfId="702" applyNumberFormat="1" applyFont="1" applyFill="1" applyBorder="1" applyAlignment="1">
      <alignment horizontal="right"/>
    </xf>
    <xf numFmtId="0" fontId="93" fillId="0" borderId="17" xfId="670" applyFont="1" applyBorder="1" applyAlignment="1">
      <alignment wrapText="1"/>
    </xf>
    <xf numFmtId="3" fontId="3" fillId="0" borderId="0" xfId="668" applyNumberFormat="1" applyFont="1" applyAlignment="1"/>
    <xf numFmtId="0" fontId="97" fillId="0" borderId="0" xfId="670" applyFont="1" applyBorder="1" applyAlignment="1">
      <alignment wrapText="1"/>
    </xf>
    <xf numFmtId="0" fontId="96" fillId="0" borderId="0" xfId="670" applyFont="1" applyAlignment="1"/>
    <xf numFmtId="0" fontId="104" fillId="0" borderId="0" xfId="700" applyFont="1" applyBorder="1" applyAlignment="1">
      <alignment horizontal="center" vertical="center" wrapText="1"/>
    </xf>
    <xf numFmtId="0" fontId="96" fillId="0" borderId="14" xfId="0" applyFont="1" applyBorder="1" applyAlignment="1">
      <alignment horizontal="center" vertical="center" wrapText="1"/>
    </xf>
    <xf numFmtId="0" fontId="91" fillId="0" borderId="14" xfId="702" applyNumberFormat="1" applyFont="1" applyFill="1" applyBorder="1" applyAlignment="1">
      <alignment horizontal="right" vertical="center"/>
    </xf>
    <xf numFmtId="0" fontId="3" fillId="0" borderId="0" xfId="670" applyFont="1" applyBorder="1" applyAlignment="1">
      <alignment vertical="center"/>
    </xf>
    <xf numFmtId="15" fontId="2" fillId="0" borderId="0" xfId="670" applyNumberFormat="1" applyFont="1" applyAlignment="1">
      <alignment horizontal="left" vertical="center"/>
    </xf>
    <xf numFmtId="0" fontId="94" fillId="0" borderId="14" xfId="0" applyFont="1" applyBorder="1" applyAlignment="1">
      <alignment horizontal="center" vertical="center" wrapText="1"/>
    </xf>
    <xf numFmtId="0" fontId="3" fillId="0" borderId="0" xfId="670" applyNumberFormat="1" applyFont="1" applyAlignment="1">
      <alignment vertical="center"/>
    </xf>
    <xf numFmtId="197" fontId="2" fillId="0" borderId="0" xfId="670" applyNumberFormat="1" applyFont="1" applyAlignment="1">
      <alignment vertical="center"/>
    </xf>
    <xf numFmtId="3" fontId="93" fillId="0" borderId="0" xfId="670" applyNumberFormat="1" applyFont="1" applyAlignment="1">
      <alignment horizontal="right" vertical="center" wrapText="1"/>
    </xf>
    <xf numFmtId="167" fontId="87" fillId="0" borderId="14" xfId="670" applyNumberFormat="1" applyFont="1" applyBorder="1" applyAlignment="1">
      <alignment horizontal="right" vertical="center"/>
    </xf>
    <xf numFmtId="3" fontId="94" fillId="0" borderId="0" xfId="670" applyNumberFormat="1" applyFont="1" applyBorder="1" applyAlignment="1">
      <alignment horizontal="right" vertical="center" wrapText="1"/>
    </xf>
    <xf numFmtId="3" fontId="2" fillId="0" borderId="0" xfId="670" applyNumberFormat="1" applyFont="1" applyAlignment="1">
      <alignment vertical="center"/>
    </xf>
    <xf numFmtId="3" fontId="3" fillId="0" borderId="0" xfId="670" applyNumberFormat="1" applyFont="1" applyBorder="1" applyAlignment="1">
      <alignment vertical="center"/>
    </xf>
    <xf numFmtId="3" fontId="94" fillId="0" borderId="0" xfId="670" applyNumberFormat="1" applyFont="1" applyBorder="1" applyAlignment="1">
      <alignment vertical="center"/>
    </xf>
    <xf numFmtId="2" fontId="94" fillId="0" borderId="0" xfId="670" applyNumberFormat="1" applyFont="1" applyAlignment="1">
      <alignment horizontal="right" vertical="center" wrapText="1"/>
    </xf>
    <xf numFmtId="2" fontId="3" fillId="0" borderId="0" xfId="670" applyNumberFormat="1" applyFont="1" applyAlignment="1">
      <alignment horizontal="right" vertical="center" wrapText="1"/>
    </xf>
    <xf numFmtId="167" fontId="3" fillId="0" borderId="0" xfId="700" applyNumberFormat="1" applyFont="1" applyAlignment="1">
      <alignment vertical="center"/>
    </xf>
    <xf numFmtId="167" fontId="87" fillId="0" borderId="14" xfId="700" applyNumberFormat="1" applyFont="1" applyBorder="1" applyAlignment="1">
      <alignment horizontal="right" vertical="center"/>
    </xf>
    <xf numFmtId="167" fontId="2" fillId="0" borderId="0" xfId="700" applyNumberFormat="1" applyFont="1" applyAlignment="1">
      <alignment vertical="center"/>
    </xf>
    <xf numFmtId="167" fontId="86" fillId="0" borderId="0" xfId="670" applyNumberFormat="1" applyFont="1" applyFill="1" applyBorder="1" applyAlignment="1">
      <alignment horizontal="right" vertical="center" wrapText="1"/>
    </xf>
    <xf numFmtId="3" fontId="3" fillId="0" borderId="0" xfId="700" applyNumberFormat="1" applyFont="1" applyBorder="1" applyAlignment="1">
      <alignment vertical="center"/>
    </xf>
    <xf numFmtId="3" fontId="94" fillId="0" borderId="0" xfId="700" applyNumberFormat="1" applyFont="1" applyBorder="1" applyAlignment="1">
      <alignment vertical="center"/>
    </xf>
    <xf numFmtId="3" fontId="103" fillId="0" borderId="0" xfId="709" applyNumberFormat="1" applyFont="1" applyFill="1" applyBorder="1" applyAlignment="1">
      <alignment vertical="center"/>
    </xf>
    <xf numFmtId="3" fontId="96" fillId="0" borderId="0" xfId="709" applyNumberFormat="1" applyFont="1" applyFill="1" applyBorder="1" applyAlignment="1">
      <alignment vertical="center"/>
    </xf>
    <xf numFmtId="167" fontId="2" fillId="0" borderId="14" xfId="700" applyNumberFormat="1" applyFont="1" applyBorder="1" applyAlignment="1">
      <alignment vertical="center"/>
    </xf>
    <xf numFmtId="0" fontId="87" fillId="0" borderId="14" xfId="700" applyNumberFormat="1" applyFont="1" applyBorder="1" applyAlignment="1">
      <alignment horizontal="right"/>
    </xf>
    <xf numFmtId="3" fontId="94" fillId="0" borderId="0" xfId="670" applyNumberFormat="1" applyFont="1" applyBorder="1" applyAlignment="1">
      <alignment horizontal="right" wrapText="1"/>
    </xf>
    <xf numFmtId="3" fontId="3" fillId="0" borderId="0" xfId="670" applyNumberFormat="1" applyFont="1" applyBorder="1" applyAlignment="1">
      <alignment horizontal="right" wrapText="1"/>
    </xf>
    <xf numFmtId="0" fontId="85" fillId="0" borderId="14" xfId="700" applyNumberFormat="1" applyFont="1" applyFill="1" applyBorder="1" applyAlignment="1">
      <alignment horizontal="right" vertical="center"/>
    </xf>
    <xf numFmtId="0" fontId="94" fillId="0" borderId="5" xfId="661" applyFont="1" applyFill="1" applyBorder="1" applyAlignment="1">
      <alignment horizontal="center" vertical="center"/>
    </xf>
    <xf numFmtId="0" fontId="3" fillId="0" borderId="0" xfId="670" applyFont="1" applyFill="1" applyBorder="1" applyAlignment="1">
      <alignment horizontal="right" vertical="center" wrapText="1"/>
    </xf>
    <xf numFmtId="3" fontId="94" fillId="0" borderId="0" xfId="670" applyNumberFormat="1" applyFont="1" applyFill="1" applyBorder="1" applyAlignment="1">
      <alignment vertical="center" wrapText="1"/>
    </xf>
    <xf numFmtId="0" fontId="4" fillId="0" borderId="0" xfId="700" applyFont="1" applyFill="1" applyAlignment="1">
      <alignment vertical="center"/>
    </xf>
    <xf numFmtId="3" fontId="3" fillId="0" borderId="0" xfId="670" applyNumberFormat="1" applyFont="1" applyFill="1" applyBorder="1" applyAlignment="1">
      <alignment vertical="center" wrapText="1"/>
    </xf>
    <xf numFmtId="0" fontId="2" fillId="0" borderId="0" xfId="700" applyFont="1" applyFill="1" applyBorder="1" applyAlignment="1">
      <alignment vertical="center"/>
    </xf>
    <xf numFmtId="1" fontId="3" fillId="0" borderId="0" xfId="670" applyNumberFormat="1" applyFont="1" applyFill="1" applyBorder="1" applyAlignment="1">
      <alignment vertical="center" wrapText="1"/>
    </xf>
    <xf numFmtId="0" fontId="86" fillId="0" borderId="0" xfId="670" applyFont="1" applyAlignment="1">
      <alignment horizontal="center" vertical="center" wrapText="1"/>
    </xf>
    <xf numFmtId="3" fontId="93" fillId="0" borderId="0" xfId="670" applyNumberFormat="1" applyFont="1" applyFill="1" applyBorder="1" applyAlignment="1">
      <alignment vertical="center" wrapText="1"/>
    </xf>
    <xf numFmtId="3" fontId="86" fillId="0" borderId="0" xfId="670" applyNumberFormat="1" applyFont="1" applyFill="1" applyBorder="1" applyAlignment="1">
      <alignment vertical="center" wrapText="1"/>
    </xf>
    <xf numFmtId="0" fontId="101" fillId="0" borderId="0" xfId="670" applyNumberFormat="1" applyFont="1" applyAlignment="1">
      <alignment horizontal="left"/>
    </xf>
    <xf numFmtId="0" fontId="101" fillId="0" borderId="0" xfId="700" applyNumberFormat="1" applyFont="1" applyAlignment="1">
      <alignment horizontal="left" vertical="center"/>
    </xf>
    <xf numFmtId="0" fontId="86" fillId="0" borderId="14" xfId="700" applyNumberFormat="1" applyFont="1" applyBorder="1" applyAlignment="1">
      <alignment horizontal="right" vertical="center"/>
    </xf>
    <xf numFmtId="3" fontId="94" fillId="0" borderId="0" xfId="670" applyNumberFormat="1" applyFont="1" applyBorder="1" applyAlignment="1">
      <alignment vertical="center" wrapText="1"/>
    </xf>
    <xf numFmtId="1" fontId="86" fillId="0" borderId="0" xfId="670" applyNumberFormat="1" applyFont="1" applyAlignment="1">
      <alignment horizontal="center" vertical="center" wrapText="1"/>
    </xf>
    <xf numFmtId="3" fontId="93" fillId="0" borderId="0" xfId="670" applyNumberFormat="1" applyFont="1" applyFill="1" applyAlignment="1">
      <alignment horizontal="right" vertical="center" wrapText="1"/>
    </xf>
    <xf numFmtId="195" fontId="2" fillId="0" borderId="14" xfId="670" applyNumberFormat="1" applyFont="1" applyBorder="1" applyAlignment="1">
      <alignment vertical="center"/>
    </xf>
    <xf numFmtId="0" fontId="87" fillId="0" borderId="0" xfId="670" applyNumberFormat="1" applyFont="1" applyBorder="1" applyAlignment="1">
      <alignment horizontal="right"/>
    </xf>
    <xf numFmtId="2" fontId="94" fillId="0" borderId="0" xfId="670" applyNumberFormat="1" applyFont="1" applyBorder="1" applyAlignment="1">
      <alignment horizontal="right" wrapText="1"/>
    </xf>
    <xf numFmtId="2" fontId="3" fillId="0" borderId="0" xfId="670" applyNumberFormat="1" applyFont="1" applyBorder="1" applyAlignment="1">
      <alignment horizontal="right" wrapText="1"/>
    </xf>
    <xf numFmtId="0" fontId="99" fillId="0" borderId="14" xfId="670" applyNumberFormat="1" applyFont="1" applyBorder="1" applyAlignment="1">
      <alignment horizontal="left" wrapText="1"/>
    </xf>
    <xf numFmtId="1" fontId="3" fillId="0" borderId="14" xfId="670" applyNumberFormat="1" applyFont="1" applyBorder="1" applyAlignment="1"/>
    <xf numFmtId="0" fontId="87" fillId="0" borderId="14" xfId="670" applyNumberFormat="1" applyFont="1" applyBorder="1" applyAlignment="1">
      <alignment vertical="center" wrapText="1"/>
    </xf>
    <xf numFmtId="2" fontId="94" fillId="0" borderId="0" xfId="670" applyNumberFormat="1" applyFont="1" applyBorder="1" applyAlignment="1">
      <alignment vertical="center" wrapText="1"/>
    </xf>
    <xf numFmtId="2" fontId="94" fillId="0" borderId="0" xfId="670" applyNumberFormat="1" applyFont="1" applyBorder="1" applyAlignment="1">
      <alignment horizontal="right" vertical="center" wrapText="1"/>
    </xf>
    <xf numFmtId="2" fontId="3" fillId="0" borderId="0" xfId="700" applyNumberFormat="1" applyFont="1" applyAlignment="1">
      <alignment vertical="center"/>
    </xf>
    <xf numFmtId="2" fontId="86" fillId="0" borderId="0" xfId="670" applyNumberFormat="1" applyFont="1" applyAlignment="1">
      <alignment horizontal="center" vertical="center" wrapText="1"/>
    </xf>
    <xf numFmtId="2" fontId="93" fillId="0" borderId="0" xfId="670" applyNumberFormat="1" applyFont="1" applyFill="1" applyAlignment="1">
      <alignment vertical="center" wrapText="1"/>
    </xf>
    <xf numFmtId="2" fontId="86" fillId="0" borderId="0" xfId="670" applyNumberFormat="1" applyFont="1" applyFill="1" applyAlignment="1">
      <alignment vertical="center" wrapText="1"/>
    </xf>
    <xf numFmtId="0" fontId="4" fillId="0" borderId="0" xfId="701" applyNumberFormat="1" applyFont="1" applyAlignment="1">
      <alignment vertical="center"/>
    </xf>
    <xf numFmtId="0" fontId="2" fillId="0" borderId="0" xfId="668" applyFont="1" applyAlignment="1">
      <alignment vertical="center"/>
    </xf>
    <xf numFmtId="0" fontId="4" fillId="0" borderId="0" xfId="701" applyNumberFormat="1" applyFont="1" applyAlignment="1">
      <alignment horizontal="left" vertical="center"/>
    </xf>
    <xf numFmtId="0" fontId="101" fillId="0" borderId="0" xfId="701" applyNumberFormat="1" applyFont="1" applyFill="1" applyAlignment="1">
      <alignment vertical="center"/>
    </xf>
    <xf numFmtId="0" fontId="90" fillId="0" borderId="0" xfId="668" applyNumberFormat="1" applyFont="1" applyAlignment="1">
      <alignment horizontal="left" vertical="center" wrapText="1"/>
    </xf>
    <xf numFmtId="0" fontId="3" fillId="0" borderId="0" xfId="668" applyFont="1" applyAlignment="1">
      <alignment vertical="center"/>
    </xf>
    <xf numFmtId="0" fontId="3" fillId="0" borderId="14" xfId="668" applyFont="1" applyBorder="1" applyAlignment="1">
      <alignment vertical="center" wrapText="1"/>
    </xf>
    <xf numFmtId="0" fontId="85" fillId="0" borderId="14" xfId="701" applyNumberFormat="1" applyFont="1" applyBorder="1" applyAlignment="1">
      <alignment horizontal="right" vertical="center"/>
    </xf>
    <xf numFmtId="0" fontId="86" fillId="0" borderId="0" xfId="668" applyFont="1" applyAlignment="1">
      <alignment horizontal="right" vertical="center" wrapText="1"/>
    </xf>
    <xf numFmtId="0" fontId="2" fillId="0" borderId="14" xfId="668" applyFont="1" applyBorder="1" applyAlignment="1">
      <alignment vertical="center" wrapText="1"/>
    </xf>
    <xf numFmtId="0" fontId="2" fillId="0" borderId="14" xfId="668" applyFont="1" applyBorder="1" applyAlignment="1">
      <alignment vertical="center"/>
    </xf>
    <xf numFmtId="0" fontId="2" fillId="0" borderId="0" xfId="668" applyFont="1" applyAlignment="1">
      <alignment vertical="center" wrapText="1"/>
    </xf>
    <xf numFmtId="0" fontId="89" fillId="0" borderId="0" xfId="704" applyNumberFormat="1" applyFont="1"/>
    <xf numFmtId="0" fontId="3" fillId="0" borderId="0" xfId="704" applyFont="1"/>
    <xf numFmtId="193" fontId="3" fillId="0" borderId="0" xfId="616" applyNumberFormat="1" applyFont="1"/>
    <xf numFmtId="0" fontId="90" fillId="0" borderId="0" xfId="704" applyNumberFormat="1" applyFont="1" applyAlignment="1">
      <alignment horizontal="left" indent="1"/>
    </xf>
    <xf numFmtId="0" fontId="3" fillId="0" borderId="14" xfId="704" applyFont="1" applyBorder="1"/>
    <xf numFmtId="0" fontId="85" fillId="0" borderId="14" xfId="704" applyNumberFormat="1" applyFont="1" applyBorder="1" applyAlignment="1">
      <alignment horizontal="right"/>
    </xf>
    <xf numFmtId="0" fontId="3" fillId="0" borderId="0" xfId="665" applyNumberFormat="1" applyFont="1" applyBorder="1" applyAlignment="1">
      <alignment horizontal="center" vertical="center" wrapText="1"/>
    </xf>
    <xf numFmtId="0" fontId="3" fillId="0" borderId="0" xfId="705" applyFont="1"/>
    <xf numFmtId="0" fontId="93" fillId="0" borderId="0" xfId="665" applyFont="1" applyFill="1" applyAlignment="1">
      <alignment wrapText="1"/>
    </xf>
    <xf numFmtId="0" fontId="93" fillId="0" borderId="0" xfId="665" applyFont="1" applyAlignment="1">
      <alignment horizontal="right" wrapText="1"/>
    </xf>
    <xf numFmtId="0" fontId="94" fillId="0" borderId="0" xfId="704" applyFont="1"/>
    <xf numFmtId="0" fontId="93" fillId="0" borderId="0" xfId="665" applyFont="1" applyFill="1" applyAlignment="1">
      <alignment horizontal="right" wrapText="1"/>
    </xf>
    <xf numFmtId="193" fontId="3" fillId="0" borderId="0" xfId="704" applyNumberFormat="1" applyFont="1"/>
    <xf numFmtId="193" fontId="94" fillId="0" borderId="0" xfId="616" applyNumberFormat="1" applyFont="1"/>
    <xf numFmtId="0" fontId="3" fillId="0" borderId="14" xfId="0" applyFont="1" applyBorder="1" applyAlignment="1">
      <alignment vertical="center"/>
    </xf>
    <xf numFmtId="193" fontId="3" fillId="0" borderId="14" xfId="616" applyNumberFormat="1" applyFont="1" applyBorder="1"/>
    <xf numFmtId="193" fontId="3" fillId="0" borderId="14" xfId="704" applyNumberFormat="1" applyFont="1" applyBorder="1"/>
    <xf numFmtId="0" fontId="4" fillId="0" borderId="0" xfId="666" applyFont="1" applyFill="1" applyAlignment="1">
      <alignment vertical="center"/>
    </xf>
    <xf numFmtId="0" fontId="3" fillId="0" borderId="0" xfId="666" applyFont="1" applyFill="1" applyAlignment="1">
      <alignment vertical="center"/>
    </xf>
    <xf numFmtId="0" fontId="101" fillId="0" borderId="0" xfId="666" applyFont="1" applyFill="1" applyAlignment="1">
      <alignment vertical="center"/>
    </xf>
    <xf numFmtId="0" fontId="3" fillId="0" borderId="14" xfId="666" applyFont="1" applyFill="1" applyBorder="1" applyAlignment="1">
      <alignment vertical="center"/>
    </xf>
    <xf numFmtId="0" fontId="3" fillId="0" borderId="0" xfId="666" applyFont="1" applyFill="1" applyAlignment="1">
      <alignment horizontal="right" vertical="center"/>
    </xf>
    <xf numFmtId="0" fontId="3" fillId="0" borderId="17" xfId="666" applyFont="1" applyFill="1" applyBorder="1" applyAlignment="1">
      <alignment vertical="center"/>
    </xf>
    <xf numFmtId="0" fontId="93" fillId="0" borderId="5" xfId="666" applyFont="1" applyBorder="1" applyAlignment="1">
      <alignment horizontal="center" vertical="center" wrapText="1"/>
    </xf>
    <xf numFmtId="0" fontId="3" fillId="0" borderId="0" xfId="666" applyFont="1" applyFill="1" applyBorder="1" applyAlignment="1">
      <alignment vertical="center"/>
    </xf>
    <xf numFmtId="0" fontId="93" fillId="0" borderId="0" xfId="666" applyFont="1" applyBorder="1" applyAlignment="1">
      <alignment horizontal="center" vertical="center" wrapText="1"/>
    </xf>
    <xf numFmtId="0" fontId="93" fillId="0" borderId="0" xfId="666" applyNumberFormat="1" applyFont="1" applyFill="1" applyAlignment="1">
      <alignment vertical="center" wrapText="1"/>
    </xf>
    <xf numFmtId="3" fontId="94" fillId="0" borderId="0" xfId="666" applyNumberFormat="1" applyFont="1" applyFill="1" applyAlignment="1">
      <alignment vertical="center"/>
    </xf>
    <xf numFmtId="0" fontId="94" fillId="0" borderId="0" xfId="666" applyFont="1" applyFill="1" applyAlignment="1">
      <alignment vertical="center"/>
    </xf>
    <xf numFmtId="0" fontId="95" fillId="0" borderId="0" xfId="666" applyFont="1" applyFill="1" applyAlignment="1">
      <alignment vertical="center"/>
    </xf>
    <xf numFmtId="3" fontId="3" fillId="0" borderId="0" xfId="0" applyNumberFormat="1" applyFont="1" applyFill="1" applyAlignment="1">
      <alignment vertical="center"/>
    </xf>
    <xf numFmtId="0" fontId="85" fillId="0" borderId="14" xfId="666" applyFont="1" applyFill="1" applyBorder="1" applyAlignment="1">
      <alignment vertical="center"/>
    </xf>
    <xf numFmtId="3" fontId="3" fillId="0" borderId="0" xfId="666" applyNumberFormat="1" applyFont="1" applyFill="1" applyAlignment="1">
      <alignment vertical="center"/>
    </xf>
    <xf numFmtId="0" fontId="4" fillId="0" borderId="0" xfId="666" applyFont="1" applyAlignment="1">
      <alignment vertical="center"/>
    </xf>
    <xf numFmtId="0" fontId="3" fillId="0" borderId="0" xfId="666" applyFont="1" applyAlignment="1">
      <alignment vertical="center"/>
    </xf>
    <xf numFmtId="0" fontId="101" fillId="0" borderId="0" xfId="666" applyFont="1" applyAlignment="1">
      <alignment vertical="center"/>
    </xf>
    <xf numFmtId="0" fontId="3" fillId="0" borderId="14" xfId="666" applyFont="1" applyBorder="1" applyAlignment="1">
      <alignment vertical="center"/>
    </xf>
    <xf numFmtId="0" fontId="3" fillId="0" borderId="14" xfId="666" applyFont="1" applyBorder="1" applyAlignment="1">
      <alignment horizontal="right" vertical="center"/>
    </xf>
    <xf numFmtId="0" fontId="3" fillId="0" borderId="17" xfId="666" applyFont="1" applyBorder="1" applyAlignment="1">
      <alignment vertical="center"/>
    </xf>
    <xf numFmtId="0" fontId="3" fillId="0" borderId="0" xfId="666" applyFont="1" applyBorder="1" applyAlignment="1">
      <alignment vertical="center"/>
    </xf>
    <xf numFmtId="0" fontId="3" fillId="0" borderId="14" xfId="666" applyFont="1" applyFill="1" applyBorder="1" applyAlignment="1">
      <alignment horizontal="right" vertical="center"/>
    </xf>
    <xf numFmtId="0" fontId="93" fillId="0" borderId="5" xfId="666" applyFont="1" applyFill="1" applyBorder="1" applyAlignment="1">
      <alignment horizontal="center" vertical="center" wrapText="1"/>
    </xf>
    <xf numFmtId="0" fontId="93" fillId="0" borderId="0" xfId="666" applyFont="1" applyFill="1" applyBorder="1" applyAlignment="1">
      <alignment horizontal="center" vertical="center" wrapText="1"/>
    </xf>
    <xf numFmtId="0" fontId="94" fillId="0" borderId="0" xfId="0" applyFont="1" applyFill="1" applyAlignment="1">
      <alignment vertical="center"/>
    </xf>
    <xf numFmtId="0" fontId="93" fillId="0" borderId="0" xfId="0" applyNumberFormat="1" applyFont="1" applyFill="1" applyAlignment="1">
      <alignment horizontal="center" vertical="center" wrapText="1"/>
    </xf>
    <xf numFmtId="0" fontId="4" fillId="0" borderId="0" xfId="666" applyFont="1"/>
    <xf numFmtId="0" fontId="3" fillId="0" borderId="0" xfId="666" applyFont="1"/>
    <xf numFmtId="0" fontId="101" fillId="0" borderId="0" xfId="666" applyFont="1"/>
    <xf numFmtId="0" fontId="3" fillId="0" borderId="14" xfId="666" applyFont="1" applyBorder="1"/>
    <xf numFmtId="0" fontId="3" fillId="0" borderId="14" xfId="666" applyFont="1" applyBorder="1" applyAlignment="1">
      <alignment horizontal="right"/>
    </xf>
    <xf numFmtId="0" fontId="3" fillId="0" borderId="17" xfId="666" applyFont="1" applyBorder="1"/>
    <xf numFmtId="0" fontId="3" fillId="0" borderId="0" xfId="666" applyFont="1" applyBorder="1"/>
    <xf numFmtId="0" fontId="93" fillId="0" borderId="0" xfId="666" applyNumberFormat="1" applyFont="1" applyAlignment="1">
      <alignment wrapText="1"/>
    </xf>
    <xf numFmtId="0" fontId="94" fillId="0" borderId="0" xfId="666" applyFont="1" applyAlignment="1">
      <alignment horizontal="left" vertical="center" wrapText="1" indent="1"/>
    </xf>
    <xf numFmtId="0" fontId="95" fillId="0" borderId="14" xfId="666" applyFont="1" applyBorder="1"/>
    <xf numFmtId="194" fontId="94" fillId="0" borderId="0" xfId="666" applyNumberFormat="1" applyFont="1" applyAlignment="1">
      <alignment vertical="center"/>
    </xf>
    <xf numFmtId="0" fontId="2" fillId="0" borderId="0" xfId="666" applyFont="1" applyAlignment="1">
      <alignment vertical="center"/>
    </xf>
    <xf numFmtId="0" fontId="3" fillId="0" borderId="0" xfId="666" applyFont="1" applyAlignment="1">
      <alignment horizontal="right" vertical="center"/>
    </xf>
    <xf numFmtId="0" fontId="108" fillId="0" borderId="0" xfId="666" applyFont="1" applyAlignment="1">
      <alignment horizontal="right" vertical="center"/>
    </xf>
    <xf numFmtId="0" fontId="90" fillId="0" borderId="0" xfId="666" applyNumberFormat="1" applyFont="1" applyAlignment="1">
      <alignment horizontal="left" vertical="center"/>
    </xf>
    <xf numFmtId="194" fontId="3" fillId="0" borderId="0" xfId="666" applyNumberFormat="1" applyFont="1" applyAlignment="1">
      <alignment horizontal="right" vertical="center"/>
    </xf>
    <xf numFmtId="0" fontId="3" fillId="0" borderId="0" xfId="666" applyFont="1" applyBorder="1" applyAlignment="1">
      <alignment horizontal="center" vertical="center"/>
    </xf>
    <xf numFmtId="0" fontId="86" fillId="0" borderId="0" xfId="666" applyFont="1" applyBorder="1" applyAlignment="1">
      <alignment horizontal="center" vertical="center" wrapText="1"/>
    </xf>
    <xf numFmtId="3" fontId="109" fillId="0" borderId="0" xfId="0" applyNumberFormat="1" applyFont="1" applyFill="1" applyAlignment="1">
      <alignment vertical="center"/>
    </xf>
    <xf numFmtId="0" fontId="93" fillId="0" borderId="0" xfId="666" applyNumberFormat="1" applyFont="1" applyAlignment="1">
      <alignment horizontal="center" vertical="center" wrapText="1"/>
    </xf>
    <xf numFmtId="0" fontId="93" fillId="0" borderId="0" xfId="0" applyNumberFormat="1" applyFont="1" applyAlignment="1">
      <alignment horizontal="center" vertical="center" wrapText="1"/>
    </xf>
    <xf numFmtId="0" fontId="94" fillId="0" borderId="0" xfId="674" applyNumberFormat="1" applyFont="1" applyFill="1" applyAlignment="1">
      <alignment horizontal="center" vertical="center" wrapText="1"/>
    </xf>
    <xf numFmtId="3" fontId="90" fillId="0" borderId="0" xfId="670" applyNumberFormat="1" applyFont="1" applyFill="1" applyAlignment="1">
      <alignment horizontal="left" vertical="center"/>
    </xf>
    <xf numFmtId="3" fontId="2" fillId="0" borderId="14" xfId="670" applyNumberFormat="1" applyFont="1" applyBorder="1" applyAlignment="1">
      <alignment vertical="center"/>
    </xf>
    <xf numFmtId="0" fontId="89" fillId="0" borderId="0" xfId="670" applyNumberFormat="1" applyFont="1" applyAlignment="1">
      <alignment horizontal="left" vertical="center"/>
    </xf>
    <xf numFmtId="0" fontId="90" fillId="0" borderId="0" xfId="670" applyNumberFormat="1" applyFont="1" applyBorder="1" applyAlignment="1">
      <alignment horizontal="left" vertical="center"/>
    </xf>
    <xf numFmtId="0" fontId="87" fillId="0" borderId="14" xfId="670" applyFont="1" applyBorder="1" applyAlignment="1">
      <alignment horizontal="left" vertical="center"/>
    </xf>
    <xf numFmtId="0" fontId="93" fillId="0" borderId="0" xfId="670" applyFont="1" applyAlignment="1">
      <alignment vertical="center" wrapText="1"/>
    </xf>
    <xf numFmtId="0" fontId="93" fillId="0" borderId="0" xfId="670" applyNumberFormat="1" applyFont="1" applyAlignment="1">
      <alignment vertical="center" wrapText="1"/>
    </xf>
    <xf numFmtId="0" fontId="86" fillId="0" borderId="0" xfId="670" applyNumberFormat="1" applyFont="1" applyAlignment="1">
      <alignment horizontal="left" vertical="center" wrapText="1"/>
    </xf>
    <xf numFmtId="0" fontId="87" fillId="0" borderId="0" xfId="670" applyNumberFormat="1" applyFont="1" applyAlignment="1">
      <alignment horizontal="left" vertical="center" wrapText="1"/>
    </xf>
    <xf numFmtId="0" fontId="78" fillId="0" borderId="0" xfId="670" applyNumberFormat="1" applyFont="1" applyAlignment="1">
      <alignment vertical="center" wrapText="1"/>
    </xf>
    <xf numFmtId="0" fontId="86" fillId="0" borderId="0" xfId="670" applyNumberFormat="1" applyFont="1" applyBorder="1" applyAlignment="1">
      <alignment horizontal="left" vertical="center" wrapText="1"/>
    </xf>
    <xf numFmtId="0" fontId="3" fillId="0" borderId="14" xfId="670" applyFont="1" applyBorder="1" applyAlignment="1">
      <alignment horizontal="left" vertical="center"/>
    </xf>
    <xf numFmtId="0" fontId="93" fillId="0" borderId="0" xfId="670" applyFont="1" applyFill="1" applyAlignment="1">
      <alignment horizontal="right" vertical="center" wrapText="1"/>
    </xf>
    <xf numFmtId="3" fontId="90" fillId="0" borderId="0" xfId="670" applyNumberFormat="1" applyFont="1" applyAlignment="1">
      <alignment horizontal="left" vertical="center"/>
    </xf>
    <xf numFmtId="0" fontId="86" fillId="0" borderId="14" xfId="670" applyNumberFormat="1" applyFont="1" applyBorder="1" applyAlignment="1">
      <alignment horizontal="right" vertical="center"/>
    </xf>
    <xf numFmtId="0" fontId="87" fillId="0" borderId="0" xfId="700" applyNumberFormat="1" applyFont="1" applyAlignment="1">
      <alignment horizontal="left" vertical="center" wrapText="1"/>
    </xf>
    <xf numFmtId="0" fontId="3" fillId="0" borderId="14" xfId="700" applyFont="1" applyBorder="1" applyAlignment="1">
      <alignment vertical="center" wrapText="1"/>
    </xf>
    <xf numFmtId="0" fontId="3" fillId="0" borderId="0" xfId="709" applyNumberFormat="1" applyFont="1" applyFill="1" applyBorder="1" applyAlignment="1">
      <alignment vertical="center" wrapText="1"/>
    </xf>
    <xf numFmtId="0" fontId="85" fillId="0" borderId="0" xfId="709" applyNumberFormat="1" applyFont="1" applyFill="1" applyBorder="1" applyAlignment="1">
      <alignment vertical="center" wrapText="1"/>
    </xf>
    <xf numFmtId="0" fontId="85" fillId="0" borderId="0" xfId="707" applyFont="1" applyFill="1" applyAlignment="1">
      <alignment vertical="center" wrapText="1"/>
    </xf>
    <xf numFmtId="0" fontId="3" fillId="0" borderId="0" xfId="707" applyFont="1" applyFill="1" applyAlignment="1">
      <alignment vertical="center" wrapText="1"/>
    </xf>
    <xf numFmtId="4" fontId="3" fillId="0" borderId="0" xfId="670" applyNumberFormat="1" applyFont="1" applyAlignment="1">
      <alignment vertical="center"/>
    </xf>
    <xf numFmtId="37" fontId="3" fillId="0" borderId="0" xfId="670" applyNumberFormat="1" applyFont="1" applyAlignment="1">
      <alignment vertical="center"/>
    </xf>
    <xf numFmtId="0" fontId="87" fillId="0" borderId="14" xfId="670" applyFont="1" applyBorder="1" applyAlignment="1">
      <alignment vertical="center"/>
    </xf>
    <xf numFmtId="0" fontId="93" fillId="0" borderId="0" xfId="670" applyFont="1" applyAlignment="1">
      <alignment horizontal="center" vertical="center" wrapText="1"/>
    </xf>
    <xf numFmtId="3" fontId="86" fillId="0" borderId="0" xfId="670" applyNumberFormat="1" applyFont="1" applyAlignment="1">
      <alignment horizontal="right" vertical="center" wrapText="1"/>
    </xf>
    <xf numFmtId="0" fontId="97" fillId="0" borderId="0" xfId="670" applyNumberFormat="1" applyFont="1" applyAlignment="1">
      <alignment horizontal="left" vertical="center" wrapText="1"/>
    </xf>
    <xf numFmtId="3" fontId="87" fillId="0" borderId="0" xfId="670" applyNumberFormat="1" applyFont="1" applyAlignment="1">
      <alignment horizontal="right" vertical="center" wrapText="1"/>
    </xf>
    <xf numFmtId="0" fontId="99" fillId="0" borderId="0" xfId="670" applyFont="1" applyAlignment="1">
      <alignment horizontal="center" vertical="center" wrapText="1"/>
    </xf>
    <xf numFmtId="2" fontId="93" fillId="0" borderId="0" xfId="670" applyNumberFormat="1" applyFont="1" applyAlignment="1">
      <alignment horizontal="right" vertical="center" wrapText="1"/>
    </xf>
    <xf numFmtId="2" fontId="86" fillId="0" borderId="0" xfId="670" applyNumberFormat="1" applyFont="1" applyAlignment="1">
      <alignment horizontal="right" vertical="center" wrapText="1"/>
    </xf>
    <xf numFmtId="2" fontId="99" fillId="0" borderId="0" xfId="670" applyNumberFormat="1" applyFont="1" applyAlignment="1">
      <alignment horizontal="right" vertical="center" wrapText="1"/>
    </xf>
    <xf numFmtId="2" fontId="93" fillId="0" borderId="0" xfId="670" applyNumberFormat="1" applyFont="1" applyAlignment="1">
      <alignment horizontal="center" vertical="center"/>
    </xf>
    <xf numFmtId="4" fontId="3" fillId="0" borderId="0" xfId="700" applyNumberFormat="1" applyFont="1" applyBorder="1" applyAlignment="1">
      <alignment vertical="center"/>
    </xf>
    <xf numFmtId="3" fontId="3" fillId="0" borderId="0" xfId="704" applyNumberFormat="1" applyFont="1"/>
    <xf numFmtId="195" fontId="3" fillId="0" borderId="0" xfId="666" applyNumberFormat="1" applyFont="1" applyAlignment="1">
      <alignment vertical="center"/>
    </xf>
    <xf numFmtId="4" fontId="3" fillId="0" borderId="0" xfId="666" applyNumberFormat="1" applyFont="1" applyFill="1" applyAlignment="1">
      <alignment vertical="center"/>
    </xf>
    <xf numFmtId="3" fontId="3" fillId="0" borderId="0" xfId="666" applyNumberFormat="1" applyFont="1"/>
    <xf numFmtId="4" fontId="3" fillId="0" borderId="0" xfId="666" applyNumberFormat="1" applyFont="1"/>
    <xf numFmtId="0" fontId="4" fillId="0" borderId="0" xfId="670" applyNumberFormat="1" applyFont="1" applyAlignment="1"/>
    <xf numFmtId="0" fontId="94" fillId="0" borderId="0" xfId="674" applyNumberFormat="1" applyFont="1" applyFill="1" applyBorder="1" applyAlignment="1">
      <alignment horizontal="center" vertical="center" wrapText="1"/>
    </xf>
    <xf numFmtId="0" fontId="94" fillId="0" borderId="0" xfId="674" applyNumberFormat="1" applyFont="1" applyFill="1" applyAlignment="1">
      <alignment horizontal="center" vertical="center" wrapText="1"/>
    </xf>
    <xf numFmtId="0" fontId="3" fillId="0" borderId="14" xfId="700" applyFont="1" applyBorder="1" applyAlignment="1">
      <alignment horizontal="right" vertical="center"/>
    </xf>
    <xf numFmtId="0" fontId="94" fillId="0" borderId="0" xfId="674" applyNumberFormat="1" applyFont="1" applyFill="1" applyBorder="1" applyAlignment="1">
      <alignment horizontal="center" vertical="center" wrapText="1"/>
    </xf>
    <xf numFmtId="0" fontId="94" fillId="0" borderId="0" xfId="674" applyNumberFormat="1" applyFont="1" applyFill="1" applyAlignment="1">
      <alignment horizontal="center" vertical="center" wrapText="1"/>
    </xf>
    <xf numFmtId="0" fontId="93" fillId="0" borderId="0" xfId="0" applyNumberFormat="1" applyFont="1" applyAlignment="1">
      <alignment horizontal="center" vertical="center" wrapText="1"/>
    </xf>
    <xf numFmtId="3" fontId="94" fillId="0" borderId="0" xfId="0" applyNumberFormat="1" applyFont="1" applyFill="1" applyAlignment="1">
      <alignment vertical="center"/>
    </xf>
    <xf numFmtId="3" fontId="2" fillId="0" borderId="0" xfId="670" applyNumberFormat="1" applyFont="1" applyFill="1" applyAlignment="1">
      <alignment vertical="center"/>
    </xf>
    <xf numFmtId="4" fontId="2" fillId="0" borderId="0" xfId="670" applyNumberFormat="1" applyFont="1" applyFill="1" applyAlignment="1">
      <alignment vertical="center"/>
    </xf>
    <xf numFmtId="4" fontId="2" fillId="0" borderId="0" xfId="670" applyNumberFormat="1" applyFont="1" applyAlignment="1">
      <alignment vertical="center"/>
    </xf>
    <xf numFmtId="4" fontId="3" fillId="0" borderId="0" xfId="670" applyNumberFormat="1" applyFont="1" applyFill="1" applyAlignment="1">
      <alignment vertical="center"/>
    </xf>
    <xf numFmtId="43" fontId="2" fillId="0" borderId="0" xfId="615" applyFont="1" applyAlignment="1"/>
    <xf numFmtId="0" fontId="110" fillId="0" borderId="0" xfId="0" applyFont="1"/>
    <xf numFmtId="3" fontId="4" fillId="0" borderId="0" xfId="670" applyNumberFormat="1" applyFont="1" applyFill="1" applyAlignment="1">
      <alignment vertical="center"/>
    </xf>
    <xf numFmtId="0" fontId="110" fillId="0" borderId="0" xfId="0" applyFont="1" applyFill="1"/>
    <xf numFmtId="0" fontId="110" fillId="0" borderId="0" xfId="0" applyFont="1" applyFill="1" applyAlignment="1">
      <alignment vertical="center"/>
    </xf>
    <xf numFmtId="3" fontId="110" fillId="0" borderId="0" xfId="0" applyNumberFormat="1" applyFont="1" applyFill="1" applyAlignment="1">
      <alignment vertical="center"/>
    </xf>
    <xf numFmtId="3" fontId="96" fillId="0" borderId="0" xfId="700" applyNumberFormat="1" applyFont="1" applyFill="1" applyAlignment="1">
      <alignment vertical="center"/>
    </xf>
    <xf numFmtId="0" fontId="96" fillId="0" borderId="0" xfId="700" applyFont="1" applyFill="1" applyAlignment="1">
      <alignment vertical="center"/>
    </xf>
    <xf numFmtId="4" fontId="2" fillId="0" borderId="0" xfId="670" applyNumberFormat="1" applyFont="1" applyAlignment="1"/>
    <xf numFmtId="3" fontId="87" fillId="0" borderId="0" xfId="670" applyNumberFormat="1" applyFont="1" applyFill="1" applyAlignment="1">
      <alignment horizontal="right" vertical="center" wrapText="1"/>
    </xf>
    <xf numFmtId="3" fontId="85" fillId="0" borderId="0" xfId="670" applyNumberFormat="1" applyFont="1" applyFill="1" applyAlignment="1">
      <alignment vertical="center"/>
    </xf>
    <xf numFmtId="3" fontId="3" fillId="0" borderId="0" xfId="700" applyNumberFormat="1" applyFont="1" applyFill="1" applyBorder="1" applyAlignment="1">
      <alignment vertical="center"/>
    </xf>
    <xf numFmtId="4" fontId="2" fillId="0" borderId="0" xfId="700" applyNumberFormat="1" applyFont="1" applyAlignment="1">
      <alignment vertical="center"/>
    </xf>
    <xf numFmtId="4" fontId="4" fillId="0" borderId="0" xfId="670" applyNumberFormat="1" applyFont="1" applyAlignment="1">
      <alignment vertical="center"/>
    </xf>
    <xf numFmtId="3" fontId="86" fillId="0" borderId="0" xfId="670" applyNumberFormat="1" applyFont="1" applyBorder="1" applyAlignment="1">
      <alignment horizontal="right" vertical="center" wrapText="1"/>
    </xf>
    <xf numFmtId="4" fontId="4" fillId="0" borderId="0" xfId="700" applyNumberFormat="1" applyFont="1" applyFill="1" applyAlignment="1">
      <alignment vertical="center"/>
    </xf>
    <xf numFmtId="3" fontId="4" fillId="0" borderId="0" xfId="670" applyNumberFormat="1" applyFont="1" applyAlignment="1">
      <alignment vertical="center"/>
    </xf>
    <xf numFmtId="0" fontId="101" fillId="0" borderId="0" xfId="670" applyNumberFormat="1" applyFont="1" applyAlignment="1">
      <alignment horizontal="left" vertical="center"/>
    </xf>
    <xf numFmtId="2" fontId="2" fillId="0" borderId="0" xfId="700" applyNumberFormat="1" applyFont="1" applyAlignment="1">
      <alignment vertical="center"/>
    </xf>
    <xf numFmtId="0" fontId="87" fillId="0" borderId="0" xfId="701" applyNumberFormat="1" applyFont="1" applyAlignment="1">
      <alignment horizontal="left" vertical="center"/>
    </xf>
    <xf numFmtId="0" fontId="3" fillId="0" borderId="0" xfId="701" applyFont="1" applyAlignment="1">
      <alignment vertical="center"/>
    </xf>
    <xf numFmtId="0" fontId="3" fillId="0" borderId="14" xfId="701" applyFont="1" applyBorder="1" applyAlignment="1">
      <alignment vertical="center"/>
    </xf>
    <xf numFmtId="0" fontId="86" fillId="0" borderId="0" xfId="668" applyFont="1" applyFill="1" applyBorder="1" applyAlignment="1">
      <alignment horizontal="center" vertical="center" wrapText="1"/>
    </xf>
    <xf numFmtId="0" fontId="3" fillId="0" borderId="0" xfId="668" applyFont="1" applyFill="1" applyAlignment="1">
      <alignment vertical="center"/>
    </xf>
    <xf numFmtId="0" fontId="93" fillId="0" borderId="0" xfId="701" applyNumberFormat="1" applyFont="1" applyFill="1" applyAlignment="1">
      <alignment horizontal="center" vertical="center" wrapText="1"/>
    </xf>
    <xf numFmtId="4" fontId="94" fillId="0" borderId="0" xfId="668" applyNumberFormat="1" applyFont="1" applyBorder="1" applyAlignment="1">
      <alignment vertical="center" wrapText="1"/>
    </xf>
    <xf numFmtId="167" fontId="93" fillId="0" borderId="0" xfId="668" applyNumberFormat="1" applyFont="1" applyFill="1" applyAlignment="1">
      <alignment horizontal="right" vertical="center" wrapText="1"/>
    </xf>
    <xf numFmtId="0" fontId="94" fillId="0" borderId="0" xfId="701" applyNumberFormat="1" applyFont="1" applyFill="1" applyAlignment="1">
      <alignment vertical="center" wrapText="1"/>
    </xf>
    <xf numFmtId="4" fontId="3" fillId="0" borderId="0" xfId="701" applyNumberFormat="1" applyFont="1" applyAlignment="1">
      <alignment vertical="center"/>
    </xf>
    <xf numFmtId="0" fontId="86" fillId="0" borderId="0" xfId="668" applyNumberFormat="1" applyFont="1" applyAlignment="1">
      <alignment horizontal="left" vertical="center" wrapText="1"/>
    </xf>
    <xf numFmtId="4" fontId="3" fillId="0" borderId="0" xfId="668" applyNumberFormat="1" applyFont="1" applyAlignment="1">
      <alignment vertical="center"/>
    </xf>
    <xf numFmtId="0" fontId="87" fillId="0" borderId="0" xfId="668" applyNumberFormat="1" applyFont="1" applyAlignment="1">
      <alignment horizontal="left" vertical="center" wrapText="1"/>
    </xf>
    <xf numFmtId="4" fontId="3" fillId="0" borderId="0" xfId="701" applyNumberFormat="1" applyFont="1" applyFill="1" applyAlignment="1">
      <alignment vertical="center"/>
    </xf>
    <xf numFmtId="0" fontId="99" fillId="0" borderId="0" xfId="668" applyNumberFormat="1" applyFont="1" applyBorder="1" applyAlignment="1">
      <alignment horizontal="left" vertical="center" wrapText="1"/>
    </xf>
    <xf numFmtId="0" fontId="103" fillId="0" borderId="0" xfId="668" applyNumberFormat="1" applyFont="1" applyAlignment="1">
      <alignment horizontal="left" vertical="center" wrapText="1"/>
    </xf>
    <xf numFmtId="0" fontId="100" fillId="0" borderId="0" xfId="668" applyNumberFormat="1" applyFont="1" applyBorder="1" applyAlignment="1">
      <alignment horizontal="left" vertical="center" wrapText="1"/>
    </xf>
    <xf numFmtId="0" fontId="99" fillId="0" borderId="0" xfId="668" applyNumberFormat="1" applyFont="1" applyFill="1" applyBorder="1" applyAlignment="1">
      <alignment horizontal="left" vertical="center" wrapText="1"/>
    </xf>
    <xf numFmtId="0" fontId="85" fillId="0" borderId="0" xfId="668" applyNumberFormat="1" applyFont="1" applyFill="1" applyAlignment="1">
      <alignment horizontal="left" vertical="center" wrapText="1"/>
    </xf>
    <xf numFmtId="4" fontId="3" fillId="0" borderId="0" xfId="668" applyNumberFormat="1" applyFont="1" applyBorder="1" applyAlignment="1">
      <alignment vertical="center"/>
    </xf>
    <xf numFmtId="0" fontId="3" fillId="0" borderId="14" xfId="668" applyFont="1" applyBorder="1" applyAlignment="1">
      <alignment vertical="center"/>
    </xf>
    <xf numFmtId="4" fontId="94" fillId="0" borderId="0" xfId="668" applyNumberFormat="1" applyFont="1" applyAlignment="1">
      <alignment vertical="center"/>
    </xf>
    <xf numFmtId="0" fontId="94" fillId="0" borderId="5" xfId="755" applyFont="1" applyFill="1" applyBorder="1" applyAlignment="1">
      <alignment horizontal="center" vertical="center"/>
    </xf>
    <xf numFmtId="0" fontId="94" fillId="0" borderId="0" xfId="755" applyFont="1" applyFill="1" applyBorder="1" applyAlignment="1">
      <alignment horizontal="center" vertical="center"/>
    </xf>
    <xf numFmtId="43" fontId="3" fillId="0" borderId="0" xfId="756" applyFont="1" applyAlignment="1">
      <alignment horizontal="right" vertical="center" wrapText="1"/>
    </xf>
    <xf numFmtId="196" fontId="3" fillId="0" borderId="0" xfId="756" applyNumberFormat="1" applyFont="1" applyAlignment="1">
      <alignment horizontal="right" vertical="center" wrapText="1"/>
    </xf>
    <xf numFmtId="43" fontId="3" fillId="0" borderId="0" xfId="756" applyFont="1" applyFill="1" applyAlignment="1">
      <alignment horizontal="right" vertical="center" wrapText="1"/>
    </xf>
    <xf numFmtId="195" fontId="3" fillId="0" borderId="0" xfId="666" applyNumberFormat="1" applyFont="1" applyFill="1" applyAlignment="1">
      <alignment vertical="center"/>
    </xf>
    <xf numFmtId="0" fontId="94" fillId="0" borderId="5" xfId="666" applyFont="1" applyFill="1" applyBorder="1" applyAlignment="1">
      <alignment horizontal="center" vertical="center" wrapText="1"/>
    </xf>
    <xf numFmtId="0" fontId="94" fillId="0" borderId="0" xfId="666" applyFont="1" applyFill="1" applyBorder="1" applyAlignment="1">
      <alignment horizontal="center" vertical="center" wrapText="1"/>
    </xf>
    <xf numFmtId="0" fontId="94" fillId="0" borderId="0" xfId="666" applyNumberFormat="1" applyFont="1" applyFill="1" applyAlignment="1">
      <alignment vertical="center" wrapText="1"/>
    </xf>
    <xf numFmtId="196" fontId="3" fillId="0" borderId="0" xfId="756" applyNumberFormat="1" applyFont="1" applyFill="1" applyAlignment="1">
      <alignment horizontal="right" vertical="center" wrapText="1"/>
    </xf>
    <xf numFmtId="0" fontId="94" fillId="0" borderId="0" xfId="0" applyFont="1" applyFill="1" applyAlignment="1">
      <alignment vertical="center" wrapText="1"/>
    </xf>
    <xf numFmtId="196" fontId="94" fillId="0" borderId="0" xfId="756" applyNumberFormat="1" applyFont="1" applyFill="1" applyAlignment="1">
      <alignment horizontal="right" vertical="center" wrapText="1"/>
    </xf>
    <xf numFmtId="2" fontId="3" fillId="0" borderId="0" xfId="666" applyNumberFormat="1" applyFont="1" applyFill="1" applyAlignment="1">
      <alignment vertical="center"/>
    </xf>
    <xf numFmtId="196" fontId="50" fillId="0" borderId="0" xfId="756" applyNumberFormat="1" applyFont="1" applyAlignment="1">
      <alignment horizontal="right" wrapText="1"/>
    </xf>
    <xf numFmtId="196" fontId="3" fillId="0" borderId="0" xfId="756" applyNumberFormat="1" applyFont="1" applyAlignment="1">
      <alignment horizontal="right" wrapText="1"/>
    </xf>
    <xf numFmtId="196" fontId="94" fillId="0" borderId="0" xfId="756" applyNumberFormat="1" applyFont="1" applyAlignment="1">
      <alignment horizontal="right" vertical="center" wrapText="1"/>
    </xf>
    <xf numFmtId="167" fontId="3" fillId="0" borderId="0" xfId="666" applyNumberFormat="1" applyFont="1" applyAlignment="1">
      <alignment vertical="center"/>
    </xf>
    <xf numFmtId="196" fontId="3" fillId="0" borderId="0" xfId="756" applyNumberFormat="1" applyFont="1" applyAlignment="1">
      <alignment vertical="center"/>
    </xf>
    <xf numFmtId="0" fontId="94" fillId="0" borderId="5" xfId="755" applyFont="1" applyBorder="1" applyAlignment="1">
      <alignment horizontal="center" vertical="center"/>
    </xf>
    <xf numFmtId="196" fontId="94" fillId="0" borderId="0" xfId="756" applyNumberFormat="1" applyFont="1" applyBorder="1" applyAlignment="1">
      <alignment horizontal="right" vertical="center" wrapText="1"/>
    </xf>
    <xf numFmtId="196" fontId="3" fillId="0" borderId="0" xfId="756" applyNumberFormat="1" applyFont="1" applyBorder="1" applyAlignment="1">
      <alignment horizontal="right" vertical="center" wrapText="1"/>
    </xf>
    <xf numFmtId="3" fontId="3" fillId="0" borderId="0" xfId="0" applyNumberFormat="1" applyFont="1" applyBorder="1" applyAlignment="1">
      <alignment vertical="center"/>
    </xf>
    <xf numFmtId="0" fontId="3" fillId="0" borderId="0" xfId="666" applyFont="1" applyBorder="1" applyAlignment="1">
      <alignment horizontal="right" vertical="center"/>
    </xf>
    <xf numFmtId="0" fontId="108" fillId="0" borderId="0" xfId="666" applyFont="1" applyBorder="1" applyAlignment="1">
      <alignment horizontal="right" vertical="center"/>
    </xf>
    <xf numFmtId="194" fontId="3" fillId="0" borderId="0" xfId="666" applyNumberFormat="1" applyFont="1" applyBorder="1" applyAlignment="1">
      <alignment horizontal="right" vertical="center"/>
    </xf>
    <xf numFmtId="3" fontId="94" fillId="0" borderId="0" xfId="0" applyNumberFormat="1" applyFont="1" applyBorder="1" applyAlignment="1">
      <alignment vertical="center"/>
    </xf>
    <xf numFmtId="3" fontId="109" fillId="0" borderId="0" xfId="0" applyNumberFormat="1" applyFont="1" applyFill="1" applyBorder="1" applyAlignment="1">
      <alignment vertical="center"/>
    </xf>
    <xf numFmtId="196" fontId="107" fillId="0" borderId="0" xfId="756" applyNumberFormat="1" applyFont="1" applyBorder="1" applyAlignment="1">
      <alignment horizontal="right" vertical="center"/>
    </xf>
    <xf numFmtId="193" fontId="3" fillId="0" borderId="0" xfId="0" applyNumberFormat="1" applyFont="1" applyBorder="1" applyAlignment="1">
      <alignment horizontal="right" vertical="center" wrapText="1"/>
    </xf>
    <xf numFmtId="43" fontId="3" fillId="0" borderId="0" xfId="756" applyFont="1" applyBorder="1" applyAlignment="1">
      <alignment horizontal="right" vertical="center" wrapText="1"/>
    </xf>
    <xf numFmtId="0" fontId="94" fillId="0" borderId="0" xfId="674" applyNumberFormat="1" applyFont="1" applyFill="1" applyBorder="1" applyAlignment="1">
      <alignment horizontal="center" vertical="center" wrapText="1"/>
    </xf>
    <xf numFmtId="0" fontId="93" fillId="0" borderId="0" xfId="0" applyNumberFormat="1" applyFont="1" applyAlignment="1">
      <alignment horizontal="center" vertical="center" wrapText="1"/>
    </xf>
    <xf numFmtId="0" fontId="25" fillId="0" borderId="14" xfId="0" applyFont="1" applyBorder="1" applyAlignment="1">
      <alignment horizontal="center" vertical="center" wrapText="1"/>
    </xf>
    <xf numFmtId="0" fontId="25" fillId="0" borderId="0" xfId="700" applyFont="1" applyBorder="1" applyAlignment="1">
      <alignment vertical="center" wrapText="1"/>
    </xf>
    <xf numFmtId="0" fontId="113" fillId="0" borderId="0" xfId="700" applyNumberFormat="1" applyFont="1" applyAlignment="1">
      <alignment horizontal="left" vertical="center"/>
    </xf>
    <xf numFmtId="0" fontId="4" fillId="0" borderId="0" xfId="683" applyFont="1" applyAlignment="1">
      <alignment horizontal="center"/>
    </xf>
    <xf numFmtId="0" fontId="83" fillId="0" borderId="0" xfId="670" applyFont="1" applyAlignment="1">
      <alignment horizontal="center"/>
    </xf>
    <xf numFmtId="0" fontId="88" fillId="0" borderId="0" xfId="672" applyFont="1" applyAlignment="1">
      <alignment horizontal="center"/>
    </xf>
    <xf numFmtId="0" fontId="94" fillId="0" borderId="0" xfId="674" applyNumberFormat="1" applyFont="1" applyFill="1" applyAlignment="1">
      <alignment horizontal="center" vertical="center" wrapText="1"/>
    </xf>
    <xf numFmtId="0" fontId="94" fillId="0" borderId="0" xfId="674" applyNumberFormat="1" applyFont="1" applyFill="1" applyBorder="1" applyAlignment="1">
      <alignment horizontal="center" vertical="center" wrapText="1"/>
    </xf>
    <xf numFmtId="0" fontId="94" fillId="0" borderId="17" xfId="674" applyNumberFormat="1" applyFont="1" applyFill="1" applyBorder="1" applyAlignment="1">
      <alignment horizontal="center" vertical="center" wrapText="1"/>
    </xf>
    <xf numFmtId="0" fontId="93" fillId="0" borderId="0" xfId="0" applyNumberFormat="1" applyFont="1" applyAlignment="1">
      <alignment horizontal="center" vertical="center" wrapText="1"/>
    </xf>
    <xf numFmtId="0" fontId="94" fillId="0" borderId="17" xfId="674" applyNumberFormat="1" applyFont="1" applyFill="1" applyBorder="1" applyAlignment="1">
      <alignment horizontal="center" wrapText="1"/>
    </xf>
    <xf numFmtId="0" fontId="41" fillId="0" borderId="0" xfId="674" applyNumberFormat="1" applyFont="1" applyFill="1" applyAlignment="1">
      <alignment horizontal="center" vertical="center" wrapText="1"/>
    </xf>
    <xf numFmtId="0" fontId="4" fillId="0" borderId="0" xfId="700" applyNumberFormat="1" applyFont="1" applyFill="1" applyAlignment="1">
      <alignment horizontal="left" vertical="center" wrapText="1"/>
    </xf>
    <xf numFmtId="0" fontId="90" fillId="0" borderId="0" xfId="700" applyNumberFormat="1" applyFont="1" applyFill="1" applyAlignment="1">
      <alignment horizontal="left" vertical="center" wrapText="1"/>
    </xf>
    <xf numFmtId="0" fontId="78" fillId="0" borderId="17" xfId="700" applyNumberFormat="1" applyFont="1" applyBorder="1" applyAlignment="1">
      <alignment horizontal="center" vertical="center" wrapText="1"/>
    </xf>
    <xf numFmtId="0" fontId="78" fillId="0" borderId="0" xfId="700" applyNumberFormat="1" applyFont="1" applyBorder="1" applyAlignment="1">
      <alignment horizontal="center" vertical="center" wrapText="1"/>
    </xf>
    <xf numFmtId="0" fontId="78" fillId="0" borderId="14" xfId="700" applyNumberFormat="1" applyFont="1" applyBorder="1" applyAlignment="1">
      <alignment horizontal="center" vertical="center" wrapText="1"/>
    </xf>
    <xf numFmtId="3" fontId="93" fillId="0" borderId="17" xfId="700" applyNumberFormat="1" applyFont="1" applyBorder="1" applyAlignment="1">
      <alignment horizontal="center" vertical="center" wrapText="1"/>
    </xf>
    <xf numFmtId="3" fontId="87" fillId="0" borderId="14" xfId="700" applyNumberFormat="1" applyFont="1" applyBorder="1" applyAlignment="1">
      <alignment horizontal="center" vertical="center" wrapText="1"/>
    </xf>
    <xf numFmtId="3" fontId="78" fillId="0" borderId="14" xfId="700" applyNumberFormat="1" applyFont="1" applyBorder="1" applyAlignment="1">
      <alignment horizontal="center" vertical="center" wrapText="1"/>
    </xf>
    <xf numFmtId="0" fontId="93" fillId="0" borderId="17" xfId="684" applyFont="1" applyBorder="1" applyAlignment="1">
      <alignment horizontal="center" vertical="center" wrapText="1"/>
    </xf>
    <xf numFmtId="0" fontId="93" fillId="0" borderId="0" xfId="684" applyFont="1" applyBorder="1" applyAlignment="1">
      <alignment horizontal="center" vertical="center" wrapText="1"/>
    </xf>
    <xf numFmtId="0" fontId="93" fillId="0" borderId="5" xfId="684" applyNumberFormat="1" applyFont="1" applyBorder="1" applyAlignment="1">
      <alignment horizontal="center" vertical="center" wrapText="1"/>
    </xf>
    <xf numFmtId="0" fontId="97" fillId="0" borderId="0" xfId="670" applyNumberFormat="1" applyFont="1" applyBorder="1" applyAlignment="1">
      <alignment horizontal="center" vertical="center" wrapText="1"/>
    </xf>
    <xf numFmtId="0" fontId="97" fillId="0" borderId="0" xfId="670" applyNumberFormat="1" applyFont="1" applyAlignment="1">
      <alignment horizontal="center" vertical="center" wrapText="1"/>
    </xf>
  </cellXfs>
  <cellStyles count="757">
    <cellStyle name="_x0001_" xfId="1"/>
    <cellStyle name="??" xfId="2"/>
    <cellStyle name="?? [0.00]_PRODUCT DETAIL Q1" xfId="3"/>
    <cellStyle name="?? [0]" xfId="4"/>
    <cellStyle name="???? [0.00]_PRODUCT DETAIL Q1" xfId="5"/>
    <cellStyle name="????_PRODUCT DETAIL Q1" xfId="6"/>
    <cellStyle name="???[0]_Book1" xfId="7"/>
    <cellStyle name="???_95" xfId="8"/>
    <cellStyle name="??_(????)??????" xfId="9"/>
    <cellStyle name="_00.Bia" xfId="10"/>
    <cellStyle name="_01 DVHC" xfId="11"/>
    <cellStyle name="_01 DVHC - DD (Ok)" xfId="12"/>
    <cellStyle name="_01 DVHC(OK)" xfId="13"/>
    <cellStyle name="_01 DVHC(OK)_05 Doanh nghiep va Ca the_2011 (Ok)" xfId="14"/>
    <cellStyle name="_01 DVHC(OK)_11 (3)" xfId="15"/>
    <cellStyle name="_01 DVHC(OK)_12 (2)" xfId="16"/>
    <cellStyle name="_01 DVHC(OK)_Ngiam_lamnghiep_2011_v2(1)(1)" xfId="17"/>
    <cellStyle name="_01.NGTT2009-DVHC" xfId="18"/>
    <cellStyle name="_02 dan so (OK)" xfId="19"/>
    <cellStyle name="_02.NGTT2009-DSLD" xfId="20"/>
    <cellStyle name="_02.NGTT2009-DSLDok" xfId="21"/>
    <cellStyle name="_03 Dautu 2010" xfId="22"/>
    <cellStyle name="_03.NGTT2009-TKQG" xfId="23"/>
    <cellStyle name="_05 Thuong mai" xfId="24"/>
    <cellStyle name="_05 Thuong mai_Ca the" xfId="25"/>
    <cellStyle name="_05 Thuong mai_ca the NGDD 2011" xfId="26"/>
    <cellStyle name="_05 Thuong mai_Ca the_ca the NGDD 2011" xfId="27"/>
    <cellStyle name="_05 Thuong mai_Ca the1(OK)" xfId="28"/>
    <cellStyle name="_05 Thuong mai_Mau" xfId="29"/>
    <cellStyle name="_05 Thuong mai_Nien giam KT_TV 2010" xfId="30"/>
    <cellStyle name="_06 Van tai" xfId="31"/>
    <cellStyle name="_06 Van tai_Ca the" xfId="32"/>
    <cellStyle name="_06 Van tai_ca the NGDD 2011" xfId="33"/>
    <cellStyle name="_06 Van tai_Ca the_ca the NGDD 2011" xfId="34"/>
    <cellStyle name="_06 Van tai_Ca the1(OK)" xfId="35"/>
    <cellStyle name="_06 Van tai_Mau" xfId="36"/>
    <cellStyle name="_06 Van tai_Nien giam KT_TV 2010" xfId="37"/>
    <cellStyle name="_07 Buu dien" xfId="38"/>
    <cellStyle name="_07 Buu dien_Ca the" xfId="39"/>
    <cellStyle name="_07 Buu dien_ca the NGDD 2011" xfId="40"/>
    <cellStyle name="_07 Buu dien_Ca the_ca the NGDD 2011" xfId="41"/>
    <cellStyle name="_07 Buu dien_Ca the1(OK)" xfId="42"/>
    <cellStyle name="_07 Buu dien_Mau" xfId="43"/>
    <cellStyle name="_07 Buu dien_Nien giam KT_TV 2010" xfId="44"/>
    <cellStyle name="_07. NGTT2009-NN" xfId="45"/>
    <cellStyle name="_07. NGTT2009-NN_01 DVHC-DSLD 2010" xfId="46"/>
    <cellStyle name="_07. NGTT2009-NN_01 DVHC-DSLD 2010_Bo sung 04 bieu Cong nghiep" xfId="47"/>
    <cellStyle name="_07. NGTT2009-NN_01 DVHC-DSLD 2010_Ca the" xfId="48"/>
    <cellStyle name="_07. NGTT2009-NN_01 DVHC-DSLD 2010_ca the NGDD 2011" xfId="49"/>
    <cellStyle name="_07. NGTT2009-NN_01 DVHC-DSLD 2010_Ca the_ca the NGDD 2011" xfId="50"/>
    <cellStyle name="_07. NGTT2009-NN_01 DVHC-DSLD 2010_Ca the1(OK)" xfId="51"/>
    <cellStyle name="_07. NGTT2009-NN_01 DVHC-DSLD 2010_Mau" xfId="52"/>
    <cellStyle name="_07. NGTT2009-NN_01 DVHC-DSLD 2010_Nien giam KT_TV 2010" xfId="53"/>
    <cellStyle name="_07. NGTT2009-NN_01 DVHC-DSLD 2010_nien giam tom tat 2010 (thuy)" xfId="54"/>
    <cellStyle name="_07. NGTT2009-NN_01 DVHC-DSLD 2010_Tong hop NGTT" xfId="55"/>
    <cellStyle name="_07. NGTT2009-NN_03 Dautu 2010" xfId="56"/>
    <cellStyle name="_07. NGTT2009-NN_05 Doanh nghiep va Ca the_2011 (Ok)" xfId="57"/>
    <cellStyle name="_07. NGTT2009-NN_05 Thuong mai" xfId="58"/>
    <cellStyle name="_07. NGTT2009-NN_05 Thuong mai_Ca the" xfId="59"/>
    <cellStyle name="_07. NGTT2009-NN_05 Thuong mai_ca the NGDD 2011" xfId="60"/>
    <cellStyle name="_07. NGTT2009-NN_05 Thuong mai_Ca the_ca the NGDD 2011" xfId="61"/>
    <cellStyle name="_07. NGTT2009-NN_05 Thuong mai_Ca the1(OK)" xfId="62"/>
    <cellStyle name="_07. NGTT2009-NN_05 Thuong mai_Mau" xfId="63"/>
    <cellStyle name="_07. NGTT2009-NN_05 Thuong mai_Nien giam KT_TV 2010" xfId="64"/>
    <cellStyle name="_07. NGTT2009-NN_06 Van tai" xfId="65"/>
    <cellStyle name="_07. NGTT2009-NN_06 Van tai_Ca the" xfId="66"/>
    <cellStyle name="_07. NGTT2009-NN_06 Van tai_ca the NGDD 2011" xfId="67"/>
    <cellStyle name="_07. NGTT2009-NN_06 Van tai_Ca the_ca the NGDD 2011" xfId="68"/>
    <cellStyle name="_07. NGTT2009-NN_06 Van tai_Ca the1(OK)" xfId="69"/>
    <cellStyle name="_07. NGTT2009-NN_06 Van tai_Mau" xfId="70"/>
    <cellStyle name="_07. NGTT2009-NN_06 Van tai_Nien giam KT_TV 2010" xfId="71"/>
    <cellStyle name="_07. NGTT2009-NN_07 Buu dien" xfId="72"/>
    <cellStyle name="_07. NGTT2009-NN_07 Buu dien_Ca the" xfId="73"/>
    <cellStyle name="_07. NGTT2009-NN_07 Buu dien_ca the NGDD 2011" xfId="74"/>
    <cellStyle name="_07. NGTT2009-NN_07 Buu dien_Ca the_ca the NGDD 2011" xfId="75"/>
    <cellStyle name="_07. NGTT2009-NN_07 Buu dien_Ca the1(OK)" xfId="76"/>
    <cellStyle name="_07. NGTT2009-NN_07 Buu dien_Mau" xfId="77"/>
    <cellStyle name="_07. NGTT2009-NN_07 Buu dien_Nien giam KT_TV 2010" xfId="78"/>
    <cellStyle name="_07. NGTT2009-NN_08 Van tai" xfId="79"/>
    <cellStyle name="_07. NGTT2009-NN_08 Van tai_Ca the" xfId="80"/>
    <cellStyle name="_07. NGTT2009-NN_08 Van tai_ca the NGDD 2011" xfId="81"/>
    <cellStyle name="_07. NGTT2009-NN_08 Van tai_Ca the_ca the NGDD 2011" xfId="82"/>
    <cellStyle name="_07. NGTT2009-NN_08 Van tai_Ca the1(OK)" xfId="83"/>
    <cellStyle name="_07. NGTT2009-NN_08 Van tai_Mau" xfId="84"/>
    <cellStyle name="_07. NGTT2009-NN_08 Van tai_Nien giam KT_TV 2010" xfId="85"/>
    <cellStyle name="_07. NGTT2009-NN_08 Yte-van hoa" xfId="86"/>
    <cellStyle name="_07. NGTT2009-NN_08 Yte-van hoa_Ca the" xfId="87"/>
    <cellStyle name="_07. NGTT2009-NN_08 Yte-van hoa_ca the NGDD 2011" xfId="88"/>
    <cellStyle name="_07. NGTT2009-NN_08 Yte-van hoa_Ca the_ca the NGDD 2011" xfId="89"/>
    <cellStyle name="_07. NGTT2009-NN_08 Yte-van hoa_Ca the1(OK)" xfId="90"/>
    <cellStyle name="_07. NGTT2009-NN_08 Yte-van hoa_Mau" xfId="91"/>
    <cellStyle name="_07. NGTT2009-NN_08 Yte-van hoa_Nien giam KT_TV 2010" xfId="92"/>
    <cellStyle name="_07. NGTT2009-NN_10 Market VH, YT, GD, NGTT 2011 " xfId="93"/>
    <cellStyle name="_07. NGTT2009-NN_10 Market VH, YT, GD, NGTT 2011 _05 Doanh nghiep va Ca the_2011 (Ok)" xfId="94"/>
    <cellStyle name="_07. NGTT2009-NN_10 Market VH, YT, GD, NGTT 2011 _11 (3)" xfId="95"/>
    <cellStyle name="_07. NGTT2009-NN_10 Market VH, YT, GD, NGTT 2011 _12 (2)" xfId="96"/>
    <cellStyle name="_07. NGTT2009-NN_10 Market VH, YT, GD, NGTT 2011 _Ngiam_lamnghiep_2011_v2(1)(1)" xfId="97"/>
    <cellStyle name="_07. NGTT2009-NN_10 VH, YT, GD, NGTT 2010 - (OK)" xfId="98"/>
    <cellStyle name="_07. NGTT2009-NN_10 VH, YT, GD, NGTT 2010 - (OK)_Bo sung 04 bieu Cong nghiep" xfId="99"/>
    <cellStyle name="_07. NGTT2009-NN_11 (3)" xfId="100"/>
    <cellStyle name="_07. NGTT2009-NN_11 So lieu quoc te 2010-final" xfId="101"/>
    <cellStyle name="_07. NGTT2009-NN_12 (2)" xfId="102"/>
    <cellStyle name="_07. NGTT2009-NN_Book1" xfId="103"/>
    <cellStyle name="_07. NGTT2009-NN_Book3" xfId="104"/>
    <cellStyle name="_07. NGTT2009-NN_Book3_01 DVHC-DSLD 2010" xfId="105"/>
    <cellStyle name="_07. NGTT2009-NN_Book3_05 Doanh nghiep va Ca the_2011 (Ok)" xfId="106"/>
    <cellStyle name="_07. NGTT2009-NN_Book3_05 NGTT DN 2010 (OK)" xfId="107"/>
    <cellStyle name="_07. NGTT2009-NN_Book3_05 NGTT DN 2010 (OK)_Bo sung 04 bieu Cong nghiep" xfId="108"/>
    <cellStyle name="_07. NGTT2009-NN_Book3_10 Market VH, YT, GD, NGTT 2011 " xfId="109"/>
    <cellStyle name="_07. NGTT2009-NN_Book3_10 Market VH, YT, GD, NGTT 2011 _05 Doanh nghiep va Ca the_2011 (Ok)" xfId="110"/>
    <cellStyle name="_07. NGTT2009-NN_Book3_10 Market VH, YT, GD, NGTT 2011 _11 (3)" xfId="111"/>
    <cellStyle name="_07. NGTT2009-NN_Book3_10 Market VH, YT, GD, NGTT 2011 _12 (2)" xfId="112"/>
    <cellStyle name="_07. NGTT2009-NN_Book3_10 Market VH, YT, GD, NGTT 2011 _Ngiam_lamnghiep_2011_v2(1)(1)" xfId="113"/>
    <cellStyle name="_07. NGTT2009-NN_Book3_10 VH, YT, GD, NGTT 2010 - (OK)" xfId="114"/>
    <cellStyle name="_07. NGTT2009-NN_Book3_10 VH, YT, GD, NGTT 2010 - (OK)_Bo sung 04 bieu Cong nghiep" xfId="115"/>
    <cellStyle name="_07. NGTT2009-NN_Book3_11 (3)" xfId="116"/>
    <cellStyle name="_07. NGTT2009-NN_Book3_12 (2)" xfId="117"/>
    <cellStyle name="_07. NGTT2009-NN_Book3_Book1" xfId="118"/>
    <cellStyle name="_07. NGTT2009-NN_Book3_CucThongke-phucdap-Tuan-Anh" xfId="119"/>
    <cellStyle name="_07. NGTT2009-NN_Book3_Ngiam_lamnghiep_2011_v2(1)(1)" xfId="122"/>
    <cellStyle name="_07. NGTT2009-NN_Book3_Nongnghiep" xfId="120"/>
    <cellStyle name="_07. NGTT2009-NN_Book3_Nongnghiep_Bo sung 04 bieu Cong nghiep" xfId="121"/>
    <cellStyle name="_07. NGTT2009-NN_Book3_So lieu quoc te TH" xfId="123"/>
    <cellStyle name="_07. NGTT2009-NN_Book3_So lieu quoc te(GDP)" xfId="124"/>
    <cellStyle name="_07. NGTT2009-NN_Book3_So lieu quoc te(GDP)_05 Doanh nghiep va Ca the_2011 (Ok)" xfId="125"/>
    <cellStyle name="_07. NGTT2009-NN_Book3_So lieu quoc te(GDP)_11 (3)" xfId="126"/>
    <cellStyle name="_07. NGTT2009-NN_Book3_So lieu quoc te(GDP)_12 (2)" xfId="127"/>
    <cellStyle name="_07. NGTT2009-NN_Book3_So lieu quoc te(GDP)_Ngiam_lamnghiep_2011_v2(1)(1)" xfId="128"/>
    <cellStyle name="_07. NGTT2009-NN_Book3_XNK" xfId="129"/>
    <cellStyle name="_07. NGTT2009-NN_Book3_XNK_Bo sung 04 bieu Cong nghiep" xfId="130"/>
    <cellStyle name="_07. NGTT2009-NN_Book4" xfId="131"/>
    <cellStyle name="_07. NGTT2009-NN_Book4_Book1" xfId="132"/>
    <cellStyle name="_07. NGTT2009-NN_CSKDCT 2010" xfId="133"/>
    <cellStyle name="_07. NGTT2009-NN_CSKDCT 2010_Bo sung 04 bieu Cong nghiep" xfId="134"/>
    <cellStyle name="_07. NGTT2009-NN_CucThongke-phucdap-Tuan-Anh" xfId="135"/>
    <cellStyle name="_07. NGTT2009-NN_dan so phan tich 10 nam(moi)" xfId="136"/>
    <cellStyle name="_07. NGTT2009-NN_dan so phan tich 10 nam(moi)_Ca the" xfId="137"/>
    <cellStyle name="_07. NGTT2009-NN_dan so phan tich 10 nam(moi)_ca the NGDD 2011" xfId="138"/>
    <cellStyle name="_07. NGTT2009-NN_dan so phan tich 10 nam(moi)_Ca the_ca the NGDD 2011" xfId="139"/>
    <cellStyle name="_07. NGTT2009-NN_dan so phan tich 10 nam(moi)_Ca the1(OK)" xfId="140"/>
    <cellStyle name="_07. NGTT2009-NN_dan so phan tich 10 nam(moi)_Mau" xfId="141"/>
    <cellStyle name="_07. NGTT2009-NN_dan so phan tich 10 nam(moi)_Nien giam KT_TV 2010" xfId="142"/>
    <cellStyle name="_07. NGTT2009-NN_Lam nghiep, thuy san 2010 (ok)" xfId="143"/>
    <cellStyle name="_07. NGTT2009-NN_Maket NGTT Cong nghiep 2011" xfId="144"/>
    <cellStyle name="_07. NGTT2009-NN_Maket NGTT Doanh Nghiep 2011" xfId="145"/>
    <cellStyle name="_07. NGTT2009-NN_Maket NGTT Thu chi NS 2011" xfId="146"/>
    <cellStyle name="_07. NGTT2009-NN_Ngiam_lamnghiep_2011_v2(1)(1)" xfId="149"/>
    <cellStyle name="_07. NGTT2009-NN_NGTT Ca the 2011 Diep" xfId="150"/>
    <cellStyle name="_07. NGTT2009-NN_Nongnghiep" xfId="147"/>
    <cellStyle name="_07. NGTT2009-NN_Nongnghiep_Bo sung 04 bieu Cong nghiep" xfId="148"/>
    <cellStyle name="_07. NGTT2009-NN_So lieu quoc te TH" xfId="151"/>
    <cellStyle name="_07. NGTT2009-NN_So lieu quoc te(GDP)" xfId="152"/>
    <cellStyle name="_07. NGTT2009-NN_So lieu quoc te(GDP)_05 Doanh nghiep va Ca the_2011 (Ok)" xfId="153"/>
    <cellStyle name="_07. NGTT2009-NN_So lieu quoc te(GDP)_11 (3)" xfId="154"/>
    <cellStyle name="_07. NGTT2009-NN_So lieu quoc te(GDP)_12 (2)" xfId="155"/>
    <cellStyle name="_07. NGTT2009-NN_So lieu quoc te(GDP)_Ngiam_lamnghiep_2011_v2(1)(1)" xfId="156"/>
    <cellStyle name="_07. NGTT2009-NN_Tong hop NGTT" xfId="157"/>
    <cellStyle name="_07. NGTT2009-NN_XNK" xfId="158"/>
    <cellStyle name="_07. NGTT2009-NN_XNK_Bo sung 04 bieu Cong nghiep" xfId="159"/>
    <cellStyle name="_09 VAN TAI(OK)" xfId="160"/>
    <cellStyle name="_09.GD-Yte_TT_MSDC2008" xfId="161"/>
    <cellStyle name="_09.GD-Yte_TT_MSDC2008_01 DVHC-DSLD 2010" xfId="162"/>
    <cellStyle name="_09.GD-Yte_TT_MSDC2008_01 DVHC-DSLD 2010_Bo sung 04 bieu Cong nghiep" xfId="163"/>
    <cellStyle name="_09.GD-Yte_TT_MSDC2008_01 DVHC-DSLD 2010_Ca the" xfId="164"/>
    <cellStyle name="_09.GD-Yte_TT_MSDC2008_01 DVHC-DSLD 2010_ca the NGDD 2011" xfId="165"/>
    <cellStyle name="_09.GD-Yte_TT_MSDC2008_01 DVHC-DSLD 2010_Ca the_ca the NGDD 2011" xfId="166"/>
    <cellStyle name="_09.GD-Yte_TT_MSDC2008_01 DVHC-DSLD 2010_Ca the1(OK)" xfId="167"/>
    <cellStyle name="_09.GD-Yte_TT_MSDC2008_01 DVHC-DSLD 2010_Mau" xfId="168"/>
    <cellStyle name="_09.GD-Yte_TT_MSDC2008_01 DVHC-DSLD 2010_Nien giam KT_TV 2010" xfId="169"/>
    <cellStyle name="_09.GD-Yte_TT_MSDC2008_01 DVHC-DSLD 2010_nien giam tom tat 2010 (thuy)" xfId="170"/>
    <cellStyle name="_09.GD-Yte_TT_MSDC2008_01 DVHC-DSLD 2010_Tong hop NGTT" xfId="171"/>
    <cellStyle name="_09.GD-Yte_TT_MSDC2008_03 Dautu 2010" xfId="172"/>
    <cellStyle name="_09.GD-Yte_TT_MSDC2008_05 Doanh nghiep va Ca the_2011 (Ok)" xfId="173"/>
    <cellStyle name="_09.GD-Yte_TT_MSDC2008_05 NGTT DN 2010 (OK)" xfId="174"/>
    <cellStyle name="_09.GD-Yte_TT_MSDC2008_05 NGTT DN 2010 (OK)_Bo sung 04 bieu Cong nghiep" xfId="175"/>
    <cellStyle name="_09.GD-Yte_TT_MSDC2008_10 Market VH, YT, GD, NGTT 2011 " xfId="176"/>
    <cellStyle name="_09.GD-Yte_TT_MSDC2008_10 Market VH, YT, GD, NGTT 2011 _05 Doanh nghiep va Ca the_2011 (Ok)" xfId="177"/>
    <cellStyle name="_09.GD-Yte_TT_MSDC2008_10 Market VH, YT, GD, NGTT 2011 _11 (3)" xfId="178"/>
    <cellStyle name="_09.GD-Yte_TT_MSDC2008_10 Market VH, YT, GD, NGTT 2011 _12 (2)" xfId="179"/>
    <cellStyle name="_09.GD-Yte_TT_MSDC2008_10 Market VH, YT, GD, NGTT 2011 _Ngiam_lamnghiep_2011_v2(1)(1)" xfId="180"/>
    <cellStyle name="_09.GD-Yte_TT_MSDC2008_10 VH, YT, GD, NGTT 2010 - (OK)" xfId="181"/>
    <cellStyle name="_09.GD-Yte_TT_MSDC2008_10 VH, YT, GD, NGTT 2010 - (OK)_Bo sung 04 bieu Cong nghiep" xfId="182"/>
    <cellStyle name="_09.GD-Yte_TT_MSDC2008_11 (3)" xfId="183"/>
    <cellStyle name="_09.GD-Yte_TT_MSDC2008_11 So lieu quoc te 2010-final" xfId="184"/>
    <cellStyle name="_09.GD-Yte_TT_MSDC2008_12 (2)" xfId="185"/>
    <cellStyle name="_09.GD-Yte_TT_MSDC2008_Book1" xfId="186"/>
    <cellStyle name="_09.GD-Yte_TT_MSDC2008_Ca the" xfId="187"/>
    <cellStyle name="_09.GD-Yte_TT_MSDC2008_ca the NGDD 2011" xfId="188"/>
    <cellStyle name="_09.GD-Yte_TT_MSDC2008_Ca the_ca the NGDD 2011" xfId="189"/>
    <cellStyle name="_09.GD-Yte_TT_MSDC2008_Ca the1(OK)" xfId="190"/>
    <cellStyle name="_09.GD-Yte_TT_MSDC2008_Maket NGTT Thu chi NS 2011" xfId="191"/>
    <cellStyle name="_09.GD-Yte_TT_MSDC2008_Mau" xfId="192"/>
    <cellStyle name="_09.GD-Yte_TT_MSDC2008_Ngiam_lamnghiep_2011_v2(1)(1)" xfId="196"/>
    <cellStyle name="_09.GD-Yte_TT_MSDC2008_Nien giam KT_TV 2010" xfId="193"/>
    <cellStyle name="_09.GD-Yte_TT_MSDC2008_Nongnghiep" xfId="194"/>
    <cellStyle name="_09.GD-Yte_TT_MSDC2008_Nongnghiep_Bo sung 04 bieu Cong nghiep" xfId="195"/>
    <cellStyle name="_09.GD-Yte_TT_MSDC2008_So lieu quoc te TH" xfId="197"/>
    <cellStyle name="_09.GD-Yte_TT_MSDC2008_So lieu quoc te(GDP)" xfId="198"/>
    <cellStyle name="_09.GD-Yte_TT_MSDC2008_So lieu quoc te(GDP)_05 Doanh nghiep va Ca the_2011 (Ok)" xfId="199"/>
    <cellStyle name="_09.GD-Yte_TT_MSDC2008_So lieu quoc te(GDP)_11 (3)" xfId="200"/>
    <cellStyle name="_09.GD-Yte_TT_MSDC2008_So lieu quoc te(GDP)_12 (2)" xfId="201"/>
    <cellStyle name="_09.GD-Yte_TT_MSDC2008_So lieu quoc te(GDP)_Ngiam_lamnghiep_2011_v2(1)(1)" xfId="202"/>
    <cellStyle name="_09.GD-Yte_TT_MSDC2008_Tong hop NGTT" xfId="203"/>
    <cellStyle name="_09.GD-Yte_TT_MSDC2008_XNK" xfId="204"/>
    <cellStyle name="_09.GD-Yte_TT_MSDC2008_XNK_Bo sung 04 bieu Cong nghiep" xfId="205"/>
    <cellStyle name="_1.OK" xfId="206"/>
    <cellStyle name="_10.Bieuthegioi-tan_NGTT2008(1)" xfId="207"/>
    <cellStyle name="_10.Bieuthegioi-tan_NGTT2008(1)_01 DVHC-DSLD 2010" xfId="208"/>
    <cellStyle name="_10.Bieuthegioi-tan_NGTT2008(1)_01 DVHC-DSLD 2010_Bo sung 04 bieu Cong nghiep" xfId="209"/>
    <cellStyle name="_10.Bieuthegioi-tan_NGTT2008(1)_01 DVHC-DSLD 2010_Ca the" xfId="210"/>
    <cellStyle name="_10.Bieuthegioi-tan_NGTT2008(1)_01 DVHC-DSLD 2010_ca the NGDD 2011" xfId="211"/>
    <cellStyle name="_10.Bieuthegioi-tan_NGTT2008(1)_01 DVHC-DSLD 2010_Ca the_ca the NGDD 2011" xfId="212"/>
    <cellStyle name="_10.Bieuthegioi-tan_NGTT2008(1)_01 DVHC-DSLD 2010_Ca the1(OK)" xfId="213"/>
    <cellStyle name="_10.Bieuthegioi-tan_NGTT2008(1)_01 DVHC-DSLD 2010_Mau" xfId="214"/>
    <cellStyle name="_10.Bieuthegioi-tan_NGTT2008(1)_01 DVHC-DSLD 2010_Nien giam KT_TV 2010" xfId="215"/>
    <cellStyle name="_10.Bieuthegioi-tan_NGTT2008(1)_01 DVHC-DSLD 2010_nien giam tom tat 2010 (thuy)" xfId="216"/>
    <cellStyle name="_10.Bieuthegioi-tan_NGTT2008(1)_01 DVHC-DSLD 2010_Tong hop NGTT" xfId="217"/>
    <cellStyle name="_10.Bieuthegioi-tan_NGTT2008(1)_03 Dautu 2010" xfId="218"/>
    <cellStyle name="_10.Bieuthegioi-tan_NGTT2008(1)_05 Doanh nghiep va Ca the_2011 (Ok)" xfId="219"/>
    <cellStyle name="_10.Bieuthegioi-tan_NGTT2008(1)_05 Thuong mai" xfId="220"/>
    <cellStyle name="_10.Bieuthegioi-tan_NGTT2008(1)_05 Thuong mai_Ca the" xfId="221"/>
    <cellStyle name="_10.Bieuthegioi-tan_NGTT2008(1)_05 Thuong mai_ca the NGDD 2011" xfId="222"/>
    <cellStyle name="_10.Bieuthegioi-tan_NGTT2008(1)_05 Thuong mai_Ca the_ca the NGDD 2011" xfId="223"/>
    <cellStyle name="_10.Bieuthegioi-tan_NGTT2008(1)_05 Thuong mai_Ca the1(OK)" xfId="224"/>
    <cellStyle name="_10.Bieuthegioi-tan_NGTT2008(1)_05 Thuong mai_Mau" xfId="225"/>
    <cellStyle name="_10.Bieuthegioi-tan_NGTT2008(1)_05 Thuong mai_Nien giam KT_TV 2010" xfId="226"/>
    <cellStyle name="_10.Bieuthegioi-tan_NGTT2008(1)_06 Van tai" xfId="227"/>
    <cellStyle name="_10.Bieuthegioi-tan_NGTT2008(1)_06 Van tai_Ca the" xfId="228"/>
    <cellStyle name="_10.Bieuthegioi-tan_NGTT2008(1)_06 Van tai_ca the NGDD 2011" xfId="229"/>
    <cellStyle name="_10.Bieuthegioi-tan_NGTT2008(1)_06 Van tai_Ca the_ca the NGDD 2011" xfId="230"/>
    <cellStyle name="_10.Bieuthegioi-tan_NGTT2008(1)_06 Van tai_Ca the1(OK)" xfId="231"/>
    <cellStyle name="_10.Bieuthegioi-tan_NGTT2008(1)_06 Van tai_Mau" xfId="232"/>
    <cellStyle name="_10.Bieuthegioi-tan_NGTT2008(1)_06 Van tai_Nien giam KT_TV 2010" xfId="233"/>
    <cellStyle name="_10.Bieuthegioi-tan_NGTT2008(1)_07 Buu dien" xfId="234"/>
    <cellStyle name="_10.Bieuthegioi-tan_NGTT2008(1)_07 Buu dien_Ca the" xfId="235"/>
    <cellStyle name="_10.Bieuthegioi-tan_NGTT2008(1)_07 Buu dien_ca the NGDD 2011" xfId="236"/>
    <cellStyle name="_10.Bieuthegioi-tan_NGTT2008(1)_07 Buu dien_Ca the_ca the NGDD 2011" xfId="237"/>
    <cellStyle name="_10.Bieuthegioi-tan_NGTT2008(1)_07 Buu dien_Ca the1(OK)" xfId="238"/>
    <cellStyle name="_10.Bieuthegioi-tan_NGTT2008(1)_07 Buu dien_Mau" xfId="239"/>
    <cellStyle name="_10.Bieuthegioi-tan_NGTT2008(1)_07 Buu dien_Nien giam KT_TV 2010" xfId="240"/>
    <cellStyle name="_10.Bieuthegioi-tan_NGTT2008(1)_08 Van tai" xfId="241"/>
    <cellStyle name="_10.Bieuthegioi-tan_NGTT2008(1)_08 Van tai_Ca the" xfId="242"/>
    <cellStyle name="_10.Bieuthegioi-tan_NGTT2008(1)_08 Van tai_ca the NGDD 2011" xfId="243"/>
    <cellStyle name="_10.Bieuthegioi-tan_NGTT2008(1)_08 Van tai_Ca the_ca the NGDD 2011" xfId="244"/>
    <cellStyle name="_10.Bieuthegioi-tan_NGTT2008(1)_08 Van tai_Ca the1(OK)" xfId="245"/>
    <cellStyle name="_10.Bieuthegioi-tan_NGTT2008(1)_08 Van tai_Mau" xfId="246"/>
    <cellStyle name="_10.Bieuthegioi-tan_NGTT2008(1)_08 Van tai_Nien giam KT_TV 2010" xfId="247"/>
    <cellStyle name="_10.Bieuthegioi-tan_NGTT2008(1)_08 Yte-van hoa" xfId="248"/>
    <cellStyle name="_10.Bieuthegioi-tan_NGTT2008(1)_08 Yte-van hoa_Ca the" xfId="249"/>
    <cellStyle name="_10.Bieuthegioi-tan_NGTT2008(1)_08 Yte-van hoa_ca the NGDD 2011" xfId="250"/>
    <cellStyle name="_10.Bieuthegioi-tan_NGTT2008(1)_08 Yte-van hoa_Ca the_ca the NGDD 2011" xfId="251"/>
    <cellStyle name="_10.Bieuthegioi-tan_NGTT2008(1)_08 Yte-van hoa_Ca the1(OK)" xfId="252"/>
    <cellStyle name="_10.Bieuthegioi-tan_NGTT2008(1)_08 Yte-van hoa_Mau" xfId="253"/>
    <cellStyle name="_10.Bieuthegioi-tan_NGTT2008(1)_08 Yte-van hoa_Nien giam KT_TV 2010" xfId="254"/>
    <cellStyle name="_10.Bieuthegioi-tan_NGTT2008(1)_10 Market VH, YT, GD, NGTT 2011 " xfId="255"/>
    <cellStyle name="_10.Bieuthegioi-tan_NGTT2008(1)_10 Market VH, YT, GD, NGTT 2011 _05 Doanh nghiep va Ca the_2011 (Ok)" xfId="256"/>
    <cellStyle name="_10.Bieuthegioi-tan_NGTT2008(1)_10 Market VH, YT, GD, NGTT 2011 _11 (3)" xfId="257"/>
    <cellStyle name="_10.Bieuthegioi-tan_NGTT2008(1)_10 Market VH, YT, GD, NGTT 2011 _12 (2)" xfId="258"/>
    <cellStyle name="_10.Bieuthegioi-tan_NGTT2008(1)_10 Market VH, YT, GD, NGTT 2011 _Ngiam_lamnghiep_2011_v2(1)(1)" xfId="259"/>
    <cellStyle name="_10.Bieuthegioi-tan_NGTT2008(1)_10 VH, YT, GD, NGTT 2010 - (OK)" xfId="260"/>
    <cellStyle name="_10.Bieuthegioi-tan_NGTT2008(1)_10 VH, YT, GD, NGTT 2010 - (OK)_Bo sung 04 bieu Cong nghiep" xfId="261"/>
    <cellStyle name="_10.Bieuthegioi-tan_NGTT2008(1)_11 (3)" xfId="262"/>
    <cellStyle name="_10.Bieuthegioi-tan_NGTT2008(1)_11 So lieu quoc te 2010-final" xfId="263"/>
    <cellStyle name="_10.Bieuthegioi-tan_NGTT2008(1)_12 (2)" xfId="264"/>
    <cellStyle name="_10.Bieuthegioi-tan_NGTT2008(1)_Book1" xfId="265"/>
    <cellStyle name="_10.Bieuthegioi-tan_NGTT2008(1)_Book3" xfId="266"/>
    <cellStyle name="_10.Bieuthegioi-tan_NGTT2008(1)_Book3_01 DVHC-DSLD 2010" xfId="267"/>
    <cellStyle name="_10.Bieuthegioi-tan_NGTT2008(1)_Book3_05 Doanh nghiep va Ca the_2011 (Ok)" xfId="268"/>
    <cellStyle name="_10.Bieuthegioi-tan_NGTT2008(1)_Book3_05 NGTT DN 2010 (OK)" xfId="269"/>
    <cellStyle name="_10.Bieuthegioi-tan_NGTT2008(1)_Book3_05 NGTT DN 2010 (OK)_Bo sung 04 bieu Cong nghiep" xfId="270"/>
    <cellStyle name="_10.Bieuthegioi-tan_NGTT2008(1)_Book3_10 Market VH, YT, GD, NGTT 2011 " xfId="271"/>
    <cellStyle name="_10.Bieuthegioi-tan_NGTT2008(1)_Book3_10 Market VH, YT, GD, NGTT 2011 _05 Doanh nghiep va Ca the_2011 (Ok)" xfId="272"/>
    <cellStyle name="_10.Bieuthegioi-tan_NGTT2008(1)_Book3_10 Market VH, YT, GD, NGTT 2011 _11 (3)" xfId="273"/>
    <cellStyle name="_10.Bieuthegioi-tan_NGTT2008(1)_Book3_10 Market VH, YT, GD, NGTT 2011 _12 (2)" xfId="274"/>
    <cellStyle name="_10.Bieuthegioi-tan_NGTT2008(1)_Book3_10 Market VH, YT, GD, NGTT 2011 _Ngiam_lamnghiep_2011_v2(1)(1)" xfId="275"/>
    <cellStyle name="_10.Bieuthegioi-tan_NGTT2008(1)_Book3_10 VH, YT, GD, NGTT 2010 - (OK)" xfId="276"/>
    <cellStyle name="_10.Bieuthegioi-tan_NGTT2008(1)_Book3_10 VH, YT, GD, NGTT 2010 - (OK)_Bo sung 04 bieu Cong nghiep" xfId="277"/>
    <cellStyle name="_10.Bieuthegioi-tan_NGTT2008(1)_Book3_11 (3)" xfId="278"/>
    <cellStyle name="_10.Bieuthegioi-tan_NGTT2008(1)_Book3_12 (2)" xfId="279"/>
    <cellStyle name="_10.Bieuthegioi-tan_NGTT2008(1)_Book3_Book1" xfId="280"/>
    <cellStyle name="_10.Bieuthegioi-tan_NGTT2008(1)_Book3_CucThongke-phucdap-Tuan-Anh" xfId="281"/>
    <cellStyle name="_10.Bieuthegioi-tan_NGTT2008(1)_Book3_Ngiam_lamnghiep_2011_v2(1)(1)" xfId="284"/>
    <cellStyle name="_10.Bieuthegioi-tan_NGTT2008(1)_Book3_Nongnghiep" xfId="282"/>
    <cellStyle name="_10.Bieuthegioi-tan_NGTT2008(1)_Book3_Nongnghiep_Bo sung 04 bieu Cong nghiep" xfId="283"/>
    <cellStyle name="_10.Bieuthegioi-tan_NGTT2008(1)_Book3_So lieu quoc te TH" xfId="285"/>
    <cellStyle name="_10.Bieuthegioi-tan_NGTT2008(1)_Book3_So lieu quoc te(GDP)" xfId="286"/>
    <cellStyle name="_10.Bieuthegioi-tan_NGTT2008(1)_Book3_So lieu quoc te(GDP)_05 Doanh nghiep va Ca the_2011 (Ok)" xfId="287"/>
    <cellStyle name="_10.Bieuthegioi-tan_NGTT2008(1)_Book3_So lieu quoc te(GDP)_11 (3)" xfId="288"/>
    <cellStyle name="_10.Bieuthegioi-tan_NGTT2008(1)_Book3_So lieu quoc te(GDP)_12 (2)" xfId="289"/>
    <cellStyle name="_10.Bieuthegioi-tan_NGTT2008(1)_Book3_So lieu quoc te(GDP)_Ngiam_lamnghiep_2011_v2(1)(1)" xfId="290"/>
    <cellStyle name="_10.Bieuthegioi-tan_NGTT2008(1)_Book3_XNK" xfId="291"/>
    <cellStyle name="_10.Bieuthegioi-tan_NGTT2008(1)_Book3_XNK_Bo sung 04 bieu Cong nghiep" xfId="292"/>
    <cellStyle name="_10.Bieuthegioi-tan_NGTT2008(1)_Book4" xfId="293"/>
    <cellStyle name="_10.Bieuthegioi-tan_NGTT2008(1)_Book4_Book1" xfId="294"/>
    <cellStyle name="_10.Bieuthegioi-tan_NGTT2008(1)_CSKDCT 2010" xfId="295"/>
    <cellStyle name="_10.Bieuthegioi-tan_NGTT2008(1)_CSKDCT 2010_Bo sung 04 bieu Cong nghiep" xfId="296"/>
    <cellStyle name="_10.Bieuthegioi-tan_NGTT2008(1)_CucThongke-phucdap-Tuan-Anh" xfId="297"/>
    <cellStyle name="_10.Bieuthegioi-tan_NGTT2008(1)_dan so phan tich 10 nam(moi)" xfId="298"/>
    <cellStyle name="_10.Bieuthegioi-tan_NGTT2008(1)_dan so phan tich 10 nam(moi)_Ca the" xfId="299"/>
    <cellStyle name="_10.Bieuthegioi-tan_NGTT2008(1)_dan so phan tich 10 nam(moi)_ca the NGDD 2011" xfId="300"/>
    <cellStyle name="_10.Bieuthegioi-tan_NGTT2008(1)_dan so phan tich 10 nam(moi)_Ca the_ca the NGDD 2011" xfId="301"/>
    <cellStyle name="_10.Bieuthegioi-tan_NGTT2008(1)_dan so phan tich 10 nam(moi)_Ca the1(OK)" xfId="302"/>
    <cellStyle name="_10.Bieuthegioi-tan_NGTT2008(1)_dan so phan tich 10 nam(moi)_Mau" xfId="303"/>
    <cellStyle name="_10.Bieuthegioi-tan_NGTT2008(1)_dan so phan tich 10 nam(moi)_Nien giam KT_TV 2010" xfId="304"/>
    <cellStyle name="_10.Bieuthegioi-tan_NGTT2008(1)_Lam nghiep, thuy san 2010 (ok)" xfId="305"/>
    <cellStyle name="_10.Bieuthegioi-tan_NGTT2008(1)_Maket NGTT Cong nghiep 2011" xfId="306"/>
    <cellStyle name="_10.Bieuthegioi-tan_NGTT2008(1)_Maket NGTT Doanh Nghiep 2011" xfId="307"/>
    <cellStyle name="_10.Bieuthegioi-tan_NGTT2008(1)_Maket NGTT Thu chi NS 2011" xfId="308"/>
    <cellStyle name="_10.Bieuthegioi-tan_NGTT2008(1)_Ngiam_lamnghiep_2011_v2(1)(1)" xfId="311"/>
    <cellStyle name="_10.Bieuthegioi-tan_NGTT2008(1)_NGTT Ca the 2011 Diep" xfId="312"/>
    <cellStyle name="_10.Bieuthegioi-tan_NGTT2008(1)_Nongnghiep" xfId="309"/>
    <cellStyle name="_10.Bieuthegioi-tan_NGTT2008(1)_Nongnghiep_Bo sung 04 bieu Cong nghiep" xfId="310"/>
    <cellStyle name="_10.Bieuthegioi-tan_NGTT2008(1)_So lieu quoc te TH" xfId="313"/>
    <cellStyle name="_10.Bieuthegioi-tan_NGTT2008(1)_So lieu quoc te(GDP)" xfId="314"/>
    <cellStyle name="_10.Bieuthegioi-tan_NGTT2008(1)_So lieu quoc te(GDP)_05 Doanh nghiep va Ca the_2011 (Ok)" xfId="315"/>
    <cellStyle name="_10.Bieuthegioi-tan_NGTT2008(1)_So lieu quoc te(GDP)_11 (3)" xfId="316"/>
    <cellStyle name="_10.Bieuthegioi-tan_NGTT2008(1)_So lieu quoc te(GDP)_12 (2)" xfId="317"/>
    <cellStyle name="_10.Bieuthegioi-tan_NGTT2008(1)_So lieu quoc te(GDP)_Ngiam_lamnghiep_2011_v2(1)(1)" xfId="318"/>
    <cellStyle name="_10.Bieuthegioi-tan_NGTT2008(1)_Tong hop NGTT" xfId="319"/>
    <cellStyle name="_10.Bieuthegioi-tan_NGTT2008(1)_XNK" xfId="320"/>
    <cellStyle name="_10.Bieuthegioi-tan_NGTT2008(1)_XNK_Bo sung 04 bieu Cong nghiep" xfId="321"/>
    <cellStyle name="_10_Market_VH_YT_GD_NGTT_2011" xfId="322"/>
    <cellStyle name="_10_Market_VH_YT_GD_NGTT_2011_05 Doanh nghiep va Ca the_2011 (Ok)" xfId="323"/>
    <cellStyle name="_10_Market_VH_YT_GD_NGTT_2011_11 (3)" xfId="324"/>
    <cellStyle name="_10_Market_VH_YT_GD_NGTT_2011_12 (2)" xfId="325"/>
    <cellStyle name="_10_Market_VH_YT_GD_NGTT_2011_Ngiam_lamnghiep_2011_v2(1)(1)" xfId="326"/>
    <cellStyle name="_15.Quoc te" xfId="327"/>
    <cellStyle name="_2.OK" xfId="328"/>
    <cellStyle name="_3OK" xfId="329"/>
    <cellStyle name="_4OK" xfId="330"/>
    <cellStyle name="_5OK" xfId="331"/>
    <cellStyle name="_6OK" xfId="332"/>
    <cellStyle name="_7OK" xfId="333"/>
    <cellStyle name="_8OK" xfId="334"/>
    <cellStyle name="_Book2" xfId="335"/>
    <cellStyle name="_Book2_01 DVHC-DSLD 2010" xfId="336"/>
    <cellStyle name="_Book2_05 Doanh nghiep va Ca the_2011 (Ok)" xfId="337"/>
    <cellStyle name="_Book2_05 NGTT DN 2010 (OK)" xfId="338"/>
    <cellStyle name="_Book2_05 NGTT DN 2010 (OK)_Bo sung 04 bieu Cong nghiep" xfId="339"/>
    <cellStyle name="_Book2_10 Market VH, YT, GD, NGTT 2011 " xfId="340"/>
    <cellStyle name="_Book2_10 Market VH, YT, GD, NGTT 2011 _05 Doanh nghiep va Ca the_2011 (Ok)" xfId="341"/>
    <cellStyle name="_Book2_10 Market VH, YT, GD, NGTT 2011 _11 (3)" xfId="342"/>
    <cellStyle name="_Book2_10 Market VH, YT, GD, NGTT 2011 _12 (2)" xfId="343"/>
    <cellStyle name="_Book2_10 Market VH, YT, GD, NGTT 2011 _Ngiam_lamnghiep_2011_v2(1)(1)" xfId="344"/>
    <cellStyle name="_Book2_10 VH, YT, GD, NGTT 2010 - (OK)" xfId="345"/>
    <cellStyle name="_Book2_10 VH, YT, GD, NGTT 2010 - (OK)_Bo sung 04 bieu Cong nghiep" xfId="346"/>
    <cellStyle name="_Book2_11 (3)" xfId="347"/>
    <cellStyle name="_Book2_12 (2)" xfId="348"/>
    <cellStyle name="_Book2_Book1" xfId="349"/>
    <cellStyle name="_Book2_CucThongke-phucdap-Tuan-Anh" xfId="350"/>
    <cellStyle name="_Book2_dan so phan tich 10 nam(moi)" xfId="351"/>
    <cellStyle name="_Book2_Ngiam_lamnghiep_2011_v2(1)(1)" xfId="354"/>
    <cellStyle name="_Book2_Nongnghiep" xfId="352"/>
    <cellStyle name="_Book2_Nongnghiep_Bo sung 04 bieu Cong nghiep" xfId="353"/>
    <cellStyle name="_Book2_So lieu quoc te TH" xfId="355"/>
    <cellStyle name="_Book2_So lieu quoc te(GDP)" xfId="356"/>
    <cellStyle name="_Book2_So lieu quoc te(GDP)_05 Doanh nghiep va Ca the_2011 (Ok)" xfId="357"/>
    <cellStyle name="_Book2_So lieu quoc te(GDP)_11 (3)" xfId="358"/>
    <cellStyle name="_Book2_So lieu quoc te(GDP)_12 (2)" xfId="359"/>
    <cellStyle name="_Book2_So lieu quoc te(GDP)_Ngiam_lamnghiep_2011_v2(1)(1)" xfId="360"/>
    <cellStyle name="_Book2_Tong hop NGTT" xfId="361"/>
    <cellStyle name="_Book2_XNK" xfId="362"/>
    <cellStyle name="_Book2_XNK_Bo sung 04 bieu Cong nghiep" xfId="363"/>
    <cellStyle name="_Book4" xfId="364"/>
    <cellStyle name="_Buuchinh - Market" xfId="365"/>
    <cellStyle name="_Buuchinh - Market_05 Doanh nghiep va Ca the_2011 (Ok)" xfId="366"/>
    <cellStyle name="_Buuchinh - Market_11 (3)" xfId="367"/>
    <cellStyle name="_Buuchinh - Market_12 (2)" xfId="368"/>
    <cellStyle name="_Buuchinh - Market_Ngiam_lamnghiep_2011_v2(1)(1)" xfId="369"/>
    <cellStyle name="_csGDPngVN" xfId="370"/>
    <cellStyle name="_CSKDCT 2010" xfId="371"/>
    <cellStyle name="_CSKDCT 2010_Bo sung 04 bieu Cong nghiep" xfId="372"/>
    <cellStyle name="_da sua bo nam 2000 VT- 2011 - NGTT diep" xfId="373"/>
    <cellStyle name="_da sua bo nam 2000 VT- 2011 - NGTT diep_05 Doanh nghiep va Ca the_2011 (Ok)" xfId="374"/>
    <cellStyle name="_da sua bo nam 2000 VT- 2011 - NGTT diep_11 (3)" xfId="375"/>
    <cellStyle name="_da sua bo nam 2000 VT- 2011 - NGTT diep_12 (2)" xfId="376"/>
    <cellStyle name="_da sua bo nam 2000 VT- 2011 - NGTT diep_Ngiam_lamnghiep_2011_v2(1)(1)" xfId="377"/>
    <cellStyle name="_Doi Ngheo(TV)" xfId="378"/>
    <cellStyle name="_Du lich" xfId="379"/>
    <cellStyle name="_Du lich_05 Doanh nghiep va Ca the_2011 (Ok)" xfId="380"/>
    <cellStyle name="_Du lich_11 (3)" xfId="381"/>
    <cellStyle name="_Du lich_12 (2)" xfId="382"/>
    <cellStyle name="_Du lich_Ngiam_lamnghiep_2011_v2(1)(1)" xfId="383"/>
    <cellStyle name="_KT (2)" xfId="384"/>
    <cellStyle name="_KT (2)_1" xfId="385"/>
    <cellStyle name="_KT (2)_2" xfId="386"/>
    <cellStyle name="_KT (2)_2_TG-TH" xfId="387"/>
    <cellStyle name="_KT (2)_3" xfId="388"/>
    <cellStyle name="_KT (2)_3_TG-TH" xfId="389"/>
    <cellStyle name="_KT (2)_4" xfId="390"/>
    <cellStyle name="_KT (2)_4_TG-TH" xfId="391"/>
    <cellStyle name="_KT (2)_5" xfId="392"/>
    <cellStyle name="_KT (2)_TG-TH" xfId="393"/>
    <cellStyle name="_KT_TG" xfId="394"/>
    <cellStyle name="_KT_TG_1" xfId="395"/>
    <cellStyle name="_KT_TG_2" xfId="396"/>
    <cellStyle name="_KT_TG_3" xfId="397"/>
    <cellStyle name="_KT_TG_4" xfId="398"/>
    <cellStyle name="_NGTK-tomtat-2010-DSLD-10-3-2011_final_4" xfId="405"/>
    <cellStyle name="_NGTK-tomtat-2010-DSLD-10-3-2011_final_4_Ca the" xfId="406"/>
    <cellStyle name="_NGTK-tomtat-2010-DSLD-10-3-2011_final_4_ca the NGDD 2011" xfId="407"/>
    <cellStyle name="_NGTK-tomtat-2010-DSLD-10-3-2011_final_4_Ca the_ca the NGDD 2011" xfId="408"/>
    <cellStyle name="_NGTK-tomtat-2010-DSLD-10-3-2011_final_4_Ca the1(OK)" xfId="409"/>
    <cellStyle name="_NGTK-tomtat-2010-DSLD-10-3-2011_final_4_Mau" xfId="410"/>
    <cellStyle name="_NGTK-tomtat-2010-DSLD-10-3-2011_final_4_Nien giam KT_TV 2010" xfId="411"/>
    <cellStyle name="_NGTT 2011 - XNK - Market dasua" xfId="412"/>
    <cellStyle name="_NGTT 2011 - XNK - Market dasua_05 Doanh nghiep va Ca the_2011 (Ok)" xfId="413"/>
    <cellStyle name="_NGTT 2011 - XNK - Market dasua_11 (3)" xfId="414"/>
    <cellStyle name="_NGTT 2011 - XNK - Market dasua_12 (2)" xfId="415"/>
    <cellStyle name="_NGTT 2011 - XNK - Market dasua_Ngiam_lamnghiep_2011_v2(1)(1)" xfId="416"/>
    <cellStyle name="_Nonglamthuysan" xfId="399"/>
    <cellStyle name="_Nonglamthuysan_05 Doanh nghiep va Ca the_2011 (Ok)" xfId="400"/>
    <cellStyle name="_Nonglamthuysan_11 (3)" xfId="401"/>
    <cellStyle name="_Nonglamthuysan_12 (2)" xfId="402"/>
    <cellStyle name="_Nonglamthuysan_Ngiam_lamnghiep_2011_v2(1)(1)" xfId="403"/>
    <cellStyle name="_NSNN" xfId="404"/>
    <cellStyle name="_So lieu quoc te TH" xfId="417"/>
    <cellStyle name="_So lieu quoc te TH_05 Doanh nghiep va Ca the_2011 (Ok)" xfId="418"/>
    <cellStyle name="_So lieu quoc te TH_11 (3)" xfId="419"/>
    <cellStyle name="_So lieu quoc te TH_12 (2)" xfId="420"/>
    <cellStyle name="_So lieu quoc te TH_Ngiam_lamnghiep_2011_v2(1)(1)" xfId="421"/>
    <cellStyle name="_TangGDP" xfId="422"/>
    <cellStyle name="_TG-TH" xfId="423"/>
    <cellStyle name="_TG-TH_1" xfId="424"/>
    <cellStyle name="_TG-TH_2" xfId="425"/>
    <cellStyle name="_TG-TH_3" xfId="426"/>
    <cellStyle name="_TG-TH_4" xfId="427"/>
    <cellStyle name="_Tich luy" xfId="428"/>
    <cellStyle name="_Tieudung" xfId="429"/>
    <cellStyle name="_Tong hop NGTT" xfId="430"/>
    <cellStyle name="_Tong hop NGTT_Ca the" xfId="431"/>
    <cellStyle name="_Tong hop NGTT_ca the NGDD 2011" xfId="432"/>
    <cellStyle name="_Tong hop NGTT_Ca the_ca the NGDD 2011" xfId="433"/>
    <cellStyle name="_Tong hop NGTT_Ca the1(OK)" xfId="434"/>
    <cellStyle name="_Tong hop NGTT_Mau" xfId="435"/>
    <cellStyle name="_Tong hop NGTT_Nien giam KT_TV 2010" xfId="436"/>
    <cellStyle name="1" xfId="437"/>
    <cellStyle name="1_01 DVHC-DSLD 2010" xfId="438"/>
    <cellStyle name="1_01 DVHC-DSLD 2010_Bo sung 04 bieu Cong nghiep" xfId="439"/>
    <cellStyle name="1_01 DVHC-DSLD 2010_Ca the" xfId="440"/>
    <cellStyle name="1_01 DVHC-DSLD 2010_ca the NGDD 2011" xfId="441"/>
    <cellStyle name="1_01 DVHC-DSLD 2010_Ca the_ca the NGDD 2011" xfId="442"/>
    <cellStyle name="1_01 DVHC-DSLD 2010_Ca the1(OK)" xfId="443"/>
    <cellStyle name="1_01 DVHC-DSLD 2010_Mau" xfId="444"/>
    <cellStyle name="1_01 DVHC-DSLD 2010_Nien giam KT_TV 2010" xfId="445"/>
    <cellStyle name="1_01 DVHC-DSLD 2010_nien giam tom tat 2010 (thuy)" xfId="446"/>
    <cellStyle name="1_01 DVHC-DSLD 2010_Tong hop NGTT" xfId="447"/>
    <cellStyle name="1_03 Dautu 2010" xfId="448"/>
    <cellStyle name="1_05 Doanh nghiep va Ca the_2011 (Ok)" xfId="449"/>
    <cellStyle name="1_05 Thuong mai" xfId="450"/>
    <cellStyle name="1_05 Thuong mai_Ca the" xfId="451"/>
    <cellStyle name="1_05 Thuong mai_ca the NGDD 2011" xfId="452"/>
    <cellStyle name="1_05 Thuong mai_Ca the_ca the NGDD 2011" xfId="453"/>
    <cellStyle name="1_05 Thuong mai_Ca the1(OK)" xfId="454"/>
    <cellStyle name="1_05 Thuong mai_Mau" xfId="455"/>
    <cellStyle name="1_05 Thuong mai_Nien giam KT_TV 2010" xfId="456"/>
    <cellStyle name="1_06 Van tai" xfId="457"/>
    <cellStyle name="1_06 Van tai_Ca the" xfId="458"/>
    <cellStyle name="1_06 Van tai_ca the NGDD 2011" xfId="459"/>
    <cellStyle name="1_06 Van tai_Ca the_ca the NGDD 2011" xfId="460"/>
    <cellStyle name="1_06 Van tai_Ca the1(OK)" xfId="461"/>
    <cellStyle name="1_06 Van tai_Mau" xfId="462"/>
    <cellStyle name="1_06 Van tai_Nien giam KT_TV 2010" xfId="463"/>
    <cellStyle name="1_07 Buu dien" xfId="464"/>
    <cellStyle name="1_07 Buu dien_Ca the" xfId="465"/>
    <cellStyle name="1_07 Buu dien_ca the NGDD 2011" xfId="466"/>
    <cellStyle name="1_07 Buu dien_Ca the_ca the NGDD 2011" xfId="467"/>
    <cellStyle name="1_07 Buu dien_Ca the1(OK)" xfId="468"/>
    <cellStyle name="1_07 Buu dien_Mau" xfId="469"/>
    <cellStyle name="1_07 Buu dien_Nien giam KT_TV 2010" xfId="470"/>
    <cellStyle name="1_08 Van tai" xfId="471"/>
    <cellStyle name="1_08 Van tai_Ca the" xfId="472"/>
    <cellStyle name="1_08 Van tai_ca the NGDD 2011" xfId="473"/>
    <cellStyle name="1_08 Van tai_Ca the_ca the NGDD 2011" xfId="474"/>
    <cellStyle name="1_08 Van tai_Ca the1(OK)" xfId="475"/>
    <cellStyle name="1_08 Van tai_Mau" xfId="476"/>
    <cellStyle name="1_08 Van tai_Nien giam KT_TV 2010" xfId="477"/>
    <cellStyle name="1_08 Yte-van hoa" xfId="478"/>
    <cellStyle name="1_08 Yte-van hoa_Ca the" xfId="479"/>
    <cellStyle name="1_08 Yte-van hoa_ca the NGDD 2011" xfId="480"/>
    <cellStyle name="1_08 Yte-van hoa_Ca the_ca the NGDD 2011" xfId="481"/>
    <cellStyle name="1_08 Yte-van hoa_Ca the1(OK)" xfId="482"/>
    <cellStyle name="1_08 Yte-van hoa_Mau" xfId="483"/>
    <cellStyle name="1_08 Yte-van hoa_Nien giam KT_TV 2010" xfId="484"/>
    <cellStyle name="1_10 Market VH, YT, GD, NGTT 2011 " xfId="485"/>
    <cellStyle name="1_10 Market VH, YT, GD, NGTT 2011 _05 Doanh nghiep va Ca the_2011 (Ok)" xfId="486"/>
    <cellStyle name="1_10 Market VH, YT, GD, NGTT 2011 _11 (3)" xfId="487"/>
    <cellStyle name="1_10 Market VH, YT, GD, NGTT 2011 _12 (2)" xfId="488"/>
    <cellStyle name="1_10 Market VH, YT, GD, NGTT 2011 _Ngiam_lamnghiep_2011_v2(1)(1)" xfId="489"/>
    <cellStyle name="1_10 VH, YT, GD, NGTT 2010 - (OK)" xfId="490"/>
    <cellStyle name="1_10 VH, YT, GD, NGTT 2010 - (OK)_Bo sung 04 bieu Cong nghiep" xfId="491"/>
    <cellStyle name="1_11 (3)" xfId="492"/>
    <cellStyle name="1_11 So lieu quoc te 2010-final" xfId="493"/>
    <cellStyle name="1_11.Bieuthegioi-hien_NGTT2009" xfId="494"/>
    <cellStyle name="1_11.Bieuthegioi-hien_NGTT2009_05 Doanh nghiep va Ca the_2011 (Ok)" xfId="495"/>
    <cellStyle name="1_11.Bieuthegioi-hien_NGTT2009_11 (3)" xfId="496"/>
    <cellStyle name="1_11.Bieuthegioi-hien_NGTT2009_12 (2)" xfId="497"/>
    <cellStyle name="1_11.Bieuthegioi-hien_NGTT2009_Bo sung 04 bieu Cong nghiep" xfId="498"/>
    <cellStyle name="1_11.Bieuthegioi-hien_NGTT2009_CucThongke-phucdap-Tuan-Anh" xfId="499"/>
    <cellStyle name="1_11.Bieuthegioi-hien_NGTT2009_Ngiam_lamnghiep_2011_v2(1)(1)" xfId="500"/>
    <cellStyle name="1_12 (2)" xfId="501"/>
    <cellStyle name="1_Book1" xfId="502"/>
    <cellStyle name="1_Book3" xfId="503"/>
    <cellStyle name="1_Book3_01 DVHC-DSLD 2010" xfId="504"/>
    <cellStyle name="1_Book3_05 Doanh nghiep va Ca the_2011 (Ok)" xfId="505"/>
    <cellStyle name="1_Book3_05 NGTT DN 2010 (OK)" xfId="506"/>
    <cellStyle name="1_Book3_05 NGTT DN 2010 (OK)_Bo sung 04 bieu Cong nghiep" xfId="507"/>
    <cellStyle name="1_Book3_10 Market VH, YT, GD, NGTT 2011 " xfId="508"/>
    <cellStyle name="1_Book3_10 Market VH, YT, GD, NGTT 2011 _05 Doanh nghiep va Ca the_2011 (Ok)" xfId="509"/>
    <cellStyle name="1_Book3_10 Market VH, YT, GD, NGTT 2011 _11 (3)" xfId="510"/>
    <cellStyle name="1_Book3_10 Market VH, YT, GD, NGTT 2011 _12 (2)" xfId="511"/>
    <cellStyle name="1_Book3_10 Market VH, YT, GD, NGTT 2011 _Ngiam_lamnghiep_2011_v2(1)(1)" xfId="512"/>
    <cellStyle name="1_Book3_10 VH, YT, GD, NGTT 2010 - (OK)" xfId="513"/>
    <cellStyle name="1_Book3_10 VH, YT, GD, NGTT 2010 - (OK)_Bo sung 04 bieu Cong nghiep" xfId="514"/>
    <cellStyle name="1_Book3_11 (3)" xfId="515"/>
    <cellStyle name="1_Book3_12 (2)" xfId="516"/>
    <cellStyle name="1_Book3_Book1" xfId="517"/>
    <cellStyle name="1_Book3_CucThongke-phucdap-Tuan-Anh" xfId="518"/>
    <cellStyle name="1_Book3_Ngiam_lamnghiep_2011_v2(1)(1)" xfId="521"/>
    <cellStyle name="1_Book3_Nongnghiep" xfId="519"/>
    <cellStyle name="1_Book3_Nongnghiep_Bo sung 04 bieu Cong nghiep" xfId="520"/>
    <cellStyle name="1_Book3_So lieu quoc te TH" xfId="522"/>
    <cellStyle name="1_Book3_So lieu quoc te(GDP)" xfId="523"/>
    <cellStyle name="1_Book3_So lieu quoc te(GDP)_05 Doanh nghiep va Ca the_2011 (Ok)" xfId="524"/>
    <cellStyle name="1_Book3_So lieu quoc te(GDP)_11 (3)" xfId="525"/>
    <cellStyle name="1_Book3_So lieu quoc te(GDP)_12 (2)" xfId="526"/>
    <cellStyle name="1_Book3_So lieu quoc te(GDP)_Ngiam_lamnghiep_2011_v2(1)(1)" xfId="527"/>
    <cellStyle name="1_Book3_XNK" xfId="528"/>
    <cellStyle name="1_Book3_XNK_Bo sung 04 bieu Cong nghiep" xfId="529"/>
    <cellStyle name="1_Book4" xfId="530"/>
    <cellStyle name="1_Book4_Book1" xfId="531"/>
    <cellStyle name="1_BRU-KI 2010-updated" xfId="532"/>
    <cellStyle name="1_CAM-KI 2010-updated" xfId="533"/>
    <cellStyle name="1_CAM-KI 2010-updated 2" xfId="534"/>
    <cellStyle name="1_CSKDCT 2010" xfId="535"/>
    <cellStyle name="1_CSKDCT 2010_Bo sung 04 bieu Cong nghiep" xfId="536"/>
    <cellStyle name="1_CucThongke-phucdap-Tuan-Anh" xfId="537"/>
    <cellStyle name="1_dan so phan tich 10 nam(moi)" xfId="538"/>
    <cellStyle name="1_dan so phan tich 10 nam(moi)_Ca the" xfId="539"/>
    <cellStyle name="1_dan so phan tich 10 nam(moi)_ca the NGDD 2011" xfId="540"/>
    <cellStyle name="1_dan so phan tich 10 nam(moi)_Ca the_ca the NGDD 2011" xfId="541"/>
    <cellStyle name="1_dan so phan tich 10 nam(moi)_Ca the1(OK)" xfId="542"/>
    <cellStyle name="1_dan so phan tich 10 nam(moi)_Mau" xfId="543"/>
    <cellStyle name="1_dan so phan tich 10 nam(moi)_Nien giam KT_TV 2010" xfId="544"/>
    <cellStyle name="1_Lam nghiep, thuy san 2010" xfId="545"/>
    <cellStyle name="1_Lam nghiep, thuy san 2010 (ok)" xfId="546"/>
    <cellStyle name="1_Lam nghiep, thuy san 2010 (ok)_11 (3)" xfId="547"/>
    <cellStyle name="1_Lam nghiep, thuy san 2010 (ok)_12 (2)" xfId="548"/>
    <cellStyle name="1_Lam nghiep, thuy san 2010_05 Doanh nghiep va Ca the_2011 (Ok)" xfId="549"/>
    <cellStyle name="1_Lam nghiep, thuy san 2010_11 (3)" xfId="550"/>
    <cellStyle name="1_Lam nghiep, thuy san 2010_12 (2)" xfId="551"/>
    <cellStyle name="1_Lam nghiep, thuy san 2010_Bo sung 04 bieu Cong nghiep" xfId="552"/>
    <cellStyle name="1_Lam nghiep, thuy san 2010_CucThongke-phucdap-Tuan-Anh" xfId="553"/>
    <cellStyle name="1_Lam nghiep, thuy san 2010_Ngiam_lamnghiep_2011_v2(1)(1)" xfId="555"/>
    <cellStyle name="1_Lam nghiep, thuy san 2010_nien giam tom tat 2010 (thuy)" xfId="554"/>
    <cellStyle name="1_LAO-KI 2010-updated" xfId="556"/>
    <cellStyle name="1_Maket NGTT Cong nghiep 2011" xfId="557"/>
    <cellStyle name="1_Maket NGTT Doanh Nghiep 2011" xfId="558"/>
    <cellStyle name="1_Maket NGTT Thu chi NS 2011" xfId="559"/>
    <cellStyle name="1_Ngiam_lamnghiep_2011_v2(1)(1)" xfId="562"/>
    <cellStyle name="1_NGTT Ca the 2011 Diep" xfId="563"/>
    <cellStyle name="1_Nongnghiep" xfId="560"/>
    <cellStyle name="1_Nongnghiep_Bo sung 04 bieu Cong nghiep" xfId="561"/>
    <cellStyle name="1_So lieu quoc te TH" xfId="564"/>
    <cellStyle name="1_So lieu quoc te(GDP)" xfId="565"/>
    <cellStyle name="1_So lieu quoc te(GDP)_05 Doanh nghiep va Ca the_2011 (Ok)" xfId="566"/>
    <cellStyle name="1_So lieu quoc te(GDP)_11 (3)" xfId="567"/>
    <cellStyle name="1_So lieu quoc te(GDP)_12 (2)" xfId="568"/>
    <cellStyle name="1_So lieu quoc te(GDP)_Ngiam_lamnghiep_2011_v2(1)(1)" xfId="569"/>
    <cellStyle name="1_Tong hop NGTT" xfId="570"/>
    <cellStyle name="1_XNK" xfId="571"/>
    <cellStyle name="1_XNK_Bo sung 04 bieu Cong nghiep" xfId="572"/>
    <cellStyle name="¹éºÐÀ²_      " xfId="573"/>
    <cellStyle name="20% - Accent1 2" xfId="574"/>
    <cellStyle name="20% - Accent2 2" xfId="575"/>
    <cellStyle name="20% - Accent3 2" xfId="576"/>
    <cellStyle name="20% - Accent4 2" xfId="577"/>
    <cellStyle name="20% - Accent5 2" xfId="578"/>
    <cellStyle name="20% - Accent6 2" xfId="579"/>
    <cellStyle name="40% - Accent1 2" xfId="580"/>
    <cellStyle name="40% - Accent2 2" xfId="581"/>
    <cellStyle name="40% - Accent3 2" xfId="582"/>
    <cellStyle name="40% - Accent4 2" xfId="583"/>
    <cellStyle name="40% - Accent5 2" xfId="584"/>
    <cellStyle name="40% - Accent6 2" xfId="585"/>
    <cellStyle name="60% - Accent1 2" xfId="586"/>
    <cellStyle name="60% - Accent2 2" xfId="587"/>
    <cellStyle name="60% - Accent3 2" xfId="588"/>
    <cellStyle name="60% - Accent4 2" xfId="589"/>
    <cellStyle name="60% - Accent5 2" xfId="590"/>
    <cellStyle name="60% - Accent6 2" xfId="591"/>
    <cellStyle name="Accent1 2" xfId="592"/>
    <cellStyle name="Accent2 2" xfId="593"/>
    <cellStyle name="Accent3 2" xfId="594"/>
    <cellStyle name="Accent4 2" xfId="595"/>
    <cellStyle name="Accent5 2" xfId="596"/>
    <cellStyle name="Accent6 2" xfId="597"/>
    <cellStyle name="ÅëÈ­ [0]_      " xfId="598"/>
    <cellStyle name="ÅëÈ­_      " xfId="599"/>
    <cellStyle name="AeE­_INQUIRY ¿?¾÷AßAø " xfId="600"/>
    <cellStyle name="ÅëÈ­_L601CPT" xfId="601"/>
    <cellStyle name="ÄÞ¸¶ [0]_      " xfId="602"/>
    <cellStyle name="AÞ¸¶ [0]_INQUIRY ¿?¾÷AßAø " xfId="603"/>
    <cellStyle name="ÄÞ¸¶ [0]_L601CPT" xfId="604"/>
    <cellStyle name="ÄÞ¸¶_      " xfId="605"/>
    <cellStyle name="AÞ¸¶_INQUIRY ¿?¾÷AßAø " xfId="606"/>
    <cellStyle name="ÄÞ¸¶_L601CPT" xfId="607"/>
    <cellStyle name="AutoFormat Options" xfId="608"/>
    <cellStyle name="Bad 2" xfId="609"/>
    <cellStyle name="C?AØ_¿?¾÷CoE² " xfId="610"/>
    <cellStyle name="Ç¥ÁØ_      " xfId="611"/>
    <cellStyle name="Calculation 2" xfId="612"/>
    <cellStyle name="category" xfId="613"/>
    <cellStyle name="Cerrency_Sheet2_XANGDAU" xfId="614"/>
    <cellStyle name="Check Cell 2" xfId="631"/>
    <cellStyle name="Comma" xfId="615" builtinId="3"/>
    <cellStyle name="Comma 10" xfId="616"/>
    <cellStyle name="Comma 11" xfId="756"/>
    <cellStyle name="Comma 2" xfId="617"/>
    <cellStyle name="Comma 3" xfId="618"/>
    <cellStyle name="Comma 4" xfId="619"/>
    <cellStyle name="Comma 5" xfId="620"/>
    <cellStyle name="Comma 6" xfId="621"/>
    <cellStyle name="Comma 7" xfId="622"/>
    <cellStyle name="Comma 8" xfId="623"/>
    <cellStyle name="Comma 9" xfId="624"/>
    <cellStyle name="comma zerodec" xfId="625"/>
    <cellStyle name="Comma0" xfId="626"/>
    <cellStyle name="cong" xfId="627"/>
    <cellStyle name="Currency 2" xfId="628"/>
    <cellStyle name="Currency0" xfId="629"/>
    <cellStyle name="Currency1" xfId="630"/>
    <cellStyle name="Date" xfId="632"/>
    <cellStyle name="DAUDE" xfId="633"/>
    <cellStyle name="Dollar (zero dec)" xfId="634"/>
    <cellStyle name="Explanatory Text 2" xfId="635"/>
    <cellStyle name="Fixed" xfId="636"/>
    <cellStyle name="gia" xfId="639"/>
    <cellStyle name="Good 2" xfId="637"/>
    <cellStyle name="Grey" xfId="638"/>
    <cellStyle name="HEADER" xfId="640"/>
    <cellStyle name="Header1" xfId="641"/>
    <cellStyle name="Header2" xfId="642"/>
    <cellStyle name="Heading 1 2" xfId="643"/>
    <cellStyle name="Heading 2 2" xfId="644"/>
    <cellStyle name="Heading 3 2" xfId="645"/>
    <cellStyle name="Heading 4 2" xfId="646"/>
    <cellStyle name="HEADING1" xfId="647"/>
    <cellStyle name="HEADING2" xfId="648"/>
    <cellStyle name="Input [yellow]" xfId="649"/>
    <cellStyle name="Input 2" xfId="650"/>
    <cellStyle name="Linked Cell 2" xfId="651"/>
    <cellStyle name="Model" xfId="652"/>
    <cellStyle name="Monétaire [0]_TARIFFS DB" xfId="653"/>
    <cellStyle name="Monétaire_TARIFFS DB" xfId="654"/>
    <cellStyle name="n" xfId="655"/>
    <cellStyle name="Neutral 2" xfId="656"/>
    <cellStyle name="New Times Roman" xfId="657"/>
    <cellStyle name="No" xfId="658"/>
    <cellStyle name="no dec" xfId="659"/>
    <cellStyle name="No_01 DVHC-DSLD 2010" xfId="660"/>
    <cellStyle name="Normal" xfId="0" builtinId="0"/>
    <cellStyle name="Normal - Style1" xfId="661"/>
    <cellStyle name="Normal - Style1 2" xfId="662"/>
    <cellStyle name="Normal - Style1 3" xfId="755"/>
    <cellStyle name="Normal - Style1_01 DVHC - DD (Ok)" xfId="663"/>
    <cellStyle name="Normal 10" xfId="664"/>
    <cellStyle name="Normal 11" xfId="665"/>
    <cellStyle name="Normal 11 4" xfId="666"/>
    <cellStyle name="Normal 12" xfId="667"/>
    <cellStyle name="Normal 12 2" xfId="668"/>
    <cellStyle name="Normal 12 3" xfId="669"/>
    <cellStyle name="Normal 13" xfId="670"/>
    <cellStyle name="Normal 13 2" xfId="671"/>
    <cellStyle name="Normal 13 2 2" xfId="672"/>
    <cellStyle name="Normal 13 2 3" xfId="673"/>
    <cellStyle name="Normal 13 3" xfId="674"/>
    <cellStyle name="Normal 14" xfId="675"/>
    <cellStyle name="Normal 15" xfId="676"/>
    <cellStyle name="Normal 156" xfId="677"/>
    <cellStyle name="Normal 17" xfId="678"/>
    <cellStyle name="Normal 18" xfId="679"/>
    <cellStyle name="Normal 19" xfId="680"/>
    <cellStyle name="Normal 2" xfId="681"/>
    <cellStyle name="Normal 2 2" xfId="682"/>
    <cellStyle name="Normal 2 6" xfId="683"/>
    <cellStyle name="Normal 2_05 Doanh nghiep va Ca the (25)" xfId="684"/>
    <cellStyle name="Normal 20" xfId="685"/>
    <cellStyle name="Normal 21" xfId="686"/>
    <cellStyle name="Normal 22" xfId="687"/>
    <cellStyle name="Normal 3" xfId="688"/>
    <cellStyle name="Normal 3 2" xfId="689"/>
    <cellStyle name="Normal 3 2 2" xfId="690"/>
    <cellStyle name="Normal 4" xfId="691"/>
    <cellStyle name="Normal 4 2" xfId="692"/>
    <cellStyle name="Normal 4_Nien giam LNTS 2012 (ok)" xfId="693"/>
    <cellStyle name="Normal 5" xfId="694"/>
    <cellStyle name="Normal 6" xfId="695"/>
    <cellStyle name="Normal 7" xfId="696"/>
    <cellStyle name="Normal 8" xfId="697"/>
    <cellStyle name="Normal 9" xfId="698"/>
    <cellStyle name="Normal 90" xfId="699"/>
    <cellStyle name="Normal_05 Doanh nghiep 2009 (22.5)" xfId="700"/>
    <cellStyle name="Normal_05 Doanh nghiep 2009 (22.5) 2 2" xfId="701"/>
    <cellStyle name="Normal_05.NGTK_DNghiep_Trang20076.6To NXB 2" xfId="702"/>
    <cellStyle name="Normal_10MuclucNien Giam" xfId="703"/>
    <cellStyle name="Normal_Book1_1" xfId="704"/>
    <cellStyle name="Normal_Book1_1_04 Doanh nghiep va CSKDCT 2012" xfId="705"/>
    <cellStyle name="Normal_Market-NG-tomtat-2007" xfId="706"/>
    <cellStyle name="Normal_NGTK-day-du-2006_Chi-Hien 2" xfId="707"/>
    <cellStyle name="Normal_Sheet10" xfId="708"/>
    <cellStyle name="Normal_Sheet5 2 2" xfId="709"/>
    <cellStyle name="Note 2" xfId="710"/>
    <cellStyle name="Output 2" xfId="711"/>
    <cellStyle name="Percent [2]" xfId="712"/>
    <cellStyle name="Percent 2" xfId="713"/>
    <cellStyle name="Style 1" xfId="714"/>
    <cellStyle name="Style 2" xfId="715"/>
    <cellStyle name="Style 3" xfId="716"/>
    <cellStyle name="Style 4" xfId="717"/>
    <cellStyle name="Style 5" xfId="718"/>
    <cellStyle name="Style 6" xfId="719"/>
    <cellStyle name="Style 7" xfId="720"/>
    <cellStyle name="Style 8" xfId="721"/>
    <cellStyle name="Style 9" xfId="722"/>
    <cellStyle name="Style1" xfId="723"/>
    <cellStyle name="Style2" xfId="724"/>
    <cellStyle name="Style3" xfId="725"/>
    <cellStyle name="Style4" xfId="726"/>
    <cellStyle name="Style5" xfId="727"/>
    <cellStyle name="Style6" xfId="728"/>
    <cellStyle name="Style7" xfId="729"/>
    <cellStyle name="subhead" xfId="730"/>
    <cellStyle name="thvt" xfId="732"/>
    <cellStyle name="Total 2" xfId="731"/>
    <cellStyle name="Warning Text 2" xfId="733"/>
    <cellStyle name=" [0.00]_ Att. 1- Cover" xfId="734"/>
    <cellStyle name="_ Att. 1- Cover" xfId="735"/>
    <cellStyle name="?_ Att. 1- Cover" xfId="736"/>
    <cellStyle name="똿뗦먛귟 [0.00]_PRODUCT DETAIL Q1" xfId="737"/>
    <cellStyle name="똿뗦먛귟_PRODUCT DETAIL Q1" xfId="738"/>
    <cellStyle name="믅됞 [0.00]_PRODUCT DETAIL Q1" xfId="739"/>
    <cellStyle name="믅됞_PRODUCT DETAIL Q1" xfId="740"/>
    <cellStyle name="백분율_95" xfId="741"/>
    <cellStyle name="뷭?_BOOKSHIP" xfId="742"/>
    <cellStyle name="콤마 [0]_1202" xfId="743"/>
    <cellStyle name="콤마_1202" xfId="744"/>
    <cellStyle name="통화 [0]_1202" xfId="745"/>
    <cellStyle name="통화_1202" xfId="746"/>
    <cellStyle name="표준_(정보부문)월별인원계획" xfId="747"/>
    <cellStyle name="一般_99Q3647-ALL-CAS2" xfId="748"/>
    <cellStyle name="千分位[0]_Book1" xfId="749"/>
    <cellStyle name="千分位_99Q3647-ALL-CAS2" xfId="750"/>
    <cellStyle name="標準_list of commodities" xfId="751"/>
    <cellStyle name="貨幣 [0]_Book1" xfId="752"/>
    <cellStyle name="貨幣[0]_BRE" xfId="753"/>
    <cellStyle name="貨幣_Book1" xfId="75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externalLink" Target="externalLinks/externalLink3.xml"/><Relationship Id="rId58" Type="http://schemas.openxmlformats.org/officeDocument/2006/relationships/externalLink" Target="externalLinks/externalLink8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1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externalLink" Target="externalLinks/externalLink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externalLink" Target="externalLinks/externalLink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2.xml"/><Relationship Id="rId60" Type="http://schemas.openxmlformats.org/officeDocument/2006/relationships/externalLink" Target="externalLinks/externalLink1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0000_Niengamdaydu_2007\NGA\Nam\10Nam\xaydungcntt98\dung\&#167;&#222;a%20ph&#173;&#172;ng%2095-96%20(V&#232;n,%20TSC&#167;)%20hai%20gi&#184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Nien%20giam%20-%20Gui%20TCTK/Ca%20the%20(106-11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0000_Niengamdaydu_2007\NGA\2.5nam\Thanh%20Toan\DOCUMENT\DAUTHAU\Dungquat\GOI3\DUNGQUAT-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nghop6\MaketNGCT2004\Nam\10Nam\xaydungcntt98\dung\&#167;&#222;a%20ph&#173;&#172;ng%2095-96%20(V&#232;n,%20TSC&#167;)%20hai%20gi&#184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0000_Niengamdaydu_2007\NGA\Hieu\Data\Nien%20giam\Hoan\Nien%20giam%2095-2002\NN95-20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0000_Niengamdaydu_2007\NGA\2.5nam\Thanh%20Toan\CS3408\Standard\RP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tt chu don"/>
      <sheetName val="_x0000__x0000_"/>
      <sheetName val="QD cua "/>
      <sheetName val="P210-TP20"/>
      <sheetName val="CB32"/>
      <sheetName val="DGþ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CTT NuiC_x000f_eo"/>
      <sheetName val="TDT-TB?"/>
      <sheetName val="Km280 ? Km281"/>
      <sheetName val="Kluo-_x0008_ phu"/>
      <sheetName val="QD cua HDQ²_x0000__x0000_€)"/>
      <sheetName val="PNT-P3"/>
      <sheetName val="T[ 131"/>
      <sheetName val="XL4Toppy"/>
      <sheetName val="DŃ02"/>
      <sheetName val="GS11- tÝnh KH_x0014_SC§"/>
      <sheetName val="nghi dinhmCP"/>
      <sheetName val="CVpden trong tong"/>
      <sheetName val="5 nam (tach) x2)"/>
      <sheetName val="tuong"/>
      <sheetName val="Cong baj 2x1,5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TO 141"/>
      <sheetName val="Cong ban 1,5_x0013_?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t01.06"/>
      <sheetName val="DUONG BDT 11  823282ms Hao"/>
      <sheetName val="CKTANDINHT1 782346 Huong (2)"/>
      <sheetName val="UNZAT01743972- Phuong(vp) (2)"/>
      <sheetName val="LONGVANT12 759469 Ms Van (2)"/>
      <sheetName val="Ho la 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_x0000__x000a__x0000__x0000__x0000_âO"/>
      <sheetName val="_x000c__x0000__x0000__x0000__x0000__x0000__x0000__x0000__x000a__x0000__x0000__x0000_"/>
      <sheetName val="_x0000__x000a__x0000__x0000__x0000_âOŽ"/>
      <sheetName val="HNI"/>
      <sheetName val="DC2@ï4"/>
      <sheetName val="Tong hop$Op mai"/>
      <sheetName val="bÑi_x0003_"/>
      <sheetName val="???????-BLDG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I_x0005__x0000__x0000_"/>
      <sheetName val="chie԰_x0000__x0000__x0000_Ȁ_x0000_"/>
      <sheetName val="Tong hopQ48­1"/>
      <sheetName val="nam2004"/>
      <sheetName val="CDKTJT03"/>
      <sheetName val="Tong hnp QL47"/>
      <sheetName val="Thue NK"/>
      <sheetName val="Hang NK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GS08)B.hµng"/>
      <sheetName val="⁋㌱Ա_x0000_䭔㌱س_x0000_䭔ㄠㄴ_x0006_牴湯⁧琠湯౧_x0000_杮楨搠湩⵨偃_x0006_匀︀ᇕ"/>
      <sheetName val="XXXXX_XX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Dhp+d"/>
      <sheetName val="DC0#"/>
      <sheetName val="_x000f_p m!i 284"/>
      <sheetName val="AA"/>
      <sheetName val="chieud"/>
      <sheetName val="Tong hop ၑL48 - 2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_x0000__x000f__x0000__x0000__x0000__x0005__x0000__x0000_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DGh"/>
      <sheetName val="tra-vat-lieu"/>
      <sheetName val="DG("/>
      <sheetName val="bÑi_x0003_?²r_x0013_?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TH Ky Afh"/>
      <sheetName val="KHTS_x0000__x000d_2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԰_x0000_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[PNT-P3.xls]XXXXX\XX"/>
      <sheetName val="[PNT-P3.xls]C/c t)eu"/>
      <sheetName val="[PNT-P3.xls]C4ulu/ngq.1.05"/>
      <sheetName val="T±1 "/>
      <sheetName val="411"/>
      <sheetName val="632"/>
      <sheetName val="333"/>
      <sheetName val="1uÝ1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_x0000__x000f__x0000_︀ᇕ԰_x0000_缀"/>
      <sheetName val="[PNT-P3.xlsѝKQKDKTﴀ셅u淪洂"/>
      <sheetName val="GS09-chi TM"/>
      <sheetName val="TK33313"/>
      <sheetName val="UK 911"/>
      <sheetName val="CEPS1"/>
      <sheetName val="Km285"/>
      <sheetName val="p"/>
      <sheetName val="KHTS"/>
      <sheetName val="co_x0005__x0000__x0000__x0000_"/>
      <sheetName val="Tong hop Mctduong"/>
      <sheetName val="KHTS?_x000d_2"/>
      <sheetName val="TH  goi _x0014_-x"/>
      <sheetName val="_x0000__x0000_di trong  tong"/>
      <sheetName val="QUY IV _x0005__x0000_"/>
      <sheetName val="Cong ban 1,5_x0013_"/>
      <sheetName val="bÑi_x0003__x0000_²r_x0013__x0000_"/>
      <sheetName val="_x000f__x0000_½"/>
      <sheetName val="M pc_x0006__x0000_CamPh_x0000_"/>
      <sheetName val="_x000d_âO"/>
      <sheetName val="Op mai 2_x000c_"/>
      <sheetName val="_x000f__x0000_‚ž½"/>
      <sheetName val="_x000d_âOŽ"/>
      <sheetName val="Cong ban 1,5„—_x0013_"/>
      <sheetName val="_x000c__x0000__x000d_"/>
      <sheetName val="_x000a_âO"/>
      <sheetName val="_x000c__x0000__x000a_"/>
      <sheetName val="_x000a_âOŽ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 refreshError="1"/>
      <sheetData sheetId="251"/>
      <sheetData sheetId="252" refreshError="1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 refreshError="1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 refreshError="1"/>
      <sheetData sheetId="353" refreshError="1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 refreshError="1"/>
      <sheetData sheetId="378" refreshError="1"/>
      <sheetData sheetId="379" refreshError="1"/>
      <sheetData sheetId="380" refreshError="1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 refreshError="1"/>
      <sheetData sheetId="390" refreshError="1"/>
      <sheetData sheetId="391" refreshError="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 refreshError="1"/>
      <sheetData sheetId="424" refreshError="1"/>
      <sheetData sheetId="425" refreshError="1"/>
      <sheetData sheetId="426" refreshError="1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 refreshError="1"/>
      <sheetData sheetId="442" refreshError="1"/>
      <sheetData sheetId="443" refreshError="1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/>
      <sheetData sheetId="529"/>
      <sheetData sheetId="530"/>
      <sheetData sheetId="531"/>
      <sheetData sheetId="532"/>
      <sheetData sheetId="533"/>
      <sheetData sheetId="534"/>
      <sheetData sheetId="535" refreshError="1"/>
      <sheetData sheetId="536"/>
      <sheetData sheetId="537"/>
      <sheetData sheetId="538"/>
      <sheetData sheetId="539"/>
      <sheetData sheetId="540"/>
      <sheetData sheetId="541"/>
      <sheetData sheetId="542"/>
      <sheetData sheetId="543" refreshError="1"/>
      <sheetData sheetId="544" refreshError="1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/>
      <sheetData sheetId="583"/>
      <sheetData sheetId="584"/>
      <sheetData sheetId="585" refreshError="1"/>
      <sheetData sheetId="586"/>
      <sheetData sheetId="587"/>
      <sheetData sheetId="588"/>
      <sheetData sheetId="589" refreshError="1"/>
      <sheetData sheetId="590" refreshError="1"/>
      <sheetData sheetId="591" refreshError="1"/>
      <sheetData sheetId="592"/>
      <sheetData sheetId="593" refreshError="1"/>
      <sheetData sheetId="594"/>
      <sheetData sheetId="595"/>
      <sheetData sheetId="596"/>
      <sheetData sheetId="597" refreshError="1"/>
      <sheetData sheetId="598" refreshError="1"/>
      <sheetData sheetId="599"/>
      <sheetData sheetId="600"/>
      <sheetData sheetId="601" refreshError="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 refreshError="1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 refreshError="1"/>
      <sheetData sheetId="660" refreshError="1"/>
      <sheetData sheetId="661" refreshError="1"/>
      <sheetData sheetId="662" refreshError="1"/>
      <sheetData sheetId="663"/>
      <sheetData sheetId="664" refreshError="1"/>
      <sheetData sheetId="665" refreshError="1"/>
      <sheetData sheetId="666"/>
      <sheetData sheetId="667"/>
      <sheetData sheetId="668"/>
      <sheetData sheetId="669"/>
      <sheetData sheetId="670"/>
      <sheetData sheetId="671" refreshError="1"/>
      <sheetData sheetId="672"/>
      <sheetData sheetId="673" refreshError="1"/>
      <sheetData sheetId="674"/>
      <sheetData sheetId="675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/>
      <sheetData sheetId="685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/>
      <sheetData sheetId="702" refreshError="1"/>
      <sheetData sheetId="703" refreshError="1"/>
      <sheetData sheetId="704" refreshError="1"/>
      <sheetData sheetId="705" refreshError="1"/>
      <sheetData sheetId="706"/>
      <sheetData sheetId="707" refreshError="1"/>
      <sheetData sheetId="708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6"/>
      <sheetName val="107"/>
      <sheetName val="108"/>
      <sheetName val="109"/>
      <sheetName val="110"/>
      <sheetName val="111"/>
      <sheetName val="112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Chart3"/>
      <sheetName val="Chart2"/>
      <sheetName val="BaTrieu-L.con"/>
      <sheetName val="EDT - Ro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2.74"/>
      <sheetName val="T8-9)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.tuanM"/>
      <sheetName val="Dinh_ha nha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T6"/>
      <sheetName val="THQII"/>
      <sheetName val="Trung"/>
      <sheetName val="THQIII"/>
      <sheetName val="THT nam 04"/>
      <sheetName val="142201ȭT4"/>
      <sheetName val="Bia¸"/>
      <sheetName val="TL"/>
      <sheetName val="T8-9B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T8-9þ"/>
      <sheetName val="BCDSPS"/>
      <sheetName val="BCDKT"/>
      <sheetName val="[IBASE2.XLS}BHXH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GK"/>
      <sheetName val="CB"/>
      <sheetName val="VP"/>
      <sheetName val="Km274-Km274"/>
      <sheetName val="Km27'-Km278"/>
      <sheetName val="KHVô XL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Sheet12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Tonf hop"/>
      <sheetName val="CoquyTM"/>
      <sheetName val="TH_B¸"/>
      <sheetName val="T8-9_x0008_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Chart䀀"/>
      <sheetName val="T8-9("/>
      <sheetName val="Nhap_lieÈ"/>
      <sheetName val="PNT-QUOT-#3"/>
      <sheetName val="COAT&amp;WRAP-QIOT-#3"/>
      <sheetName val="Nhap_lie"/>
      <sheetName val="Nhap_lie(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Km282-Km_x0003_?3"/>
      <sheetName val="lapdap TB "/>
      <sheetName val=" GT CPhi tung dot"/>
      <sheetName val="[IBASE2.XLS䁝BC6tT17"/>
      <sheetName val="TK13_x0005_"/>
      <sheetName val="Bia¬"/>
      <sheetName val="THQþ"/>
      <sheetName val="7 THAI NGUYEN"/>
      <sheetName val="CongNo"/>
      <sheetName val="TD khao sat"/>
      <sheetName val="_x0000__x0000__x0005__x0000__x0000_"/>
      <sheetName val="CHITIET VL-NC"/>
      <sheetName val="DON GIA"/>
      <sheetName val="ESTI."/>
      <sheetName val="DI-ESTI"/>
      <sheetName val="THTBþ"/>
      <sheetName val="nghi dinh-_x0004__x0010_"/>
      <sheetName val="Cong hop 2,0ࡸ2,0"/>
      <sheetName val="Biaþ"/>
      <sheetName val="Luot"/>
      <sheetName val="IBASE2"/>
      <sheetName val="KQKDKT#04-1"/>
      <sheetName val="VtuHaTheSauTBABenThuy1 Ш2)"/>
      <sheetName val="GIA 뭼UOC"/>
      <sheetName val="Soqu_x0005__x0000__x0000_"/>
      <sheetName val="T8-9h"/>
      <sheetName val="T8-9X"/>
      <sheetName val="MTL$-INTER"/>
      <sheetName val="_x0000_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456</v>
          </cell>
          <cell r="AL66" t="str">
            <v>500</v>
          </cell>
          <cell r="AM66">
            <v>1</v>
          </cell>
          <cell r="AN66">
            <v>17.2</v>
          </cell>
          <cell r="AO66">
            <v>17.199996948242188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/>
      <sheetData sheetId="785"/>
      <sheetData sheetId="786"/>
      <sheetData sheetId="787"/>
      <sheetData sheetId="788"/>
      <sheetData sheetId="789"/>
      <sheetData sheetId="790"/>
      <sheetData sheetId="791" refreshError="1"/>
      <sheetData sheetId="792" refreshError="1"/>
      <sheetData sheetId="793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 refreshError="1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 refreshError="1"/>
      <sheetData sheetId="855" refreshError="1"/>
      <sheetData sheetId="856"/>
      <sheetData sheetId="857" refreshError="1"/>
      <sheetData sheetId="858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 refreshError="1"/>
      <sheetData sheetId="1007" refreshError="1"/>
      <sheetData sheetId="1008"/>
      <sheetData sheetId="1009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 xml:space="preserve">  </v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147"/>
  <sheetViews>
    <sheetView topLeftCell="A127" workbookViewId="0">
      <selection activeCell="B11" sqref="B11"/>
    </sheetView>
  </sheetViews>
  <sheetFormatPr defaultRowHeight="15"/>
  <cols>
    <col min="1" max="1" width="4.77734375" style="3" customWidth="1"/>
    <col min="2" max="2" width="63.109375" style="1" customWidth="1"/>
    <col min="3" max="3" width="6.88671875" style="1" customWidth="1"/>
    <col min="4" max="16384" width="8.88671875" style="1"/>
  </cols>
  <sheetData>
    <row r="1" spans="1:5" ht="20.100000000000001" customHeight="1">
      <c r="A1" s="533" t="s">
        <v>202</v>
      </c>
      <c r="B1" s="533"/>
      <c r="C1" s="533"/>
    </row>
    <row r="2" spans="1:5" ht="20.100000000000001" customHeight="1">
      <c r="A2" s="534" t="s">
        <v>201</v>
      </c>
      <c r="B2" s="534"/>
      <c r="C2" s="534"/>
    </row>
    <row r="3" spans="1:5" ht="20.100000000000001" customHeight="1">
      <c r="A3" s="2"/>
      <c r="B3" s="2"/>
      <c r="C3" s="2"/>
    </row>
    <row r="4" spans="1:5" ht="20.100000000000001" customHeight="1"/>
    <row r="5" spans="1:5" s="101" customFormat="1" ht="20.100000000000001" customHeight="1">
      <c r="A5" s="96" t="s">
        <v>59</v>
      </c>
      <c r="B5" s="97" t="s">
        <v>396</v>
      </c>
      <c r="C5" s="98" t="s">
        <v>60</v>
      </c>
      <c r="D5" s="99"/>
      <c r="E5" s="100"/>
    </row>
    <row r="6" spans="1:5" s="107" customFormat="1" ht="20.100000000000001" customHeight="1">
      <c r="A6" s="102" t="s">
        <v>61</v>
      </c>
      <c r="B6" s="103" t="s">
        <v>397</v>
      </c>
      <c r="C6" s="104" t="s">
        <v>62</v>
      </c>
      <c r="D6" s="105"/>
      <c r="E6" s="106"/>
    </row>
    <row r="7" spans="1:5" ht="20.100000000000001" customHeight="1">
      <c r="A7" s="5"/>
      <c r="B7" s="6"/>
      <c r="C7" s="7"/>
    </row>
    <row r="8" spans="1:5" ht="20.100000000000001" customHeight="1">
      <c r="A8" s="8">
        <v>66</v>
      </c>
      <c r="B8" s="9" t="s">
        <v>63</v>
      </c>
      <c r="C8" s="10"/>
    </row>
    <row r="9" spans="1:5" ht="20.100000000000001" customHeight="1">
      <c r="A9" s="8"/>
      <c r="B9" s="9" t="s">
        <v>64</v>
      </c>
      <c r="C9" s="11"/>
    </row>
    <row r="10" spans="1:5" ht="20.100000000000001" customHeight="1">
      <c r="A10" s="8"/>
      <c r="B10" s="12" t="s">
        <v>115</v>
      </c>
      <c r="C10" s="13"/>
    </row>
    <row r="11" spans="1:5" ht="20.100000000000001" customHeight="1">
      <c r="A11" s="8">
        <v>67</v>
      </c>
      <c r="B11" s="9" t="s">
        <v>65</v>
      </c>
      <c r="C11" s="11"/>
    </row>
    <row r="12" spans="1:5" ht="20.100000000000001" customHeight="1">
      <c r="A12" s="8"/>
      <c r="B12" s="9" t="s">
        <v>66</v>
      </c>
      <c r="C12" s="11"/>
    </row>
    <row r="13" spans="1:5" ht="20.100000000000001" customHeight="1">
      <c r="A13" s="8"/>
      <c r="B13" s="14" t="s">
        <v>116</v>
      </c>
      <c r="C13" s="11"/>
    </row>
    <row r="14" spans="1:5" ht="20.100000000000001" customHeight="1">
      <c r="A14" s="8">
        <v>68</v>
      </c>
      <c r="B14" s="15" t="s">
        <v>67</v>
      </c>
      <c r="C14" s="11"/>
    </row>
    <row r="15" spans="1:5" ht="20.100000000000001" customHeight="1">
      <c r="A15" s="8"/>
      <c r="B15" s="15" t="s">
        <v>580</v>
      </c>
      <c r="C15" s="11"/>
    </row>
    <row r="16" spans="1:5" ht="20.25" customHeight="1">
      <c r="A16" s="8"/>
      <c r="B16" s="14" t="s">
        <v>141</v>
      </c>
      <c r="C16" s="11"/>
    </row>
    <row r="17" spans="1:3" ht="20.100000000000001" customHeight="1">
      <c r="A17" s="8">
        <v>69</v>
      </c>
      <c r="B17" s="15" t="s">
        <v>68</v>
      </c>
      <c r="C17" s="11"/>
    </row>
    <row r="18" spans="1:3" ht="20.100000000000001" customHeight="1">
      <c r="A18" s="8"/>
      <c r="B18" s="15" t="s">
        <v>64</v>
      </c>
      <c r="C18" s="11"/>
    </row>
    <row r="19" spans="1:3" ht="20.100000000000001" customHeight="1">
      <c r="A19" s="8"/>
      <c r="B19" s="14" t="s">
        <v>117</v>
      </c>
      <c r="C19" s="11"/>
    </row>
    <row r="20" spans="1:3" ht="20.100000000000001" customHeight="1">
      <c r="A20" s="8">
        <v>70</v>
      </c>
      <c r="B20" s="15" t="s">
        <v>68</v>
      </c>
      <c r="C20" s="11"/>
    </row>
    <row r="21" spans="1:3" ht="20.100000000000001" customHeight="1">
      <c r="A21" s="8"/>
      <c r="B21" s="15" t="s">
        <v>69</v>
      </c>
      <c r="C21" s="11"/>
    </row>
    <row r="22" spans="1:3" ht="20.100000000000001" customHeight="1">
      <c r="A22" s="8"/>
      <c r="B22" s="14" t="s">
        <v>118</v>
      </c>
      <c r="C22" s="11"/>
    </row>
    <row r="23" spans="1:3" ht="20.100000000000001" customHeight="1">
      <c r="A23" s="8">
        <v>71</v>
      </c>
      <c r="B23" s="15" t="s">
        <v>199</v>
      </c>
      <c r="C23" s="11"/>
    </row>
    <row r="24" spans="1:3" ht="20.100000000000001" customHeight="1">
      <c r="A24" s="8"/>
      <c r="B24" s="15" t="s">
        <v>580</v>
      </c>
      <c r="C24" s="11"/>
    </row>
    <row r="25" spans="1:3" ht="20.100000000000001" customHeight="1">
      <c r="A25" s="4"/>
      <c r="B25" s="41" t="s">
        <v>142</v>
      </c>
      <c r="C25" s="11"/>
    </row>
    <row r="26" spans="1:3" ht="20.100000000000001" customHeight="1">
      <c r="A26" s="8">
        <v>72</v>
      </c>
      <c r="B26" s="15" t="s">
        <v>70</v>
      </c>
      <c r="C26" s="11"/>
    </row>
    <row r="27" spans="1:3" ht="20.100000000000001" customHeight="1">
      <c r="A27" s="8"/>
      <c r="B27" s="15" t="s">
        <v>64</v>
      </c>
      <c r="C27" s="11"/>
    </row>
    <row r="28" spans="1:3" ht="20.100000000000001" customHeight="1">
      <c r="A28" s="8"/>
      <c r="B28" s="14" t="s">
        <v>119</v>
      </c>
      <c r="C28" s="11"/>
    </row>
    <row r="29" spans="1:3" ht="20.100000000000001" customHeight="1">
      <c r="A29" s="8">
        <v>73</v>
      </c>
      <c r="B29" s="15" t="s">
        <v>582</v>
      </c>
      <c r="C29" s="11"/>
    </row>
    <row r="30" spans="1:3" ht="20.100000000000001" customHeight="1">
      <c r="A30" s="8"/>
      <c r="B30" s="14" t="s">
        <v>120</v>
      </c>
      <c r="C30" s="11"/>
    </row>
    <row r="31" spans="1:3" ht="20.100000000000001" customHeight="1">
      <c r="A31" s="8"/>
      <c r="B31" s="14" t="s">
        <v>71</v>
      </c>
      <c r="C31" s="11"/>
    </row>
    <row r="32" spans="1:3" ht="20.100000000000001" customHeight="1">
      <c r="A32" s="8">
        <v>74</v>
      </c>
      <c r="B32" s="15" t="s">
        <v>70</v>
      </c>
      <c r="C32" s="11"/>
    </row>
    <row r="33" spans="1:3" ht="20.100000000000001" customHeight="1">
      <c r="A33" s="8"/>
      <c r="B33" s="15" t="s">
        <v>580</v>
      </c>
      <c r="C33" s="11"/>
    </row>
    <row r="34" spans="1:3" ht="20.100000000000001" customHeight="1">
      <c r="A34" s="8"/>
      <c r="B34" s="41" t="s">
        <v>143</v>
      </c>
      <c r="C34" s="11"/>
    </row>
    <row r="35" spans="1:3" ht="20.100000000000001" customHeight="1">
      <c r="A35" s="8">
        <v>75</v>
      </c>
      <c r="B35" s="15" t="s">
        <v>72</v>
      </c>
      <c r="C35" s="11"/>
    </row>
    <row r="36" spans="1:3" ht="20.100000000000001" customHeight="1">
      <c r="A36" s="8"/>
      <c r="B36" s="15" t="s">
        <v>64</v>
      </c>
      <c r="C36" s="11"/>
    </row>
    <row r="37" spans="1:3" ht="20.100000000000001" customHeight="1">
      <c r="A37" s="8"/>
      <c r="B37" s="14" t="s">
        <v>73</v>
      </c>
      <c r="C37" s="11"/>
    </row>
    <row r="38" spans="1:3" ht="20.100000000000001" customHeight="1">
      <c r="A38" s="8">
        <v>76</v>
      </c>
      <c r="B38" s="16" t="s">
        <v>74</v>
      </c>
      <c r="C38" s="11"/>
    </row>
    <row r="39" spans="1:3" ht="18.600000000000001" customHeight="1">
      <c r="A39" s="8"/>
      <c r="B39" s="16" t="s">
        <v>66</v>
      </c>
      <c r="C39" s="11"/>
    </row>
    <row r="40" spans="1:3" ht="18.600000000000001" customHeight="1">
      <c r="A40" s="8"/>
      <c r="B40" s="17" t="s">
        <v>75</v>
      </c>
      <c r="C40" s="11"/>
    </row>
    <row r="41" spans="1:3" ht="18.600000000000001" customHeight="1">
      <c r="A41" s="8">
        <v>77</v>
      </c>
      <c r="B41" s="16" t="s">
        <v>72</v>
      </c>
      <c r="C41" s="11"/>
    </row>
    <row r="42" spans="1:3" ht="18.600000000000001" customHeight="1">
      <c r="A42" s="8"/>
      <c r="B42" s="15" t="s">
        <v>580</v>
      </c>
      <c r="C42" s="11"/>
    </row>
    <row r="43" spans="1:3" ht="18.600000000000001" customHeight="1">
      <c r="A43" s="8"/>
      <c r="B43" s="17" t="s">
        <v>144</v>
      </c>
      <c r="C43" s="11"/>
    </row>
    <row r="44" spans="1:3" ht="18.600000000000001" customHeight="1">
      <c r="A44" s="8">
        <v>78</v>
      </c>
      <c r="B44" s="16" t="s">
        <v>76</v>
      </c>
      <c r="C44" s="11"/>
    </row>
    <row r="45" spans="1:3" ht="18.600000000000001" customHeight="1">
      <c r="A45" s="8"/>
      <c r="B45" s="16" t="s">
        <v>77</v>
      </c>
      <c r="C45" s="11"/>
    </row>
    <row r="46" spans="1:3" ht="18.600000000000001" customHeight="1">
      <c r="A46" s="8"/>
      <c r="B46" s="17" t="s">
        <v>121</v>
      </c>
      <c r="C46" s="11"/>
    </row>
    <row r="47" spans="1:3" ht="18.600000000000001" customHeight="1">
      <c r="A47" s="8"/>
      <c r="B47" s="17" t="s">
        <v>78</v>
      </c>
      <c r="C47" s="11"/>
    </row>
    <row r="48" spans="1:3" ht="18.600000000000001" customHeight="1">
      <c r="A48" s="8">
        <v>79</v>
      </c>
      <c r="B48" s="16" t="s">
        <v>76</v>
      </c>
      <c r="C48" s="11"/>
    </row>
    <row r="49" spans="1:3" ht="18.600000000000001" customHeight="1">
      <c r="A49" s="8"/>
      <c r="B49" s="16" t="s">
        <v>79</v>
      </c>
      <c r="C49" s="11"/>
    </row>
    <row r="50" spans="1:3" ht="18.600000000000001" customHeight="1">
      <c r="A50" s="8"/>
      <c r="B50" s="17" t="s">
        <v>122</v>
      </c>
      <c r="C50" s="11"/>
    </row>
    <row r="51" spans="1:3" ht="18.600000000000001" customHeight="1">
      <c r="A51" s="8"/>
      <c r="B51" s="17" t="s">
        <v>80</v>
      </c>
      <c r="C51" s="11"/>
    </row>
    <row r="52" spans="1:3" ht="18.600000000000001" customHeight="1">
      <c r="A52" s="8">
        <v>80</v>
      </c>
      <c r="B52" s="16" t="s">
        <v>81</v>
      </c>
      <c r="C52" s="11"/>
    </row>
    <row r="53" spans="1:3" ht="18.600000000000001" customHeight="1">
      <c r="A53" s="8"/>
      <c r="B53" s="16" t="s">
        <v>583</v>
      </c>
      <c r="C53" s="11"/>
    </row>
    <row r="54" spans="1:3" ht="18.600000000000001" customHeight="1">
      <c r="A54" s="8"/>
      <c r="B54" s="42" t="s">
        <v>82</v>
      </c>
      <c r="C54" s="11"/>
    </row>
    <row r="55" spans="1:3" ht="18.600000000000001" customHeight="1">
      <c r="A55" s="8"/>
      <c r="B55" s="42" t="s">
        <v>145</v>
      </c>
      <c r="C55" s="11"/>
    </row>
    <row r="56" spans="1:3" ht="18.600000000000001" customHeight="1">
      <c r="A56" s="8">
        <v>81</v>
      </c>
      <c r="B56" s="16" t="s">
        <v>83</v>
      </c>
      <c r="C56" s="11"/>
    </row>
    <row r="57" spans="1:3" ht="18.600000000000001" customHeight="1">
      <c r="A57" s="8"/>
      <c r="B57" s="17" t="s">
        <v>84</v>
      </c>
      <c r="C57" s="11"/>
    </row>
    <row r="58" spans="1:3" ht="18.600000000000001" customHeight="1">
      <c r="A58" s="8">
        <v>82</v>
      </c>
      <c r="B58" s="16" t="s">
        <v>85</v>
      </c>
      <c r="C58" s="11"/>
    </row>
    <row r="59" spans="1:3" ht="18.600000000000001" customHeight="1">
      <c r="A59" s="8"/>
      <c r="B59" s="17" t="s">
        <v>86</v>
      </c>
      <c r="C59" s="11"/>
    </row>
    <row r="60" spans="1:3" ht="18.600000000000001" customHeight="1">
      <c r="A60" s="8">
        <v>83</v>
      </c>
      <c r="B60" s="16" t="s">
        <v>200</v>
      </c>
      <c r="C60" s="11"/>
    </row>
    <row r="61" spans="1:3" ht="18.600000000000001" customHeight="1">
      <c r="A61" s="8"/>
      <c r="B61" s="15" t="s">
        <v>580</v>
      </c>
      <c r="C61" s="11"/>
    </row>
    <row r="62" spans="1:3" ht="18.600000000000001" customHeight="1">
      <c r="A62" s="8"/>
      <c r="B62" s="17" t="s">
        <v>146</v>
      </c>
      <c r="C62" s="11"/>
    </row>
    <row r="63" spans="1:3" ht="18.600000000000001" customHeight="1">
      <c r="A63" s="8">
        <v>84</v>
      </c>
      <c r="B63" s="16" t="s">
        <v>548</v>
      </c>
      <c r="C63" s="11"/>
    </row>
    <row r="64" spans="1:3" ht="18.600000000000001" customHeight="1">
      <c r="A64" s="8"/>
      <c r="B64" s="16" t="s">
        <v>87</v>
      </c>
      <c r="C64" s="11"/>
    </row>
    <row r="65" spans="1:3" ht="18.600000000000001" customHeight="1">
      <c r="A65" s="8"/>
      <c r="B65" s="17" t="s">
        <v>549</v>
      </c>
      <c r="C65" s="11"/>
    </row>
    <row r="66" spans="1:3" ht="18.600000000000001" customHeight="1">
      <c r="A66" s="8"/>
      <c r="B66" s="17" t="s">
        <v>88</v>
      </c>
      <c r="C66" s="11"/>
    </row>
    <row r="67" spans="1:3" ht="18.600000000000001" customHeight="1">
      <c r="A67" s="8">
        <v>85</v>
      </c>
      <c r="B67" s="16" t="s">
        <v>550</v>
      </c>
      <c r="C67" s="11"/>
    </row>
    <row r="68" spans="1:3" ht="18.600000000000001" customHeight="1">
      <c r="A68" s="8"/>
      <c r="B68" s="16" t="s">
        <v>89</v>
      </c>
      <c r="C68" s="11"/>
    </row>
    <row r="69" spans="1:3" ht="18.600000000000001" customHeight="1">
      <c r="A69" s="8"/>
      <c r="B69" s="17" t="s">
        <v>549</v>
      </c>
      <c r="C69" s="11"/>
    </row>
    <row r="70" spans="1:3" ht="18.600000000000001" customHeight="1">
      <c r="A70" s="8"/>
      <c r="B70" s="17" t="s">
        <v>90</v>
      </c>
      <c r="C70" s="11"/>
    </row>
    <row r="71" spans="1:3" ht="18.600000000000001" customHeight="1">
      <c r="A71" s="8">
        <v>86</v>
      </c>
      <c r="B71" s="16" t="s">
        <v>550</v>
      </c>
      <c r="C71" s="11"/>
    </row>
    <row r="72" spans="1:3" ht="18.600000000000001" customHeight="1">
      <c r="A72" s="8"/>
      <c r="B72" s="16" t="s">
        <v>581</v>
      </c>
      <c r="C72" s="11"/>
    </row>
    <row r="73" spans="1:3" ht="18.600000000000001" customHeight="1">
      <c r="A73" s="8"/>
      <c r="B73" s="17" t="s">
        <v>551</v>
      </c>
      <c r="C73" s="11"/>
    </row>
    <row r="74" spans="1:3" ht="18.600000000000001" customHeight="1">
      <c r="A74" s="8"/>
      <c r="B74" s="17" t="s">
        <v>147</v>
      </c>
      <c r="C74" s="11"/>
    </row>
    <row r="75" spans="1:3" ht="20.100000000000001" customHeight="1">
      <c r="A75" s="8">
        <v>87</v>
      </c>
      <c r="B75" s="16" t="s">
        <v>548</v>
      </c>
      <c r="C75" s="11"/>
    </row>
    <row r="76" spans="1:3" ht="19.5" customHeight="1">
      <c r="A76" s="8"/>
      <c r="B76" s="16" t="s">
        <v>91</v>
      </c>
      <c r="C76" s="11"/>
    </row>
    <row r="77" spans="1:3" ht="19.5" customHeight="1">
      <c r="A77" s="8"/>
      <c r="B77" s="17" t="s">
        <v>552</v>
      </c>
      <c r="C77" s="11"/>
    </row>
    <row r="78" spans="1:3" ht="19.5" customHeight="1">
      <c r="A78" s="8"/>
      <c r="B78" s="17" t="s">
        <v>92</v>
      </c>
      <c r="C78" s="11"/>
    </row>
    <row r="79" spans="1:3" ht="19.5" customHeight="1">
      <c r="A79" s="8">
        <v>88</v>
      </c>
      <c r="B79" s="16" t="s">
        <v>553</v>
      </c>
      <c r="C79" s="11"/>
    </row>
    <row r="80" spans="1:3" ht="19.5" customHeight="1">
      <c r="A80" s="8"/>
      <c r="B80" s="16" t="s">
        <v>89</v>
      </c>
      <c r="C80" s="11"/>
    </row>
    <row r="81" spans="1:3" ht="19.5" customHeight="1">
      <c r="A81" s="8"/>
      <c r="B81" s="17" t="s">
        <v>554</v>
      </c>
      <c r="C81" s="11"/>
    </row>
    <row r="82" spans="1:3" ht="19.5" customHeight="1">
      <c r="A82" s="8"/>
      <c r="B82" s="17" t="s">
        <v>90</v>
      </c>
      <c r="C82" s="11"/>
    </row>
    <row r="83" spans="1:3" ht="19.5" customHeight="1">
      <c r="A83" s="8">
        <v>89</v>
      </c>
      <c r="B83" s="16" t="s">
        <v>553</v>
      </c>
      <c r="C83" s="11"/>
    </row>
    <row r="84" spans="1:3" ht="19.5" customHeight="1">
      <c r="A84" s="8"/>
      <c r="B84" s="16" t="s">
        <v>581</v>
      </c>
      <c r="C84" s="11"/>
    </row>
    <row r="85" spans="1:3" ht="19.5" customHeight="1">
      <c r="A85" s="8"/>
      <c r="B85" s="17" t="s">
        <v>552</v>
      </c>
      <c r="C85" s="11"/>
    </row>
    <row r="86" spans="1:3" ht="19.5" customHeight="1">
      <c r="A86" s="8"/>
      <c r="B86" s="17" t="s">
        <v>148</v>
      </c>
      <c r="C86" s="11"/>
    </row>
    <row r="87" spans="1:3" ht="19.5" customHeight="1">
      <c r="A87" s="4">
        <v>90</v>
      </c>
      <c r="B87" s="18" t="s">
        <v>93</v>
      </c>
      <c r="C87" s="11"/>
    </row>
    <row r="88" spans="1:3" ht="19.5" customHeight="1">
      <c r="A88" s="19"/>
      <c r="B88" s="20" t="s">
        <v>94</v>
      </c>
      <c r="C88" s="11"/>
    </row>
    <row r="89" spans="1:3" ht="19.5" customHeight="1">
      <c r="A89" s="19">
        <v>91</v>
      </c>
      <c r="B89" s="21" t="s">
        <v>95</v>
      </c>
      <c r="C89" s="11"/>
    </row>
    <row r="90" spans="1:3" ht="19.5" customHeight="1">
      <c r="A90" s="19"/>
      <c r="B90" s="22" t="s">
        <v>103</v>
      </c>
      <c r="C90" s="11"/>
    </row>
    <row r="91" spans="1:3" ht="19.5" customHeight="1">
      <c r="A91" s="19">
        <v>92</v>
      </c>
      <c r="B91" s="21" t="s">
        <v>584</v>
      </c>
      <c r="C91" s="11"/>
    </row>
    <row r="92" spans="1:3" ht="19.5" customHeight="1">
      <c r="A92" s="19"/>
      <c r="B92" s="23" t="s">
        <v>149</v>
      </c>
      <c r="C92" s="11"/>
    </row>
    <row r="93" spans="1:3" ht="19.5" customHeight="1">
      <c r="A93" s="19">
        <v>93</v>
      </c>
      <c r="B93" s="24" t="s">
        <v>96</v>
      </c>
      <c r="C93" s="11"/>
    </row>
    <row r="94" spans="1:3" ht="19.5" customHeight="1">
      <c r="A94" s="19"/>
      <c r="B94" s="24" t="s">
        <v>64</v>
      </c>
      <c r="C94" s="11"/>
    </row>
    <row r="95" spans="1:3" ht="19.5" customHeight="1">
      <c r="A95" s="19"/>
      <c r="B95" s="23" t="s">
        <v>97</v>
      </c>
      <c r="C95" s="11"/>
    </row>
    <row r="96" spans="1:3" ht="19.5" customHeight="1">
      <c r="A96" s="19">
        <v>94</v>
      </c>
      <c r="B96" s="25" t="s">
        <v>96</v>
      </c>
      <c r="C96" s="11"/>
    </row>
    <row r="97" spans="1:3" ht="19.5" customHeight="1">
      <c r="A97" s="19"/>
      <c r="B97" s="25" t="s">
        <v>69</v>
      </c>
      <c r="C97" s="11"/>
    </row>
    <row r="98" spans="1:3" ht="19.5" customHeight="1">
      <c r="A98" s="19"/>
      <c r="B98" s="26" t="s">
        <v>104</v>
      </c>
      <c r="C98" s="11"/>
    </row>
    <row r="99" spans="1:3" ht="19.5" customHeight="1">
      <c r="A99" s="19">
        <v>95</v>
      </c>
      <c r="B99" s="21" t="s">
        <v>96</v>
      </c>
      <c r="C99" s="11"/>
    </row>
    <row r="100" spans="1:3" ht="19.5" customHeight="1">
      <c r="A100" s="19"/>
      <c r="B100" s="21" t="s">
        <v>585</v>
      </c>
      <c r="C100" s="11"/>
    </row>
    <row r="101" spans="1:3" ht="19.5" customHeight="1">
      <c r="A101" s="19"/>
      <c r="B101" s="23" t="s">
        <v>150</v>
      </c>
      <c r="C101" s="11"/>
    </row>
    <row r="102" spans="1:3" ht="19.5" customHeight="1">
      <c r="A102" s="19">
        <v>96</v>
      </c>
      <c r="B102" s="24" t="s">
        <v>98</v>
      </c>
      <c r="C102" s="11"/>
    </row>
    <row r="103" spans="1:3" ht="19.5" customHeight="1">
      <c r="A103" s="19"/>
      <c r="B103" s="27" t="s">
        <v>156</v>
      </c>
      <c r="C103" s="11"/>
    </row>
    <row r="104" spans="1:3" ht="19.5" customHeight="1">
      <c r="A104" s="19">
        <v>97</v>
      </c>
      <c r="B104" s="21" t="s">
        <v>99</v>
      </c>
      <c r="C104" s="11"/>
    </row>
    <row r="105" spans="1:3" ht="19.5" customHeight="1">
      <c r="A105" s="4"/>
      <c r="B105" s="28" t="s">
        <v>157</v>
      </c>
      <c r="C105" s="11"/>
    </row>
    <row r="106" spans="1:3" ht="19.5" customHeight="1">
      <c r="A106" s="4">
        <v>98</v>
      </c>
      <c r="B106" s="21" t="s">
        <v>586</v>
      </c>
      <c r="C106" s="11"/>
    </row>
    <row r="107" spans="1:3" ht="19.5" customHeight="1">
      <c r="A107" s="4"/>
      <c r="B107" s="29" t="s">
        <v>158</v>
      </c>
      <c r="C107" s="11"/>
    </row>
    <row r="108" spans="1:3" ht="19.5" customHeight="1">
      <c r="A108" s="30">
        <v>99</v>
      </c>
      <c r="B108" s="24" t="s">
        <v>100</v>
      </c>
      <c r="C108" s="11"/>
    </row>
    <row r="109" spans="1:3" ht="19.5" customHeight="1">
      <c r="A109" s="30"/>
      <c r="B109" s="27" t="s">
        <v>159</v>
      </c>
      <c r="C109" s="11"/>
    </row>
    <row r="110" spans="1:3" ht="20.100000000000001" customHeight="1">
      <c r="A110" s="30">
        <v>100</v>
      </c>
      <c r="B110" s="21" t="s">
        <v>101</v>
      </c>
      <c r="C110" s="11"/>
    </row>
    <row r="111" spans="1:3" ht="18" customHeight="1">
      <c r="A111" s="30"/>
      <c r="B111" s="28" t="s">
        <v>160</v>
      </c>
      <c r="C111" s="11"/>
    </row>
    <row r="112" spans="1:3" ht="18" customHeight="1">
      <c r="A112" s="30">
        <v>101</v>
      </c>
      <c r="B112" s="21" t="s">
        <v>587</v>
      </c>
      <c r="C112" s="11"/>
    </row>
    <row r="113" spans="1:3" ht="18" customHeight="1">
      <c r="A113" s="30"/>
      <c r="B113" s="29" t="s">
        <v>161</v>
      </c>
      <c r="C113" s="11"/>
    </row>
    <row r="114" spans="1:3" ht="18" customHeight="1">
      <c r="A114" s="30">
        <v>102</v>
      </c>
      <c r="B114" s="31" t="s">
        <v>102</v>
      </c>
      <c r="C114" s="11"/>
    </row>
    <row r="115" spans="1:3" ht="18" customHeight="1">
      <c r="A115" s="30"/>
      <c r="B115" s="21" t="s">
        <v>69</v>
      </c>
      <c r="C115" s="11"/>
    </row>
    <row r="116" spans="1:3" ht="18" customHeight="1">
      <c r="A116" s="30"/>
      <c r="B116" s="32" t="s">
        <v>105</v>
      </c>
      <c r="C116" s="11"/>
    </row>
    <row r="117" spans="1:3" ht="18" customHeight="1">
      <c r="A117" s="30">
        <v>103</v>
      </c>
      <c r="B117" s="31" t="s">
        <v>102</v>
      </c>
      <c r="C117" s="11"/>
    </row>
    <row r="118" spans="1:3" ht="18" customHeight="1">
      <c r="A118" s="30"/>
      <c r="B118" s="31" t="s">
        <v>585</v>
      </c>
      <c r="C118" s="11"/>
    </row>
    <row r="119" spans="1:3" ht="18" customHeight="1">
      <c r="A119" s="30"/>
      <c r="B119" s="32" t="s">
        <v>151</v>
      </c>
      <c r="C119" s="11"/>
    </row>
    <row r="120" spans="1:3" ht="18" customHeight="1">
      <c r="A120" s="19">
        <v>104</v>
      </c>
      <c r="B120" s="33" t="s">
        <v>588</v>
      </c>
      <c r="C120" s="11"/>
    </row>
    <row r="121" spans="1:3" ht="18" customHeight="1">
      <c r="A121" s="19"/>
      <c r="B121" s="34" t="s">
        <v>152</v>
      </c>
      <c r="C121" s="11"/>
    </row>
    <row r="122" spans="1:3" ht="18" customHeight="1">
      <c r="A122" s="19">
        <v>105</v>
      </c>
      <c r="B122" s="33" t="s">
        <v>589</v>
      </c>
      <c r="C122" s="11"/>
    </row>
    <row r="123" spans="1:3" ht="18" customHeight="1">
      <c r="A123" s="19"/>
      <c r="B123" s="34" t="s">
        <v>153</v>
      </c>
      <c r="C123" s="11"/>
    </row>
    <row r="124" spans="1:3" ht="18" customHeight="1">
      <c r="A124" s="35">
        <v>106</v>
      </c>
      <c r="B124" s="36" t="s">
        <v>175</v>
      </c>
    </row>
    <row r="125" spans="1:3" ht="18" customHeight="1">
      <c r="A125" s="35"/>
      <c r="B125" s="37" t="s">
        <v>176</v>
      </c>
    </row>
    <row r="126" spans="1:3" ht="18" customHeight="1">
      <c r="A126" s="35">
        <v>107</v>
      </c>
      <c r="B126" s="36" t="s">
        <v>177</v>
      </c>
    </row>
    <row r="127" spans="1:3" ht="18" customHeight="1">
      <c r="A127" s="35"/>
      <c r="B127" s="36" t="s">
        <v>585</v>
      </c>
    </row>
    <row r="128" spans="1:3" ht="18" customHeight="1">
      <c r="A128" s="35"/>
      <c r="B128" s="37" t="s">
        <v>178</v>
      </c>
    </row>
    <row r="129" spans="1:2" ht="18" customHeight="1">
      <c r="A129" s="35">
        <v>108</v>
      </c>
      <c r="B129" s="36" t="s">
        <v>187</v>
      </c>
    </row>
    <row r="130" spans="1:2" ht="18" customHeight="1">
      <c r="A130" s="35"/>
      <c r="B130" s="36" t="s">
        <v>69</v>
      </c>
    </row>
    <row r="131" spans="1:2" ht="18" customHeight="1">
      <c r="A131" s="35"/>
      <c r="B131" s="37" t="s">
        <v>188</v>
      </c>
    </row>
    <row r="132" spans="1:2" ht="18" customHeight="1">
      <c r="A132" s="35"/>
      <c r="B132" s="37" t="s">
        <v>183</v>
      </c>
    </row>
    <row r="133" spans="1:2" ht="18" customHeight="1">
      <c r="A133" s="35">
        <v>109</v>
      </c>
      <c r="B133" s="36" t="s">
        <v>179</v>
      </c>
    </row>
    <row r="134" spans="1:2" ht="18" customHeight="1">
      <c r="A134" s="35"/>
      <c r="B134" s="36" t="s">
        <v>585</v>
      </c>
    </row>
    <row r="135" spans="1:2" ht="18" customHeight="1">
      <c r="A135" s="35"/>
      <c r="B135" s="37" t="s">
        <v>180</v>
      </c>
    </row>
    <row r="136" spans="1:2" ht="18" customHeight="1">
      <c r="A136" s="35">
        <v>110</v>
      </c>
      <c r="B136" s="36" t="s">
        <v>181</v>
      </c>
    </row>
    <row r="137" spans="1:2" ht="18" customHeight="1">
      <c r="A137" s="35"/>
      <c r="B137" s="36" t="s">
        <v>69</v>
      </c>
    </row>
    <row r="138" spans="1:2" ht="18" customHeight="1">
      <c r="A138" s="35"/>
      <c r="B138" s="37" t="s">
        <v>182</v>
      </c>
    </row>
    <row r="139" spans="1:2" ht="18" customHeight="1">
      <c r="A139" s="35"/>
      <c r="B139" s="37" t="s">
        <v>183</v>
      </c>
    </row>
    <row r="140" spans="1:2" ht="18" customHeight="1">
      <c r="A140" s="35">
        <v>111</v>
      </c>
      <c r="B140" s="36" t="s">
        <v>181</v>
      </c>
    </row>
    <row r="141" spans="1:2" ht="18" customHeight="1">
      <c r="A141" s="35"/>
      <c r="B141" s="36" t="s">
        <v>585</v>
      </c>
    </row>
    <row r="142" spans="1:2" ht="18" customHeight="1">
      <c r="A142" s="35"/>
      <c r="B142" s="37" t="s">
        <v>184</v>
      </c>
    </row>
    <row r="143" spans="1:2" ht="18" customHeight="1">
      <c r="A143" s="35">
        <v>112</v>
      </c>
      <c r="B143" s="36" t="s">
        <v>185</v>
      </c>
    </row>
    <row r="144" spans="1:2" ht="18" customHeight="1">
      <c r="A144" s="38"/>
      <c r="B144" s="36" t="s">
        <v>69</v>
      </c>
    </row>
    <row r="145" spans="1:3" ht="18" customHeight="1">
      <c r="A145" s="38"/>
      <c r="B145" s="39" t="s">
        <v>186</v>
      </c>
    </row>
    <row r="146" spans="1:3" ht="18" customHeight="1">
      <c r="B146" s="40" t="s">
        <v>183</v>
      </c>
    </row>
    <row r="147" spans="1:3">
      <c r="A147" s="108"/>
      <c r="B147" s="109"/>
      <c r="C147" s="109"/>
    </row>
  </sheetData>
  <mergeCells count="2">
    <mergeCell ref="A1:C1"/>
    <mergeCell ref="A2:C2"/>
  </mergeCells>
  <pageMargins left="0.74803149606299213" right="0.51181102362204722" top="0.62992125984251968" bottom="0.62992125984251968" header="0.31496062992125984" footer="0.31496062992125984"/>
  <pageSetup paperSize="9" firstPageNumber="82" orientation="portrait" useFirstPageNumber="1" r:id="rId1"/>
  <headerFooter scaleWithDoc="0" alignWithMargins="0">
    <oddFooter>&amp;C&amp;"Arial,Regular"&amp;11&amp;P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21"/>
  <sheetViews>
    <sheetView workbookViewId="0">
      <selection activeCell="E11" sqref="E11"/>
    </sheetView>
  </sheetViews>
  <sheetFormatPr defaultRowHeight="18" customHeight="1"/>
  <cols>
    <col min="1" max="1" width="35.21875" style="90" customWidth="1"/>
    <col min="2" max="6" width="7.88671875" style="90" customWidth="1"/>
    <col min="7" max="16384" width="8.88671875" style="90"/>
  </cols>
  <sheetData>
    <row r="1" spans="1:12" ht="19.5" customHeight="1">
      <c r="A1" s="148" t="s">
        <v>206</v>
      </c>
      <c r="B1" s="149"/>
      <c r="C1" s="149"/>
    </row>
    <row r="2" spans="1:12" ht="19.5" customHeight="1">
      <c r="A2" s="148" t="s">
        <v>591</v>
      </c>
      <c r="B2" s="149"/>
      <c r="C2" s="149"/>
    </row>
    <row r="3" spans="1:12" ht="19.5" customHeight="1">
      <c r="A3" s="150" t="s">
        <v>131</v>
      </c>
      <c r="B3" s="149"/>
      <c r="C3" s="149"/>
    </row>
    <row r="4" spans="1:12" ht="19.5" customHeight="1">
      <c r="A4" s="151"/>
      <c r="B4" s="156"/>
      <c r="C4" s="156"/>
      <c r="D4" s="156"/>
      <c r="E4" s="156"/>
      <c r="F4" s="156"/>
    </row>
    <row r="5" spans="1:12" ht="19.5" customHeight="1">
      <c r="A5" s="152"/>
      <c r="B5" s="153"/>
      <c r="E5" s="70"/>
      <c r="F5" s="70" t="s">
        <v>400</v>
      </c>
    </row>
    <row r="6" spans="1:12" ht="27" customHeight="1">
      <c r="A6" s="119"/>
      <c r="B6" s="53">
        <v>2014</v>
      </c>
      <c r="C6" s="53">
        <v>2015</v>
      </c>
      <c r="D6" s="53">
        <v>2016</v>
      </c>
      <c r="E6" s="53">
        <v>2017</v>
      </c>
      <c r="F6" s="53">
        <v>2018</v>
      </c>
    </row>
    <row r="7" spans="1:12" ht="18.75" customHeight="1">
      <c r="A7" s="89"/>
      <c r="B7" s="154"/>
    </row>
    <row r="8" spans="1:12" ht="20.25" customHeight="1">
      <c r="A8" s="75" t="s">
        <v>291</v>
      </c>
      <c r="B8" s="155">
        <f t="shared" ref="B8:F8" si="0">SUM(B10:B20)</f>
        <v>693113</v>
      </c>
      <c r="C8" s="155">
        <f t="shared" si="0"/>
        <v>744174</v>
      </c>
      <c r="D8" s="155">
        <f t="shared" si="0"/>
        <v>822858</v>
      </c>
      <c r="E8" s="155">
        <f t="shared" si="0"/>
        <v>839260</v>
      </c>
      <c r="F8" s="155">
        <f t="shared" si="0"/>
        <v>860210</v>
      </c>
      <c r="G8" s="455"/>
      <c r="H8" s="455"/>
      <c r="I8" s="455"/>
      <c r="J8" s="455"/>
      <c r="K8" s="455"/>
      <c r="L8" s="455"/>
    </row>
    <row r="9" spans="1:12" ht="20.25" customHeight="1">
      <c r="A9" s="76" t="s">
        <v>404</v>
      </c>
      <c r="B9" s="212"/>
      <c r="C9" s="212"/>
      <c r="D9" s="212"/>
      <c r="E9" s="212"/>
      <c r="F9" s="212"/>
    </row>
    <row r="10" spans="1:12" ht="20.25" customHeight="1">
      <c r="A10" s="60" t="s">
        <v>385</v>
      </c>
      <c r="B10" s="156">
        <v>360729</v>
      </c>
      <c r="C10" s="156">
        <v>386282</v>
      </c>
      <c r="D10" s="156">
        <v>414556</v>
      </c>
      <c r="E10" s="156">
        <v>419659</v>
      </c>
      <c r="F10" s="156">
        <v>416827</v>
      </c>
    </row>
    <row r="11" spans="1:12" ht="20.25" customHeight="1">
      <c r="A11" s="60" t="s">
        <v>570</v>
      </c>
      <c r="B11" s="156">
        <v>25241</v>
      </c>
      <c r="C11" s="156">
        <v>22605</v>
      </c>
      <c r="D11" s="156">
        <v>21587</v>
      </c>
      <c r="E11" s="156">
        <v>24960</v>
      </c>
      <c r="F11" s="156">
        <v>26488</v>
      </c>
    </row>
    <row r="12" spans="1:12" ht="20.25" customHeight="1">
      <c r="A12" s="60" t="s">
        <v>386</v>
      </c>
      <c r="B12" s="156">
        <v>1468</v>
      </c>
      <c r="C12" s="156">
        <v>1706</v>
      </c>
      <c r="D12" s="156">
        <v>1972</v>
      </c>
      <c r="E12" s="156">
        <v>2112</v>
      </c>
      <c r="F12" s="156">
        <v>1990</v>
      </c>
    </row>
    <row r="13" spans="1:12" ht="20.25" customHeight="1">
      <c r="A13" s="60" t="s">
        <v>387</v>
      </c>
      <c r="B13" s="156">
        <v>34204</v>
      </c>
      <c r="C13" s="156">
        <v>37959</v>
      </c>
      <c r="D13" s="156">
        <v>43404</v>
      </c>
      <c r="E13" s="156">
        <v>41760</v>
      </c>
      <c r="F13" s="156">
        <v>47929</v>
      </c>
    </row>
    <row r="14" spans="1:12" ht="20.25" customHeight="1">
      <c r="A14" s="60" t="s">
        <v>388</v>
      </c>
      <c r="B14" s="156">
        <v>3652</v>
      </c>
      <c r="C14" s="156">
        <v>3424</v>
      </c>
      <c r="D14" s="156">
        <v>6674</v>
      </c>
      <c r="E14" s="156">
        <v>7506</v>
      </c>
      <c r="F14" s="156">
        <v>8741</v>
      </c>
    </row>
    <row r="15" spans="1:12" ht="20.25" customHeight="1">
      <c r="A15" s="60" t="s">
        <v>389</v>
      </c>
      <c r="B15" s="156">
        <v>120260</v>
      </c>
      <c r="C15" s="156">
        <v>128735</v>
      </c>
      <c r="D15" s="156">
        <v>133928</v>
      </c>
      <c r="E15" s="156">
        <v>130373</v>
      </c>
      <c r="F15" s="156">
        <v>133061</v>
      </c>
    </row>
    <row r="16" spans="1:12" ht="20.25" customHeight="1">
      <c r="A16" s="60" t="s">
        <v>390</v>
      </c>
      <c r="B16" s="156">
        <v>2421</v>
      </c>
      <c r="C16" s="156">
        <v>3144</v>
      </c>
      <c r="D16" s="156">
        <v>4076</v>
      </c>
      <c r="E16" s="156">
        <v>4139</v>
      </c>
      <c r="F16" s="156">
        <v>3967</v>
      </c>
    </row>
    <row r="17" spans="1:6" ht="20.25" customHeight="1">
      <c r="A17" s="60" t="s">
        <v>391</v>
      </c>
      <c r="B17" s="156">
        <v>1192</v>
      </c>
      <c r="C17" s="156">
        <v>1229</v>
      </c>
      <c r="D17" s="156">
        <v>1480</v>
      </c>
      <c r="E17" s="156">
        <v>1426</v>
      </c>
      <c r="F17" s="156">
        <v>1473</v>
      </c>
    </row>
    <row r="18" spans="1:6" ht="20.25" customHeight="1">
      <c r="A18" s="60" t="s">
        <v>392</v>
      </c>
      <c r="B18" s="156">
        <v>36230</v>
      </c>
      <c r="C18" s="156">
        <v>41507</v>
      </c>
      <c r="D18" s="156">
        <v>51100</v>
      </c>
      <c r="E18" s="156">
        <v>56995</v>
      </c>
      <c r="F18" s="156">
        <v>66427</v>
      </c>
    </row>
    <row r="19" spans="1:6" ht="20.25" customHeight="1">
      <c r="A19" s="60" t="s">
        <v>393</v>
      </c>
      <c r="B19" s="156">
        <v>20148</v>
      </c>
      <c r="C19" s="156">
        <v>24263</v>
      </c>
      <c r="D19" s="156">
        <v>28320</v>
      </c>
      <c r="E19" s="156">
        <v>30073</v>
      </c>
      <c r="F19" s="156">
        <v>32043</v>
      </c>
    </row>
    <row r="20" spans="1:6" ht="20.25" customHeight="1">
      <c r="A20" s="60" t="s">
        <v>394</v>
      </c>
      <c r="B20" s="156">
        <v>87568</v>
      </c>
      <c r="C20" s="156">
        <v>93320</v>
      </c>
      <c r="D20" s="156">
        <v>115761</v>
      </c>
      <c r="E20" s="156">
        <v>120257</v>
      </c>
      <c r="F20" s="156">
        <v>121264</v>
      </c>
    </row>
    <row r="21" spans="1:6" ht="18" customHeight="1">
      <c r="A21" s="157"/>
      <c r="B21" s="407"/>
      <c r="C21" s="407"/>
      <c r="D21" s="407"/>
      <c r="E21" s="407"/>
      <c r="F21" s="407"/>
    </row>
  </sheetData>
  <pageMargins left="0.74803149606299213" right="0.51181102362204722" top="0.62992125984251968" bottom="0.62992125984251968" header="0.31496062992125984" footer="0.31496062992125984"/>
  <pageSetup paperSize="9" orientation="portrait" r:id="rId1"/>
  <headerFooter scaleWithDoc="0" alignWithMargins="0">
    <oddFooter>&amp;C&amp;10&amp;P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45"/>
  <sheetViews>
    <sheetView workbookViewId="0">
      <selection activeCell="D14" sqref="D14"/>
    </sheetView>
  </sheetViews>
  <sheetFormatPr defaultRowHeight="18" customHeight="1"/>
  <cols>
    <col min="1" max="1" width="41.6640625" style="49" customWidth="1"/>
    <col min="2" max="4" width="6.77734375" style="49" customWidth="1"/>
    <col min="5" max="6" width="7.33203125" style="49" customWidth="1"/>
    <col min="7" max="16384" width="8.88671875" style="49"/>
  </cols>
  <sheetData>
    <row r="1" spans="1:12" ht="19.5" customHeight="1">
      <c r="A1" s="84" t="s">
        <v>207</v>
      </c>
    </row>
    <row r="2" spans="1:12" ht="19.5" customHeight="1">
      <c r="A2" s="84" t="s">
        <v>35</v>
      </c>
    </row>
    <row r="3" spans="1:12" ht="19.5" customHeight="1">
      <c r="A3" s="50" t="s">
        <v>111</v>
      </c>
    </row>
    <row r="4" spans="1:12" ht="19.5" customHeight="1">
      <c r="A4" s="50" t="s">
        <v>6</v>
      </c>
      <c r="B4" s="124"/>
      <c r="C4" s="124"/>
      <c r="D4" s="124"/>
      <c r="E4" s="124"/>
      <c r="F4" s="124"/>
    </row>
    <row r="5" spans="1:12" ht="19.5" customHeight="1">
      <c r="A5" s="86"/>
      <c r="E5" s="51"/>
      <c r="F5" s="51"/>
    </row>
    <row r="6" spans="1:12" ht="27" customHeight="1">
      <c r="A6" s="126"/>
      <c r="B6" s="53">
        <v>2014</v>
      </c>
      <c r="C6" s="53">
        <v>2015</v>
      </c>
      <c r="D6" s="53">
        <v>2016</v>
      </c>
      <c r="E6" s="53">
        <v>2017</v>
      </c>
      <c r="F6" s="53">
        <v>2018</v>
      </c>
    </row>
    <row r="7" spans="1:12" ht="15.95" customHeight="1">
      <c r="A7" s="120"/>
      <c r="B7" s="540" t="s">
        <v>405</v>
      </c>
      <c r="C7" s="540"/>
      <c r="D7" s="540"/>
      <c r="E7" s="540"/>
      <c r="F7" s="540"/>
    </row>
    <row r="8" spans="1:12" ht="15.95" customHeight="1">
      <c r="A8" s="75" t="s">
        <v>251</v>
      </c>
      <c r="B8" s="55">
        <f t="shared" ref="B8:E8" si="0">B9+B13+B22</f>
        <v>379615</v>
      </c>
      <c r="C8" s="55">
        <f t="shared" si="0"/>
        <v>404179</v>
      </c>
      <c r="D8" s="55">
        <f t="shared" si="0"/>
        <v>434129</v>
      </c>
      <c r="E8" s="55">
        <f t="shared" si="0"/>
        <v>435981</v>
      </c>
      <c r="F8" s="55">
        <f t="shared" ref="F8" si="1">F9+F13+F22</f>
        <v>445760</v>
      </c>
      <c r="G8" s="457"/>
      <c r="H8" s="457"/>
      <c r="I8" s="457"/>
      <c r="J8" s="457"/>
      <c r="K8" s="457"/>
      <c r="L8" s="457"/>
    </row>
    <row r="9" spans="1:12" ht="15.95" customHeight="1">
      <c r="A9" s="75" t="s">
        <v>256</v>
      </c>
      <c r="B9" s="55">
        <f t="shared" ref="B9:E9" si="2">B11+B12</f>
        <v>9887</v>
      </c>
      <c r="C9" s="55">
        <f t="shared" si="2"/>
        <v>8184</v>
      </c>
      <c r="D9" s="55">
        <f t="shared" si="2"/>
        <v>7140</v>
      </c>
      <c r="E9" s="55">
        <f t="shared" si="2"/>
        <v>6132</v>
      </c>
      <c r="F9" s="55">
        <f t="shared" ref="F9" si="3">F11+F12</f>
        <v>5044</v>
      </c>
      <c r="G9" s="457"/>
      <c r="H9" s="457"/>
      <c r="I9" s="457"/>
      <c r="J9" s="457"/>
      <c r="K9" s="457"/>
      <c r="L9" s="457"/>
    </row>
    <row r="10" spans="1:12" ht="15.95" customHeight="1">
      <c r="A10" s="91" t="s">
        <v>257</v>
      </c>
      <c r="B10" s="59"/>
      <c r="C10" s="59"/>
      <c r="D10" s="59"/>
      <c r="E10" s="59"/>
      <c r="F10" s="59"/>
      <c r="G10" s="457"/>
      <c r="H10" s="457"/>
      <c r="I10" s="457"/>
      <c r="J10" s="457"/>
      <c r="K10" s="457"/>
      <c r="L10" s="457"/>
    </row>
    <row r="11" spans="1:12" ht="15.95" customHeight="1">
      <c r="A11" s="56" t="s">
        <v>568</v>
      </c>
      <c r="B11" s="59">
        <v>5842</v>
      </c>
      <c r="C11" s="59">
        <v>4014</v>
      </c>
      <c r="D11" s="59">
        <v>3271</v>
      </c>
      <c r="E11" s="59">
        <v>2916</v>
      </c>
      <c r="F11" s="59">
        <v>2658</v>
      </c>
      <c r="G11" s="457"/>
      <c r="H11" s="457"/>
      <c r="I11" s="457"/>
      <c r="J11" s="457"/>
      <c r="K11" s="457"/>
      <c r="L11" s="457"/>
    </row>
    <row r="12" spans="1:12" ht="15.95" customHeight="1">
      <c r="A12" s="56" t="s">
        <v>569</v>
      </c>
      <c r="B12" s="59">
        <v>4045</v>
      </c>
      <c r="C12" s="59">
        <v>4170</v>
      </c>
      <c r="D12" s="59">
        <v>3869</v>
      </c>
      <c r="E12" s="59">
        <v>3216</v>
      </c>
      <c r="F12" s="59">
        <v>2386</v>
      </c>
      <c r="G12" s="457"/>
      <c r="H12" s="457"/>
      <c r="I12" s="457"/>
      <c r="J12" s="457"/>
      <c r="K12" s="457"/>
      <c r="L12" s="457"/>
    </row>
    <row r="13" spans="1:12" ht="15.95" customHeight="1">
      <c r="A13" s="75" t="s">
        <v>258</v>
      </c>
      <c r="B13" s="55">
        <f t="shared" ref="B13:F13" si="4">SUM(B14:B21)</f>
        <v>70748</v>
      </c>
      <c r="C13" s="55">
        <f t="shared" si="4"/>
        <v>76449</v>
      </c>
      <c r="D13" s="55">
        <f t="shared" si="4"/>
        <v>97433</v>
      </c>
      <c r="E13" s="55">
        <f t="shared" si="4"/>
        <v>95645</v>
      </c>
      <c r="F13" s="55">
        <f t="shared" si="4"/>
        <v>96207</v>
      </c>
      <c r="G13" s="457"/>
      <c r="H13" s="457"/>
      <c r="I13" s="457"/>
      <c r="J13" s="457"/>
      <c r="K13" s="457"/>
      <c r="L13" s="457"/>
    </row>
    <row r="14" spans="1:12" ht="15.95" customHeight="1">
      <c r="A14" s="91" t="s">
        <v>259</v>
      </c>
      <c r="B14" s="59"/>
      <c r="C14" s="59"/>
      <c r="D14" s="59"/>
      <c r="E14" s="59"/>
      <c r="F14" s="59"/>
      <c r="G14" s="457"/>
      <c r="H14" s="457"/>
      <c r="I14" s="457"/>
      <c r="J14" s="457"/>
      <c r="K14" s="457"/>
      <c r="L14" s="457"/>
    </row>
    <row r="15" spans="1:12" ht="15.95" customHeight="1">
      <c r="A15" s="56" t="s">
        <v>294</v>
      </c>
      <c r="B15" s="59">
        <v>7243</v>
      </c>
      <c r="C15" s="59">
        <v>6480</v>
      </c>
      <c r="D15" s="59">
        <v>6387</v>
      </c>
      <c r="E15" s="59">
        <v>5496</v>
      </c>
      <c r="F15" s="59">
        <v>4477</v>
      </c>
      <c r="G15" s="457"/>
      <c r="H15" s="457"/>
      <c r="I15" s="457"/>
      <c r="J15" s="457"/>
      <c r="K15" s="457"/>
      <c r="L15" s="457"/>
    </row>
    <row r="16" spans="1:12" ht="15.95" customHeight="1">
      <c r="A16" s="56" t="s">
        <v>543</v>
      </c>
      <c r="B16" s="59">
        <v>4</v>
      </c>
      <c r="C16" s="59">
        <v>0</v>
      </c>
      <c r="D16" s="59">
        <v>97</v>
      </c>
      <c r="E16" s="59">
        <v>89</v>
      </c>
      <c r="F16" s="59">
        <v>49</v>
      </c>
      <c r="G16" s="457"/>
      <c r="H16" s="457"/>
      <c r="I16" s="457"/>
      <c r="J16" s="457"/>
      <c r="K16" s="457"/>
      <c r="L16" s="457"/>
    </row>
    <row r="17" spans="1:12" ht="15.95" customHeight="1">
      <c r="A17" s="56" t="s">
        <v>295</v>
      </c>
      <c r="B17" s="59">
        <v>48671</v>
      </c>
      <c r="C17" s="59">
        <v>55505</v>
      </c>
      <c r="D17" s="59">
        <v>70233</v>
      </c>
      <c r="E17" s="59">
        <v>68105</v>
      </c>
      <c r="F17" s="59">
        <v>70848</v>
      </c>
      <c r="G17" s="457"/>
      <c r="H17" s="457"/>
      <c r="I17" s="457"/>
      <c r="J17" s="457"/>
      <c r="K17" s="457"/>
      <c r="L17" s="457"/>
    </row>
    <row r="18" spans="1:12" ht="15.95" customHeight="1">
      <c r="A18" s="56" t="s">
        <v>5</v>
      </c>
      <c r="B18" s="59">
        <v>3626</v>
      </c>
      <c r="C18" s="59">
        <v>3658</v>
      </c>
      <c r="D18" s="59">
        <v>3774</v>
      </c>
      <c r="E18" s="59">
        <v>4186</v>
      </c>
      <c r="F18" s="59">
        <v>5537</v>
      </c>
      <c r="G18" s="457"/>
      <c r="H18" s="457"/>
      <c r="I18" s="457"/>
      <c r="J18" s="457"/>
      <c r="K18" s="457"/>
      <c r="L18" s="457"/>
    </row>
    <row r="19" spans="1:12" ht="15.95" customHeight="1">
      <c r="A19" s="58" t="s">
        <v>4</v>
      </c>
      <c r="B19" s="60"/>
      <c r="C19" s="59"/>
      <c r="D19" s="59"/>
      <c r="E19" s="59"/>
      <c r="F19" s="59"/>
      <c r="G19" s="457"/>
      <c r="H19" s="457"/>
      <c r="I19" s="457"/>
      <c r="J19" s="457"/>
      <c r="K19" s="457"/>
      <c r="L19" s="457"/>
    </row>
    <row r="20" spans="1:12" ht="15.95" customHeight="1">
      <c r="A20" s="56" t="s">
        <v>3</v>
      </c>
      <c r="B20" s="59">
        <v>11204</v>
      </c>
      <c r="C20" s="59">
        <v>10806</v>
      </c>
      <c r="D20" s="59">
        <v>16942</v>
      </c>
      <c r="E20" s="59">
        <v>17769</v>
      </c>
      <c r="F20" s="59">
        <v>15296</v>
      </c>
      <c r="G20" s="457"/>
      <c r="H20" s="457"/>
      <c r="I20" s="457"/>
      <c r="J20" s="457"/>
      <c r="K20" s="457"/>
      <c r="L20" s="457"/>
    </row>
    <row r="21" spans="1:12" ht="15.95" customHeight="1">
      <c r="A21" s="58" t="s">
        <v>2</v>
      </c>
      <c r="B21" s="59"/>
      <c r="C21" s="59"/>
      <c r="D21" s="59"/>
      <c r="E21" s="59"/>
      <c r="F21" s="59"/>
      <c r="G21" s="457"/>
      <c r="H21" s="457"/>
      <c r="I21" s="457"/>
      <c r="J21" s="457"/>
      <c r="K21" s="457"/>
      <c r="L21" s="457"/>
    </row>
    <row r="22" spans="1:12" ht="15.95" customHeight="1">
      <c r="A22" s="75" t="s">
        <v>1</v>
      </c>
      <c r="B22" s="55">
        <f t="shared" ref="B22:F22" si="5">+B24+B25</f>
        <v>298980</v>
      </c>
      <c r="C22" s="55">
        <f t="shared" si="5"/>
        <v>319546</v>
      </c>
      <c r="D22" s="55">
        <f t="shared" si="5"/>
        <v>329556</v>
      </c>
      <c r="E22" s="55">
        <f t="shared" si="5"/>
        <v>334204</v>
      </c>
      <c r="F22" s="55">
        <f t="shared" si="5"/>
        <v>344509</v>
      </c>
      <c r="G22" s="457"/>
      <c r="H22" s="457"/>
      <c r="I22" s="457"/>
      <c r="J22" s="457"/>
      <c r="K22" s="457"/>
      <c r="L22" s="457"/>
    </row>
    <row r="23" spans="1:12" ht="15.95" customHeight="1">
      <c r="A23" s="91" t="s">
        <v>0</v>
      </c>
      <c r="B23" s="59"/>
      <c r="C23" s="59"/>
      <c r="D23" s="59"/>
      <c r="E23" s="59"/>
      <c r="F23" s="59"/>
      <c r="G23" s="457"/>
      <c r="H23" s="457"/>
      <c r="I23" s="457"/>
      <c r="J23" s="457"/>
      <c r="K23" s="457"/>
      <c r="L23" s="457"/>
    </row>
    <row r="24" spans="1:12" ht="15.95" customHeight="1">
      <c r="A24" s="56" t="s">
        <v>296</v>
      </c>
      <c r="B24" s="59">
        <v>295819</v>
      </c>
      <c r="C24" s="59">
        <v>316994</v>
      </c>
      <c r="D24" s="59">
        <v>325910</v>
      </c>
      <c r="E24" s="59">
        <v>329631</v>
      </c>
      <c r="F24" s="59">
        <v>340282</v>
      </c>
      <c r="G24" s="457"/>
      <c r="H24" s="457"/>
      <c r="I24" s="457"/>
      <c r="J24" s="457"/>
      <c r="K24" s="457"/>
      <c r="L24" s="457"/>
    </row>
    <row r="25" spans="1:12" ht="15.95" customHeight="1">
      <c r="A25" s="56" t="s">
        <v>297</v>
      </c>
      <c r="B25" s="59">
        <v>3161</v>
      </c>
      <c r="C25" s="59">
        <v>2552</v>
      </c>
      <c r="D25" s="59">
        <v>3646</v>
      </c>
      <c r="E25" s="59">
        <v>4573</v>
      </c>
      <c r="F25" s="59">
        <v>4227</v>
      </c>
      <c r="G25" s="457"/>
      <c r="H25" s="457"/>
      <c r="I25" s="457"/>
      <c r="J25" s="457"/>
      <c r="K25" s="457"/>
      <c r="L25" s="457"/>
    </row>
    <row r="26" spans="1:12" ht="15.95" customHeight="1">
      <c r="A26" s="75"/>
      <c r="B26" s="127"/>
      <c r="C26" s="127"/>
      <c r="D26" s="127"/>
      <c r="E26" s="127"/>
      <c r="F26" s="127"/>
      <c r="G26" s="62"/>
      <c r="H26" s="62"/>
    </row>
    <row r="27" spans="1:12" ht="15.95" customHeight="1">
      <c r="A27" s="75"/>
      <c r="B27" s="539" t="s">
        <v>260</v>
      </c>
      <c r="C27" s="539"/>
      <c r="D27" s="539"/>
      <c r="E27" s="539"/>
      <c r="F27" s="539"/>
      <c r="G27" s="62"/>
      <c r="H27" s="62"/>
    </row>
    <row r="28" spans="1:12" ht="15.95" customHeight="1">
      <c r="A28" s="75" t="s">
        <v>291</v>
      </c>
      <c r="B28" s="61">
        <f t="shared" ref="B28:F28" si="6">B29+B33+B42</f>
        <v>100</v>
      </c>
      <c r="C28" s="61">
        <f t="shared" si="6"/>
        <v>99.999999999999986</v>
      </c>
      <c r="D28" s="61">
        <f t="shared" si="6"/>
        <v>100</v>
      </c>
      <c r="E28" s="61">
        <f t="shared" si="6"/>
        <v>100</v>
      </c>
      <c r="F28" s="61">
        <f t="shared" si="6"/>
        <v>100.00000000000001</v>
      </c>
      <c r="G28" s="62"/>
      <c r="H28" s="62"/>
    </row>
    <row r="29" spans="1:12" ht="15.95" customHeight="1">
      <c r="A29" s="75" t="s">
        <v>256</v>
      </c>
      <c r="B29" s="94">
        <f t="shared" ref="B29:F29" si="7">B9/B$8*100</f>
        <v>2.604480855603704</v>
      </c>
      <c r="C29" s="94">
        <f t="shared" si="7"/>
        <v>2.0248454273972669</v>
      </c>
      <c r="D29" s="94">
        <f t="shared" si="7"/>
        <v>1.6446724360731488</v>
      </c>
      <c r="E29" s="94">
        <f t="shared" si="7"/>
        <v>1.4064833100525023</v>
      </c>
      <c r="F29" s="94">
        <f t="shared" si="7"/>
        <v>1.1315506101938262</v>
      </c>
      <c r="G29" s="62"/>
      <c r="H29" s="62"/>
    </row>
    <row r="30" spans="1:12" ht="15.95" customHeight="1">
      <c r="A30" s="91" t="s">
        <v>257</v>
      </c>
      <c r="B30" s="94"/>
      <c r="C30" s="94"/>
      <c r="D30" s="94"/>
      <c r="E30" s="94"/>
      <c r="F30" s="94"/>
      <c r="G30" s="62"/>
      <c r="H30" s="62"/>
    </row>
    <row r="31" spans="1:12" ht="15.95" customHeight="1">
      <c r="A31" s="56" t="s">
        <v>568</v>
      </c>
      <c r="B31" s="95">
        <f t="shared" ref="B31:E33" si="8">B11/B$8*100</f>
        <v>1.5389275976976675</v>
      </c>
      <c r="C31" s="95">
        <f t="shared" si="8"/>
        <v>0.99312433352549234</v>
      </c>
      <c r="D31" s="95">
        <f t="shared" si="8"/>
        <v>0.75346268044751674</v>
      </c>
      <c r="E31" s="95">
        <f t="shared" si="8"/>
        <v>0.66883648599365564</v>
      </c>
      <c r="F31" s="95">
        <f t="shared" ref="F31" si="9">F11/F$8*100</f>
        <v>0.59628499641062449</v>
      </c>
      <c r="G31" s="62"/>
      <c r="H31" s="62"/>
    </row>
    <row r="32" spans="1:12" ht="15.95" customHeight="1">
      <c r="A32" s="56" t="s">
        <v>569</v>
      </c>
      <c r="B32" s="95">
        <f t="shared" si="8"/>
        <v>1.0655532579060365</v>
      </c>
      <c r="C32" s="95">
        <f t="shared" si="8"/>
        <v>1.0317210938717747</v>
      </c>
      <c r="D32" s="95">
        <f t="shared" si="8"/>
        <v>0.89120975562563198</v>
      </c>
      <c r="E32" s="95">
        <f t="shared" si="8"/>
        <v>0.73764682405884663</v>
      </c>
      <c r="F32" s="95">
        <f t="shared" ref="F32" si="10">F12/F$8*100</f>
        <v>0.5352656137832017</v>
      </c>
      <c r="G32" s="62"/>
      <c r="H32" s="62"/>
    </row>
    <row r="33" spans="1:8" ht="15.95" customHeight="1">
      <c r="A33" s="75" t="s">
        <v>258</v>
      </c>
      <c r="B33" s="94">
        <f t="shared" si="8"/>
        <v>18.636776734322932</v>
      </c>
      <c r="C33" s="94">
        <f t="shared" si="8"/>
        <v>18.914639305852109</v>
      </c>
      <c r="D33" s="94">
        <f t="shared" si="8"/>
        <v>22.443329056570743</v>
      </c>
      <c r="E33" s="94">
        <f t="shared" si="8"/>
        <v>21.937882614150617</v>
      </c>
      <c r="F33" s="94">
        <f t="shared" ref="F33" si="11">F13/F$8*100</f>
        <v>21.582690236898781</v>
      </c>
      <c r="G33" s="62"/>
      <c r="H33" s="62"/>
    </row>
    <row r="34" spans="1:8" ht="15.95" customHeight="1">
      <c r="A34" s="91" t="s">
        <v>259</v>
      </c>
      <c r="B34" s="94"/>
      <c r="C34" s="94"/>
      <c r="D34" s="94"/>
      <c r="E34" s="94"/>
      <c r="F34" s="94"/>
      <c r="G34" s="62"/>
      <c r="H34" s="62"/>
    </row>
    <row r="35" spans="1:8" ht="15.95" customHeight="1">
      <c r="A35" s="56" t="s">
        <v>294</v>
      </c>
      <c r="B35" s="95">
        <f t="shared" ref="B35:E38" si="12">B15/B$8*100</f>
        <v>1.9079857223766186</v>
      </c>
      <c r="C35" s="95">
        <f t="shared" si="12"/>
        <v>1.6032500451532612</v>
      </c>
      <c r="D35" s="95">
        <f t="shared" si="12"/>
        <v>1.4712216875629134</v>
      </c>
      <c r="E35" s="95">
        <f t="shared" si="12"/>
        <v>1.2606053933542976</v>
      </c>
      <c r="F35" s="95">
        <f t="shared" ref="F35" si="13">F15/F$8*100</f>
        <v>1.0043521177315147</v>
      </c>
      <c r="G35" s="62"/>
      <c r="H35" s="62"/>
    </row>
    <row r="36" spans="1:8" ht="15.95" customHeight="1">
      <c r="A36" s="56" t="s">
        <v>543</v>
      </c>
      <c r="B36" s="95">
        <f t="shared" si="12"/>
        <v>1.0536991425523228E-3</v>
      </c>
      <c r="C36" s="95">
        <f t="shared" si="12"/>
        <v>0</v>
      </c>
      <c r="D36" s="95">
        <f t="shared" si="12"/>
        <v>2.2343589117520369E-2</v>
      </c>
      <c r="E36" s="95">
        <f t="shared" si="12"/>
        <v>2.0413733626006639E-2</v>
      </c>
      <c r="F36" s="95">
        <f t="shared" ref="F36" si="14">F16/F$8*100</f>
        <v>1.099246231155779E-2</v>
      </c>
      <c r="G36" s="62"/>
      <c r="H36" s="62"/>
    </row>
    <row r="37" spans="1:8" ht="15.95" customHeight="1">
      <c r="A37" s="56" t="s">
        <v>295</v>
      </c>
      <c r="B37" s="95">
        <f t="shared" si="12"/>
        <v>12.821147741791025</v>
      </c>
      <c r="C37" s="95">
        <f t="shared" si="12"/>
        <v>13.732776814233297</v>
      </c>
      <c r="D37" s="95">
        <f t="shared" si="12"/>
        <v>16.177910252482558</v>
      </c>
      <c r="E37" s="95">
        <f t="shared" si="12"/>
        <v>15.621093579766091</v>
      </c>
      <c r="F37" s="95">
        <f t="shared" ref="F37" si="15">F17/F$8*100</f>
        <v>15.893754486719311</v>
      </c>
      <c r="G37" s="62"/>
      <c r="H37" s="62"/>
    </row>
    <row r="38" spans="1:8" ht="15.95" customHeight="1">
      <c r="A38" s="56" t="s">
        <v>5</v>
      </c>
      <c r="B38" s="95">
        <f t="shared" si="12"/>
        <v>0.9551782727236805</v>
      </c>
      <c r="C38" s="95">
        <f t="shared" si="12"/>
        <v>0.90504454709423288</v>
      </c>
      <c r="D38" s="95">
        <f t="shared" si="12"/>
        <v>0.86932685906723572</v>
      </c>
      <c r="E38" s="95">
        <f t="shared" si="12"/>
        <v>0.96013358380296399</v>
      </c>
      <c r="F38" s="95">
        <f t="shared" ref="F38" si="16">F18/F$8*100</f>
        <v>1.2421482412060303</v>
      </c>
      <c r="G38" s="62"/>
      <c r="H38" s="62"/>
    </row>
    <row r="39" spans="1:8" ht="15.95" customHeight="1">
      <c r="A39" s="58" t="s">
        <v>4</v>
      </c>
      <c r="B39" s="95"/>
      <c r="C39" s="95"/>
      <c r="D39" s="95"/>
      <c r="E39" s="95"/>
      <c r="F39" s="95"/>
      <c r="G39" s="62"/>
      <c r="H39" s="62"/>
    </row>
    <row r="40" spans="1:8" ht="15.95" customHeight="1">
      <c r="A40" s="56" t="s">
        <v>3</v>
      </c>
      <c r="B40" s="95">
        <f t="shared" ref="B40:F40" si="17">B20/B$8*100</f>
        <v>2.9514112982890559</v>
      </c>
      <c r="C40" s="95">
        <f t="shared" si="17"/>
        <v>2.6735678993713181</v>
      </c>
      <c r="D40" s="95">
        <f t="shared" si="17"/>
        <v>3.9025266683405162</v>
      </c>
      <c r="E40" s="95">
        <f t="shared" si="17"/>
        <v>4.075636323601258</v>
      </c>
      <c r="F40" s="95">
        <f t="shared" si="17"/>
        <v>3.4314429289303656</v>
      </c>
      <c r="G40" s="62"/>
      <c r="H40" s="62"/>
    </row>
    <row r="41" spans="1:8" ht="15.95" customHeight="1">
      <c r="A41" s="58" t="s">
        <v>2</v>
      </c>
      <c r="B41" s="95"/>
      <c r="C41" s="95"/>
      <c r="D41" s="95"/>
      <c r="E41" s="95"/>
      <c r="F41" s="95"/>
      <c r="G41" s="62"/>
      <c r="H41" s="62"/>
    </row>
    <row r="42" spans="1:8" ht="15">
      <c r="A42" s="75" t="s">
        <v>1</v>
      </c>
      <c r="B42" s="94">
        <f t="shared" ref="B42:F42" si="18">B22/B$8*100</f>
        <v>78.758742410073367</v>
      </c>
      <c r="C42" s="94">
        <f t="shared" si="18"/>
        <v>79.060515266750613</v>
      </c>
      <c r="D42" s="94">
        <f t="shared" si="18"/>
        <v>75.911998507356103</v>
      </c>
      <c r="E42" s="94">
        <f t="shared" si="18"/>
        <v>76.655634075796883</v>
      </c>
      <c r="F42" s="94">
        <f t="shared" si="18"/>
        <v>77.285759152907403</v>
      </c>
    </row>
    <row r="43" spans="1:8" ht="15">
      <c r="A43" s="91" t="s">
        <v>0</v>
      </c>
      <c r="B43" s="94"/>
      <c r="C43" s="94"/>
      <c r="D43" s="94"/>
      <c r="E43" s="94"/>
      <c r="F43" s="94"/>
    </row>
    <row r="44" spans="1:8" ht="15">
      <c r="A44" s="56" t="s">
        <v>296</v>
      </c>
      <c r="B44" s="95">
        <f t="shared" ref="B44:E45" si="19">B24/B$8*100</f>
        <v>77.9260566626714</v>
      </c>
      <c r="C44" s="95">
        <f t="shared" si="19"/>
        <v>78.429111853906321</v>
      </c>
      <c r="D44" s="95">
        <f t="shared" si="19"/>
        <v>75.072155972072821</v>
      </c>
      <c r="E44" s="95">
        <f t="shared" si="19"/>
        <v>75.606735155889822</v>
      </c>
      <c r="F44" s="95">
        <f t="shared" ref="F44" si="20">F24/F$8*100</f>
        <v>76.337491026561381</v>
      </c>
    </row>
    <row r="45" spans="1:8" ht="15">
      <c r="A45" s="56" t="s">
        <v>297</v>
      </c>
      <c r="B45" s="95">
        <f t="shared" si="19"/>
        <v>0.83268574740197299</v>
      </c>
      <c r="C45" s="95">
        <f t="shared" si="19"/>
        <v>0.63140341284430912</v>
      </c>
      <c r="D45" s="95">
        <f t="shared" si="19"/>
        <v>0.83984253528329134</v>
      </c>
      <c r="E45" s="95">
        <f t="shared" si="19"/>
        <v>1.0488989199070602</v>
      </c>
      <c r="F45" s="95">
        <f t="shared" ref="F45" si="21">F25/F$8*100</f>
        <v>0.94826812634601576</v>
      </c>
    </row>
  </sheetData>
  <mergeCells count="2">
    <mergeCell ref="B27:F27"/>
    <mergeCell ref="B7:F7"/>
  </mergeCells>
  <pageMargins left="0.57999999999999996" right="0.26" top="0.62992125984251968" bottom="0.62992125984251968" header="0.31496062992125984" footer="0.31496062992125984"/>
  <pageSetup paperSize="9" orientation="portrait" r:id="rId1"/>
  <headerFooter scaleWithDoc="0" alignWithMargins="0">
    <oddFooter>&amp;C&amp;10&amp;P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59"/>
  <sheetViews>
    <sheetView topLeftCell="A37" workbookViewId="0">
      <selection activeCell="E10" sqref="E10"/>
    </sheetView>
  </sheetViews>
  <sheetFormatPr defaultRowHeight="15"/>
  <cols>
    <col min="1" max="1" width="39.77734375" style="83" customWidth="1"/>
    <col min="2" max="4" width="6.77734375" style="83" customWidth="1"/>
    <col min="5" max="6" width="7.33203125" style="83" customWidth="1"/>
    <col min="7" max="16384" width="8.88671875" style="83"/>
  </cols>
  <sheetData>
    <row r="1" spans="1:13" ht="19.5" customHeight="1">
      <c r="A1" s="128" t="s">
        <v>192</v>
      </c>
      <c r="B1" s="129"/>
      <c r="C1" s="129"/>
    </row>
    <row r="2" spans="1:13" ht="19.5" customHeight="1">
      <c r="A2" s="128" t="s">
        <v>36</v>
      </c>
      <c r="B2" s="129"/>
      <c r="C2" s="129"/>
    </row>
    <row r="3" spans="1:13" ht="19.5" customHeight="1">
      <c r="A3" s="130" t="s">
        <v>37</v>
      </c>
      <c r="B3" s="129"/>
      <c r="C3" s="129"/>
    </row>
    <row r="4" spans="1:13" ht="19.5" customHeight="1">
      <c r="A4" s="130" t="s">
        <v>112</v>
      </c>
      <c r="B4" s="129"/>
      <c r="C4" s="129"/>
    </row>
    <row r="5" spans="1:13" ht="17.100000000000001" customHeight="1">
      <c r="A5" s="130"/>
      <c r="B5" s="143"/>
      <c r="C5" s="143"/>
      <c r="D5" s="143"/>
      <c r="E5" s="143"/>
      <c r="F5" s="143"/>
    </row>
    <row r="6" spans="1:13" ht="17.100000000000001" customHeight="1">
      <c r="A6" s="131"/>
      <c r="B6" s="132"/>
      <c r="E6" s="132"/>
      <c r="F6" s="132" t="s">
        <v>406</v>
      </c>
    </row>
    <row r="7" spans="1:13" s="65" customFormat="1" ht="27" customHeight="1">
      <c r="A7" s="133"/>
      <c r="B7" s="53">
        <v>2014</v>
      </c>
      <c r="C7" s="53">
        <v>2015</v>
      </c>
      <c r="D7" s="53">
        <v>2016</v>
      </c>
      <c r="E7" s="53">
        <v>2017</v>
      </c>
      <c r="F7" s="53">
        <v>2018</v>
      </c>
    </row>
    <row r="8" spans="1:13" s="65" customFormat="1" ht="17.100000000000001" customHeight="1">
      <c r="A8" s="133"/>
      <c r="B8" s="134"/>
      <c r="C8" s="134"/>
      <c r="D8" s="134"/>
      <c r="E8" s="134"/>
      <c r="F8" s="134"/>
    </row>
    <row r="9" spans="1:13" s="64" customFormat="1" ht="24" customHeight="1">
      <c r="A9" s="135" t="s">
        <v>291</v>
      </c>
      <c r="B9" s="136">
        <f t="shared" ref="B9:F9" si="0">SUM(B10:B31,B41:B58)</f>
        <v>379615</v>
      </c>
      <c r="C9" s="136">
        <f t="shared" si="0"/>
        <v>404179</v>
      </c>
      <c r="D9" s="136">
        <f t="shared" si="0"/>
        <v>434129</v>
      </c>
      <c r="E9" s="136">
        <f t="shared" si="0"/>
        <v>435981</v>
      </c>
      <c r="F9" s="136">
        <f t="shared" si="0"/>
        <v>445760</v>
      </c>
      <c r="G9" s="456"/>
      <c r="H9" s="456"/>
      <c r="I9" s="456"/>
      <c r="J9" s="456"/>
      <c r="K9" s="456"/>
      <c r="L9" s="456"/>
      <c r="M9" s="456"/>
    </row>
    <row r="10" spans="1:13" s="64" customFormat="1" ht="24" customHeight="1">
      <c r="A10" s="137" t="s">
        <v>224</v>
      </c>
      <c r="B10" s="138">
        <v>5320</v>
      </c>
      <c r="C10" s="138">
        <v>4069</v>
      </c>
      <c r="D10" s="138">
        <v>3440</v>
      </c>
      <c r="E10" s="138">
        <v>2909</v>
      </c>
      <c r="F10" s="138">
        <v>3253</v>
      </c>
    </row>
    <row r="11" spans="1:13" s="140" customFormat="1" ht="24" customHeight="1">
      <c r="A11" s="139" t="s">
        <v>33</v>
      </c>
      <c r="B11" s="136"/>
      <c r="C11" s="136"/>
      <c r="D11" s="136"/>
      <c r="E11" s="136"/>
      <c r="F11" s="136"/>
    </row>
    <row r="12" spans="1:13" s="64" customFormat="1" ht="24" customHeight="1">
      <c r="A12" s="137" t="s">
        <v>407</v>
      </c>
      <c r="B12" s="138">
        <v>309</v>
      </c>
      <c r="C12" s="138">
        <v>293</v>
      </c>
      <c r="D12" s="138">
        <v>358</v>
      </c>
      <c r="E12" s="138">
        <v>366</v>
      </c>
      <c r="F12" s="138">
        <v>478</v>
      </c>
    </row>
    <row r="13" spans="1:13" s="64" customFormat="1" ht="24" customHeight="1">
      <c r="A13" s="137" t="s">
        <v>408</v>
      </c>
      <c r="B13" s="138">
        <v>343397</v>
      </c>
      <c r="C13" s="138">
        <v>366142</v>
      </c>
      <c r="D13" s="138">
        <v>386611</v>
      </c>
      <c r="E13" s="138">
        <v>389497</v>
      </c>
      <c r="F13" s="138">
        <v>397375</v>
      </c>
    </row>
    <row r="14" spans="1:13" s="64" customFormat="1" ht="24" customHeight="1">
      <c r="A14" s="137" t="s">
        <v>225</v>
      </c>
      <c r="B14" s="138">
        <v>419</v>
      </c>
      <c r="C14" s="138">
        <v>429</v>
      </c>
      <c r="D14" s="138">
        <v>447</v>
      </c>
      <c r="E14" s="138">
        <v>449</v>
      </c>
      <c r="F14" s="138">
        <v>101</v>
      </c>
    </row>
    <row r="15" spans="1:13" s="64" customFormat="1" ht="24" customHeight="1">
      <c r="A15" s="137" t="s">
        <v>226</v>
      </c>
      <c r="B15" s="138"/>
      <c r="C15" s="138"/>
      <c r="D15" s="138"/>
      <c r="E15" s="138"/>
      <c r="F15" s="138">
        <v>0</v>
      </c>
    </row>
    <row r="16" spans="1:13" s="64" customFormat="1" ht="24" customHeight="1">
      <c r="A16" s="139" t="s">
        <v>227</v>
      </c>
      <c r="B16" s="138"/>
      <c r="C16" s="138"/>
      <c r="D16" s="138"/>
      <c r="E16" s="138"/>
      <c r="F16" s="138">
        <v>0</v>
      </c>
    </row>
    <row r="17" spans="1:6" s="64" customFormat="1" ht="24" customHeight="1">
      <c r="A17" s="137" t="s">
        <v>228</v>
      </c>
      <c r="B17" s="138">
        <v>419</v>
      </c>
      <c r="C17" s="138">
        <v>578</v>
      </c>
      <c r="D17" s="138">
        <v>639</v>
      </c>
      <c r="E17" s="138">
        <v>564</v>
      </c>
      <c r="F17" s="138">
        <v>695</v>
      </c>
    </row>
    <row r="18" spans="1:6" s="140" customFormat="1" ht="24" customHeight="1">
      <c r="A18" s="137" t="s">
        <v>229</v>
      </c>
      <c r="B18" s="136"/>
      <c r="C18" s="136"/>
      <c r="D18" s="136"/>
      <c r="E18" s="136"/>
      <c r="F18" s="136"/>
    </row>
    <row r="19" spans="1:6" s="140" customFormat="1" ht="24" customHeight="1">
      <c r="A19" s="139" t="s">
        <v>230</v>
      </c>
      <c r="B19" s="136"/>
      <c r="C19" s="136"/>
      <c r="D19" s="136"/>
      <c r="E19" s="136"/>
      <c r="F19" s="136"/>
    </row>
    <row r="20" spans="1:6" s="64" customFormat="1" ht="24" customHeight="1">
      <c r="A20" s="139" t="s">
        <v>231</v>
      </c>
      <c r="B20" s="138"/>
      <c r="C20" s="138"/>
      <c r="D20" s="138"/>
      <c r="E20" s="138"/>
      <c r="F20" s="138"/>
    </row>
    <row r="21" spans="1:6" s="64" customFormat="1" ht="24" customHeight="1">
      <c r="A21" s="137" t="s">
        <v>409</v>
      </c>
      <c r="B21" s="138">
        <v>5239</v>
      </c>
      <c r="C21" s="138">
        <v>5303</v>
      </c>
      <c r="D21" s="138">
        <v>5867</v>
      </c>
      <c r="E21" s="138">
        <v>5696</v>
      </c>
      <c r="F21" s="138">
        <v>5656</v>
      </c>
    </row>
    <row r="22" spans="1:6" s="64" customFormat="1" ht="24" customHeight="1">
      <c r="A22" s="141" t="s">
        <v>232</v>
      </c>
      <c r="B22" s="138">
        <v>11150</v>
      </c>
      <c r="C22" s="138">
        <v>11490</v>
      </c>
      <c r="D22" s="138">
        <v>15121</v>
      </c>
      <c r="E22" s="138">
        <v>15054</v>
      </c>
      <c r="F22" s="138">
        <v>15689</v>
      </c>
    </row>
    <row r="23" spans="1:6" s="64" customFormat="1" ht="24" customHeight="1">
      <c r="A23" s="142" t="s">
        <v>233</v>
      </c>
      <c r="B23" s="138"/>
      <c r="C23" s="138"/>
      <c r="D23" s="138"/>
      <c r="E23" s="138"/>
      <c r="F23" s="138"/>
    </row>
    <row r="24" spans="1:6" s="64" customFormat="1" ht="24" customHeight="1">
      <c r="A24" s="137" t="s">
        <v>410</v>
      </c>
      <c r="B24" s="138">
        <v>1584</v>
      </c>
      <c r="C24" s="138">
        <v>1932</v>
      </c>
      <c r="D24" s="138">
        <v>2319</v>
      </c>
      <c r="E24" s="138">
        <v>2604</v>
      </c>
      <c r="F24" s="138">
        <v>2851</v>
      </c>
    </row>
    <row r="25" spans="1:6" s="129" customFormat="1" ht="24" customHeight="1">
      <c r="A25" s="137" t="s">
        <v>23</v>
      </c>
      <c r="B25" s="143">
        <v>2004</v>
      </c>
      <c r="C25" s="143">
        <v>1971</v>
      </c>
      <c r="D25" s="143">
        <v>2620</v>
      </c>
      <c r="E25" s="143">
        <v>2828</v>
      </c>
      <c r="F25" s="143">
        <v>2842</v>
      </c>
    </row>
    <row r="26" spans="1:6" s="129" customFormat="1" ht="24" customHeight="1">
      <c r="A26" s="139" t="s">
        <v>234</v>
      </c>
      <c r="B26" s="143"/>
      <c r="C26" s="143"/>
      <c r="D26" s="143"/>
      <c r="E26" s="143"/>
      <c r="F26" s="143"/>
    </row>
    <row r="27" spans="1:6" s="129" customFormat="1" ht="24" customHeight="1">
      <c r="A27" s="137" t="s">
        <v>411</v>
      </c>
      <c r="B27" s="143">
        <v>42</v>
      </c>
      <c r="C27" s="143">
        <v>65</v>
      </c>
      <c r="D27" s="143">
        <v>78</v>
      </c>
      <c r="E27" s="143">
        <v>98</v>
      </c>
      <c r="F27" s="143">
        <v>125</v>
      </c>
    </row>
    <row r="28" spans="1:6" s="129" customFormat="1" ht="24" customHeight="1">
      <c r="A28" s="137" t="s">
        <v>235</v>
      </c>
      <c r="B28" s="143">
        <v>40</v>
      </c>
      <c r="C28" s="143">
        <v>67</v>
      </c>
      <c r="D28" s="143">
        <v>109</v>
      </c>
      <c r="E28" s="143">
        <v>99</v>
      </c>
      <c r="F28" s="143">
        <v>124</v>
      </c>
    </row>
    <row r="29" spans="1:6" s="129" customFormat="1" ht="24" customHeight="1">
      <c r="A29" s="139" t="s">
        <v>18</v>
      </c>
      <c r="B29" s="143"/>
      <c r="C29" s="143"/>
      <c r="D29" s="143"/>
      <c r="E29" s="143"/>
      <c r="F29" s="143"/>
    </row>
    <row r="30" spans="1:6" s="129" customFormat="1" ht="24" customHeight="1">
      <c r="A30" s="137" t="s">
        <v>360</v>
      </c>
      <c r="B30" s="143">
        <v>680</v>
      </c>
      <c r="C30" s="143">
        <v>715</v>
      </c>
      <c r="D30" s="143">
        <v>1088</v>
      </c>
      <c r="E30" s="143">
        <v>983</v>
      </c>
      <c r="F30" s="143">
        <v>1224</v>
      </c>
    </row>
    <row r="31" spans="1:6" s="129" customFormat="1" ht="24" customHeight="1">
      <c r="A31" s="137" t="s">
        <v>236</v>
      </c>
      <c r="B31" s="143">
        <v>722</v>
      </c>
      <c r="C31" s="143">
        <v>827</v>
      </c>
      <c r="D31" s="143">
        <v>1315</v>
      </c>
      <c r="E31" s="143">
        <v>1310</v>
      </c>
      <c r="F31" s="143">
        <v>1414</v>
      </c>
    </row>
    <row r="32" spans="1:6" s="129" customFormat="1" ht="24" customHeight="1">
      <c r="A32" s="139" t="s">
        <v>237</v>
      </c>
      <c r="B32" s="143"/>
      <c r="C32" s="143"/>
      <c r="D32" s="143"/>
      <c r="E32" s="143"/>
      <c r="F32" s="143"/>
    </row>
    <row r="33" spans="1:6" ht="19.5" customHeight="1">
      <c r="A33" s="128" t="s">
        <v>412</v>
      </c>
      <c r="B33" s="129"/>
      <c r="C33" s="129"/>
    </row>
    <row r="34" spans="1:6" ht="19.5" customHeight="1">
      <c r="A34" s="128" t="s">
        <v>36</v>
      </c>
      <c r="B34" s="129"/>
      <c r="C34" s="129"/>
    </row>
    <row r="35" spans="1:6" ht="19.5" customHeight="1">
      <c r="A35" s="130" t="s">
        <v>250</v>
      </c>
      <c r="B35" s="129"/>
      <c r="C35" s="129"/>
    </row>
    <row r="36" spans="1:6" ht="19.5" customHeight="1">
      <c r="A36" s="130" t="s">
        <v>112</v>
      </c>
      <c r="B36" s="129"/>
      <c r="C36" s="129"/>
    </row>
    <row r="37" spans="1:6" ht="17.100000000000001" customHeight="1">
      <c r="A37" s="130"/>
      <c r="B37" s="129"/>
      <c r="C37" s="129"/>
    </row>
    <row r="38" spans="1:6" ht="17.100000000000001" customHeight="1">
      <c r="A38" s="131"/>
      <c r="B38" s="132"/>
      <c r="E38" s="132" t="s">
        <v>406</v>
      </c>
      <c r="F38" s="132" t="s">
        <v>406</v>
      </c>
    </row>
    <row r="39" spans="1:6" s="65" customFormat="1" ht="27" customHeight="1">
      <c r="A39" s="133"/>
      <c r="B39" s="53">
        <v>2014</v>
      </c>
      <c r="C39" s="53">
        <v>2015</v>
      </c>
      <c r="D39" s="53">
        <v>2016</v>
      </c>
      <c r="E39" s="53">
        <v>2017</v>
      </c>
      <c r="F39" s="53">
        <v>2018</v>
      </c>
    </row>
    <row r="40" spans="1:6" s="65" customFormat="1" ht="17.100000000000001" customHeight="1">
      <c r="A40" s="133"/>
      <c r="B40" s="134"/>
      <c r="C40" s="134"/>
      <c r="D40" s="134"/>
      <c r="E40" s="134"/>
      <c r="F40" s="134"/>
    </row>
    <row r="41" spans="1:6" s="129" customFormat="1" ht="24" customHeight="1">
      <c r="A41" s="137" t="s">
        <v>238</v>
      </c>
      <c r="B41" s="143">
        <v>4703</v>
      </c>
      <c r="C41" s="143">
        <v>5903</v>
      </c>
      <c r="D41" s="143">
        <v>8690</v>
      </c>
      <c r="E41" s="143">
        <v>8525</v>
      </c>
      <c r="F41" s="143">
        <v>8099</v>
      </c>
    </row>
    <row r="42" spans="1:6" s="129" customFormat="1" ht="24" customHeight="1">
      <c r="A42" s="139" t="s">
        <v>12</v>
      </c>
      <c r="B42" s="143"/>
      <c r="C42" s="143"/>
      <c r="D42" s="143"/>
      <c r="E42" s="143"/>
      <c r="F42" s="143"/>
    </row>
    <row r="43" spans="1:6" s="129" customFormat="1" ht="24" customHeight="1">
      <c r="A43" s="137" t="s">
        <v>239</v>
      </c>
      <c r="B43" s="143"/>
      <c r="C43" s="143"/>
      <c r="D43" s="143"/>
      <c r="E43" s="143"/>
      <c r="F43" s="143"/>
    </row>
    <row r="44" spans="1:6" s="129" customFormat="1" ht="24" customHeight="1">
      <c r="A44" s="137" t="s">
        <v>240</v>
      </c>
      <c r="B44" s="143"/>
      <c r="C44" s="143"/>
      <c r="D44" s="143"/>
      <c r="E44" s="143"/>
      <c r="F44" s="143"/>
    </row>
    <row r="45" spans="1:6" s="129" customFormat="1" ht="24" customHeight="1">
      <c r="A45" s="139" t="s">
        <v>241</v>
      </c>
      <c r="B45" s="143"/>
      <c r="C45" s="143"/>
      <c r="D45" s="143"/>
      <c r="E45" s="143"/>
      <c r="F45" s="143"/>
    </row>
    <row r="46" spans="1:6" s="129" customFormat="1" ht="24" customHeight="1">
      <c r="A46" s="139" t="s">
        <v>242</v>
      </c>
      <c r="B46" s="143"/>
      <c r="C46" s="143"/>
      <c r="D46" s="143"/>
      <c r="E46" s="143"/>
      <c r="F46" s="143"/>
    </row>
    <row r="47" spans="1:6" s="129" customFormat="1" ht="24" customHeight="1">
      <c r="A47" s="137" t="s">
        <v>413</v>
      </c>
      <c r="B47" s="143">
        <v>963</v>
      </c>
      <c r="C47" s="143">
        <v>1399</v>
      </c>
      <c r="D47" s="143">
        <v>1642</v>
      </c>
      <c r="E47" s="143">
        <v>1374</v>
      </c>
      <c r="F47" s="143">
        <v>1580</v>
      </c>
    </row>
    <row r="48" spans="1:6" s="129" customFormat="1" ht="24" customHeight="1">
      <c r="A48" s="137" t="s">
        <v>261</v>
      </c>
      <c r="B48" s="143"/>
      <c r="C48" s="143"/>
      <c r="D48" s="143"/>
      <c r="E48" s="143"/>
      <c r="F48" s="143">
        <v>2371</v>
      </c>
    </row>
    <row r="49" spans="1:6" s="129" customFormat="1" ht="24" customHeight="1">
      <c r="A49" s="139" t="s">
        <v>10</v>
      </c>
      <c r="B49" s="143">
        <v>727</v>
      </c>
      <c r="C49" s="143">
        <v>1240</v>
      </c>
      <c r="D49" s="143">
        <v>1928</v>
      </c>
      <c r="E49" s="143">
        <v>1983</v>
      </c>
      <c r="F49" s="143"/>
    </row>
    <row r="50" spans="1:6" s="129" customFormat="1" ht="24" customHeight="1">
      <c r="A50" s="137" t="s">
        <v>9</v>
      </c>
      <c r="B50" s="59">
        <v>1490</v>
      </c>
      <c r="C50" s="59">
        <v>1358</v>
      </c>
      <c r="D50" s="143">
        <v>1362</v>
      </c>
      <c r="E50" s="143">
        <v>1019</v>
      </c>
      <c r="F50" s="143">
        <v>1346</v>
      </c>
    </row>
    <row r="51" spans="1:6" s="129" customFormat="1" ht="24" customHeight="1">
      <c r="A51" s="139" t="s">
        <v>243</v>
      </c>
      <c r="B51" s="143"/>
      <c r="C51" s="143"/>
      <c r="D51" s="143"/>
      <c r="E51" s="143"/>
      <c r="F51" s="143"/>
    </row>
    <row r="52" spans="1:6" s="129" customFormat="1" ht="24" customHeight="1">
      <c r="A52" s="137" t="s">
        <v>414</v>
      </c>
      <c r="B52" s="143">
        <v>407</v>
      </c>
      <c r="C52" s="143">
        <v>398</v>
      </c>
      <c r="D52" s="143">
        <v>495</v>
      </c>
      <c r="E52" s="143">
        <v>623</v>
      </c>
      <c r="F52" s="143">
        <v>537</v>
      </c>
    </row>
    <row r="53" spans="1:6" s="129" customFormat="1" ht="24" customHeight="1">
      <c r="A53" s="137" t="s">
        <v>244</v>
      </c>
      <c r="B53" s="143"/>
      <c r="C53" s="143"/>
      <c r="D53" s="143"/>
      <c r="E53" s="143"/>
      <c r="F53" s="143"/>
    </row>
    <row r="54" spans="1:6" s="129" customFormat="1" ht="24" customHeight="1">
      <c r="A54" s="144" t="s">
        <v>245</v>
      </c>
      <c r="B54" s="143"/>
      <c r="C54" s="143"/>
      <c r="D54" s="143"/>
      <c r="E54" s="143"/>
      <c r="F54" s="143"/>
    </row>
    <row r="55" spans="1:6" s="129" customFormat="1" ht="24" customHeight="1">
      <c r="A55" s="145" t="s">
        <v>246</v>
      </c>
      <c r="B55" s="143"/>
      <c r="C55" s="143"/>
      <c r="D55" s="143"/>
      <c r="E55" s="143"/>
      <c r="F55" s="143"/>
    </row>
    <row r="56" spans="1:6" s="129" customFormat="1" ht="24" customHeight="1">
      <c r="A56" s="146" t="s">
        <v>247</v>
      </c>
      <c r="B56" s="143"/>
      <c r="C56" s="143"/>
      <c r="D56" s="143"/>
      <c r="E56" s="143"/>
      <c r="F56" s="143"/>
    </row>
    <row r="57" spans="1:6" s="129" customFormat="1" ht="24" customHeight="1">
      <c r="A57" s="147" t="s">
        <v>248</v>
      </c>
      <c r="B57" s="143"/>
      <c r="C57" s="143"/>
      <c r="D57" s="143"/>
      <c r="E57" s="143"/>
      <c r="F57" s="143"/>
    </row>
    <row r="58" spans="1:6" s="129" customFormat="1" ht="24" customHeight="1">
      <c r="A58" s="146" t="s">
        <v>249</v>
      </c>
      <c r="B58" s="143"/>
      <c r="C58" s="143"/>
      <c r="D58" s="143"/>
      <c r="E58" s="143"/>
      <c r="F58" s="143"/>
    </row>
    <row r="59" spans="1:6" ht="18" customHeight="1">
      <c r="A59" s="111"/>
      <c r="B59" s="111"/>
      <c r="C59" s="111"/>
      <c r="D59" s="111"/>
      <c r="E59" s="111"/>
      <c r="F59" s="111"/>
    </row>
  </sheetData>
  <pageMargins left="0.74803149606299202" right="0.511811023622047" top="0.62992125984252001" bottom="0.62992125984252001" header="0.31496062992126" footer="0.31496062992126"/>
  <pageSetup paperSize="9" orientation="portrait" r:id="rId1"/>
  <headerFooter scaleWithDoc="0" alignWithMargins="0">
    <oddFooter>&amp;C&amp;10&amp;P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21"/>
  <sheetViews>
    <sheetView workbookViewId="0">
      <selection activeCell="B1" sqref="B1:B1048576"/>
    </sheetView>
  </sheetViews>
  <sheetFormatPr defaultRowHeight="18" customHeight="1"/>
  <cols>
    <col min="1" max="1" width="38.33203125" style="90" customWidth="1"/>
    <col min="2" max="6" width="7.109375" style="90" customWidth="1"/>
    <col min="7" max="16384" width="8.88671875" style="90"/>
  </cols>
  <sheetData>
    <row r="1" spans="1:12" ht="19.5" customHeight="1">
      <c r="A1" s="148" t="s">
        <v>193</v>
      </c>
      <c r="B1" s="149"/>
      <c r="C1" s="149"/>
    </row>
    <row r="2" spans="1:12" ht="19.5" customHeight="1">
      <c r="A2" s="148" t="s">
        <v>591</v>
      </c>
      <c r="B2" s="149"/>
      <c r="C2" s="149"/>
    </row>
    <row r="3" spans="1:12" ht="19.5" customHeight="1">
      <c r="A3" s="150" t="s">
        <v>415</v>
      </c>
      <c r="B3" s="149"/>
      <c r="C3" s="149"/>
    </row>
    <row r="4" spans="1:12" ht="19.5" customHeight="1">
      <c r="A4" s="151"/>
      <c r="B4" s="156"/>
      <c r="C4" s="156"/>
      <c r="D4" s="156"/>
      <c r="E4" s="156"/>
      <c r="F4" s="156"/>
    </row>
    <row r="5" spans="1:12" ht="19.5" customHeight="1">
      <c r="A5" s="152"/>
      <c r="B5" s="153"/>
      <c r="E5" s="153"/>
      <c r="F5" s="153" t="s">
        <v>406</v>
      </c>
    </row>
    <row r="6" spans="1:12" ht="27" customHeight="1">
      <c r="A6" s="119"/>
      <c r="B6" s="53">
        <v>2014</v>
      </c>
      <c r="C6" s="53">
        <v>2015</v>
      </c>
      <c r="D6" s="53">
        <v>2016</v>
      </c>
      <c r="E6" s="53">
        <v>2017</v>
      </c>
      <c r="F6" s="53">
        <v>2018</v>
      </c>
    </row>
    <row r="7" spans="1:12" ht="19.5" customHeight="1">
      <c r="A7" s="89"/>
      <c r="B7" s="154"/>
    </row>
    <row r="8" spans="1:12" ht="18" customHeight="1">
      <c r="A8" s="75" t="s">
        <v>291</v>
      </c>
      <c r="B8" s="155">
        <f t="shared" ref="B8:F8" si="0">SUM(B10:B20)</f>
        <v>379615</v>
      </c>
      <c r="C8" s="155">
        <f t="shared" si="0"/>
        <v>404179</v>
      </c>
      <c r="D8" s="155">
        <f t="shared" si="0"/>
        <v>434129</v>
      </c>
      <c r="E8" s="155">
        <f t="shared" si="0"/>
        <v>435981</v>
      </c>
      <c r="F8" s="155">
        <f t="shared" si="0"/>
        <v>445760</v>
      </c>
      <c r="G8" s="280"/>
      <c r="H8" s="280"/>
      <c r="I8" s="280"/>
      <c r="J8" s="280"/>
      <c r="K8" s="280"/>
      <c r="L8" s="280"/>
    </row>
    <row r="9" spans="1:12" ht="17.100000000000001" customHeight="1">
      <c r="A9" s="76" t="s">
        <v>404</v>
      </c>
    </row>
    <row r="10" spans="1:12" ht="18" customHeight="1">
      <c r="A10" s="60" t="s">
        <v>385</v>
      </c>
      <c r="B10" s="156">
        <v>193360</v>
      </c>
      <c r="C10" s="156">
        <v>202724</v>
      </c>
      <c r="D10" s="156">
        <v>214421</v>
      </c>
      <c r="E10" s="156">
        <v>209450</v>
      </c>
      <c r="F10" s="156">
        <v>210861</v>
      </c>
    </row>
    <row r="11" spans="1:12" ht="18" customHeight="1">
      <c r="A11" s="60" t="s">
        <v>570</v>
      </c>
      <c r="B11" s="156">
        <v>11702</v>
      </c>
      <c r="C11" s="156">
        <v>10870</v>
      </c>
      <c r="D11" s="156">
        <v>11393</v>
      </c>
      <c r="E11" s="156">
        <v>13251</v>
      </c>
      <c r="F11" s="156">
        <v>14472</v>
      </c>
    </row>
    <row r="12" spans="1:12" ht="18" customHeight="1">
      <c r="A12" s="60" t="s">
        <v>386</v>
      </c>
      <c r="B12" s="156">
        <v>500</v>
      </c>
      <c r="C12" s="156">
        <v>654</v>
      </c>
      <c r="D12" s="156">
        <v>766</v>
      </c>
      <c r="E12" s="156">
        <v>808</v>
      </c>
      <c r="F12" s="156">
        <v>855</v>
      </c>
    </row>
    <row r="13" spans="1:12" ht="18" customHeight="1">
      <c r="A13" s="60" t="s">
        <v>387</v>
      </c>
      <c r="B13" s="156">
        <v>24077</v>
      </c>
      <c r="C13" s="156">
        <v>25657</v>
      </c>
      <c r="D13" s="156">
        <v>28055</v>
      </c>
      <c r="E13" s="156">
        <v>28246</v>
      </c>
      <c r="F13" s="156">
        <v>31408</v>
      </c>
    </row>
    <row r="14" spans="1:12" ht="18" customHeight="1">
      <c r="A14" s="60" t="s">
        <v>388</v>
      </c>
      <c r="B14" s="156">
        <v>1309</v>
      </c>
      <c r="C14" s="156">
        <v>1249</v>
      </c>
      <c r="D14" s="156">
        <v>3839</v>
      </c>
      <c r="E14" s="156">
        <v>4312</v>
      </c>
      <c r="F14" s="156">
        <v>5343</v>
      </c>
    </row>
    <row r="15" spans="1:12" ht="18" customHeight="1">
      <c r="A15" s="60" t="s">
        <v>389</v>
      </c>
      <c r="B15" s="156">
        <v>74237</v>
      </c>
      <c r="C15" s="156">
        <v>79158</v>
      </c>
      <c r="D15" s="156">
        <v>73465</v>
      </c>
      <c r="E15" s="156">
        <v>71215</v>
      </c>
      <c r="F15" s="156">
        <v>71468</v>
      </c>
    </row>
    <row r="16" spans="1:12" ht="18" customHeight="1">
      <c r="A16" s="60" t="s">
        <v>390</v>
      </c>
      <c r="B16" s="156">
        <v>792</v>
      </c>
      <c r="C16" s="156">
        <v>771</v>
      </c>
      <c r="D16" s="156">
        <v>1377</v>
      </c>
      <c r="E16" s="156">
        <v>1701</v>
      </c>
      <c r="F16" s="156">
        <v>1483</v>
      </c>
    </row>
    <row r="17" spans="1:6" ht="18" customHeight="1">
      <c r="A17" s="60" t="s">
        <v>391</v>
      </c>
      <c r="B17" s="156">
        <v>548</v>
      </c>
      <c r="C17" s="156">
        <v>587</v>
      </c>
      <c r="D17" s="156">
        <v>783</v>
      </c>
      <c r="E17" s="156">
        <v>722</v>
      </c>
      <c r="F17" s="156">
        <v>687</v>
      </c>
    </row>
    <row r="18" spans="1:6" ht="18" customHeight="1">
      <c r="A18" s="60" t="s">
        <v>392</v>
      </c>
      <c r="B18" s="156">
        <v>16348</v>
      </c>
      <c r="C18" s="156">
        <v>18778</v>
      </c>
      <c r="D18" s="156">
        <v>22780</v>
      </c>
      <c r="E18" s="156">
        <v>25185</v>
      </c>
      <c r="F18" s="156">
        <v>28436</v>
      </c>
    </row>
    <row r="19" spans="1:6" ht="18" customHeight="1">
      <c r="A19" s="60" t="s">
        <v>393</v>
      </c>
      <c r="B19" s="156">
        <v>11680</v>
      </c>
      <c r="C19" s="156">
        <v>13842</v>
      </c>
      <c r="D19" s="156">
        <v>18167</v>
      </c>
      <c r="E19" s="156">
        <v>19234</v>
      </c>
      <c r="F19" s="156">
        <v>19896</v>
      </c>
    </row>
    <row r="20" spans="1:6" ht="18" customHeight="1">
      <c r="A20" s="60" t="s">
        <v>394</v>
      </c>
      <c r="B20" s="156">
        <v>45062</v>
      </c>
      <c r="C20" s="156">
        <v>49889</v>
      </c>
      <c r="D20" s="156">
        <v>59083</v>
      </c>
      <c r="E20" s="156">
        <v>61857</v>
      </c>
      <c r="F20" s="156">
        <v>60851</v>
      </c>
    </row>
    <row r="21" spans="1:6" ht="18" customHeight="1">
      <c r="A21" s="157"/>
      <c r="B21" s="157"/>
      <c r="C21" s="157"/>
      <c r="D21" s="157"/>
      <c r="E21" s="157"/>
      <c r="F21" s="157"/>
    </row>
  </sheetData>
  <pageMargins left="0.74803149606299213" right="0.51181102362204722" top="0.62992125984251968" bottom="0.62992125984251968" header="0.31496062992125984" footer="0.31496062992125984"/>
  <pageSetup paperSize="9" orientation="portrait" r:id="rId1"/>
  <headerFooter scaleWithDoc="0" alignWithMargins="0">
    <oddFooter>&amp;C&amp;10&amp;P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2"/>
  <sheetViews>
    <sheetView workbookViewId="0">
      <selection activeCell="B15" sqref="B15"/>
    </sheetView>
  </sheetViews>
  <sheetFormatPr defaultRowHeight="15"/>
  <cols>
    <col min="1" max="1" width="39.77734375" style="90" customWidth="1"/>
    <col min="2" max="4" width="6.77734375" style="90" customWidth="1"/>
    <col min="5" max="6" width="7.33203125" style="90" customWidth="1"/>
    <col min="7" max="16384" width="8.88671875" style="90"/>
  </cols>
  <sheetData>
    <row r="1" spans="1:6" ht="19.5" customHeight="1">
      <c r="A1" s="148" t="s">
        <v>208</v>
      </c>
    </row>
    <row r="2" spans="1:6" ht="19.5" customHeight="1">
      <c r="A2" s="148" t="s">
        <v>39</v>
      </c>
    </row>
    <row r="3" spans="1:6" ht="19.5" customHeight="1">
      <c r="A3" s="150" t="s">
        <v>38</v>
      </c>
    </row>
    <row r="4" spans="1:6" ht="19.5" customHeight="1">
      <c r="A4" s="158"/>
    </row>
    <row r="5" spans="1:6" ht="27" customHeight="1">
      <c r="A5" s="159"/>
      <c r="B5" s="72">
        <v>2014</v>
      </c>
      <c r="C5" s="72">
        <v>2015</v>
      </c>
      <c r="D5" s="72">
        <v>2016</v>
      </c>
      <c r="E5" s="72">
        <v>2017</v>
      </c>
      <c r="F5" s="72">
        <v>2018</v>
      </c>
    </row>
    <row r="6" spans="1:6" ht="18.75" customHeight="1">
      <c r="A6" s="159"/>
    </row>
    <row r="7" spans="1:6" ht="18.75" customHeight="1">
      <c r="A7" s="89"/>
      <c r="B7" s="537" t="s">
        <v>416</v>
      </c>
      <c r="C7" s="537"/>
      <c r="D7" s="537"/>
      <c r="E7" s="537"/>
      <c r="F7" s="537"/>
    </row>
    <row r="8" spans="1:6" ht="18.75" customHeight="1">
      <c r="A8" s="161" t="s">
        <v>417</v>
      </c>
      <c r="B8" s="55">
        <f t="shared" ref="B8:E8" si="0">B9+B12+B20</f>
        <v>564823</v>
      </c>
      <c r="C8" s="55">
        <f t="shared" si="0"/>
        <v>657993</v>
      </c>
      <c r="D8" s="55">
        <f t="shared" si="0"/>
        <v>778469</v>
      </c>
      <c r="E8" s="55">
        <f t="shared" si="0"/>
        <v>870227</v>
      </c>
      <c r="F8" s="55">
        <f t="shared" ref="F8" si="1">F9+F12+F20</f>
        <v>1016203</v>
      </c>
    </row>
    <row r="9" spans="1:6" ht="18.75" customHeight="1">
      <c r="A9" s="161" t="s">
        <v>418</v>
      </c>
      <c r="B9" s="55">
        <f t="shared" ref="B9:E9" si="2">SUM(B10:B11)</f>
        <v>64545</v>
      </c>
      <c r="C9" s="55">
        <f t="shared" si="2"/>
        <v>65949</v>
      </c>
      <c r="D9" s="55">
        <f t="shared" si="2"/>
        <v>72714</v>
      </c>
      <c r="E9" s="55">
        <f t="shared" si="2"/>
        <v>68920</v>
      </c>
      <c r="F9" s="55">
        <f t="shared" ref="F9" si="3">SUM(F10:F11)</f>
        <v>45420</v>
      </c>
    </row>
    <row r="10" spans="1:6" ht="18.75" customHeight="1">
      <c r="A10" s="413" t="s">
        <v>568</v>
      </c>
      <c r="B10" s="59">
        <v>24090</v>
      </c>
      <c r="C10" s="59">
        <v>20320</v>
      </c>
      <c r="D10" s="59">
        <v>22930</v>
      </c>
      <c r="E10" s="59">
        <v>22935</v>
      </c>
      <c r="F10" s="59">
        <v>20720</v>
      </c>
    </row>
    <row r="11" spans="1:6" ht="18.75" customHeight="1">
      <c r="A11" s="413" t="s">
        <v>569</v>
      </c>
      <c r="B11" s="59">
        <v>40455</v>
      </c>
      <c r="C11" s="59">
        <v>45629</v>
      </c>
      <c r="D11" s="59">
        <v>49784</v>
      </c>
      <c r="E11" s="59">
        <v>45985</v>
      </c>
      <c r="F11" s="59">
        <v>24700</v>
      </c>
    </row>
    <row r="12" spans="1:6" ht="18.75" customHeight="1">
      <c r="A12" s="161" t="s">
        <v>419</v>
      </c>
      <c r="B12" s="55">
        <f t="shared" ref="B12:F12" si="4">SUM(B13:B18)</f>
        <v>153253</v>
      </c>
      <c r="C12" s="55">
        <f t="shared" si="4"/>
        <v>203690</v>
      </c>
      <c r="D12" s="55">
        <f t="shared" si="4"/>
        <v>267648</v>
      </c>
      <c r="E12" s="55">
        <f t="shared" si="4"/>
        <v>311862</v>
      </c>
      <c r="F12" s="55">
        <f t="shared" si="4"/>
        <v>432018</v>
      </c>
    </row>
    <row r="13" spans="1:6" ht="18.75" customHeight="1">
      <c r="A13" s="413" t="s">
        <v>294</v>
      </c>
      <c r="B13" s="59">
        <v>14526</v>
      </c>
      <c r="C13" s="59">
        <v>19366</v>
      </c>
      <c r="D13" s="59">
        <v>14516</v>
      </c>
      <c r="E13" s="59">
        <v>15263</v>
      </c>
      <c r="F13" s="59">
        <v>14992</v>
      </c>
    </row>
    <row r="14" spans="1:6" ht="18.75" customHeight="1">
      <c r="A14" s="413" t="s">
        <v>543</v>
      </c>
      <c r="B14" s="59">
        <v>1</v>
      </c>
      <c r="C14" s="59">
        <v>0</v>
      </c>
      <c r="D14" s="59">
        <v>18</v>
      </c>
      <c r="E14" s="59">
        <v>30</v>
      </c>
      <c r="F14" s="59">
        <v>25</v>
      </c>
    </row>
    <row r="15" spans="1:6" ht="18.75" customHeight="1">
      <c r="A15" s="413" t="s">
        <v>295</v>
      </c>
      <c r="B15" s="59">
        <v>82597</v>
      </c>
      <c r="C15" s="59">
        <v>100934</v>
      </c>
      <c r="D15" s="59">
        <v>112607</v>
      </c>
      <c r="E15" s="59">
        <v>140270</v>
      </c>
      <c r="F15" s="59">
        <v>194536</v>
      </c>
    </row>
    <row r="16" spans="1:6" ht="18.75" customHeight="1">
      <c r="A16" s="413" t="s">
        <v>5</v>
      </c>
      <c r="B16" s="59">
        <v>18593</v>
      </c>
      <c r="C16" s="59">
        <v>21900</v>
      </c>
      <c r="D16" s="59">
        <v>22097</v>
      </c>
      <c r="E16" s="59">
        <v>25925</v>
      </c>
      <c r="F16" s="59">
        <v>30301</v>
      </c>
    </row>
    <row r="17" spans="1:6" s="164" customFormat="1" ht="18.75" customHeight="1">
      <c r="A17" s="414" t="s">
        <v>4</v>
      </c>
      <c r="B17" s="163"/>
      <c r="C17" s="163"/>
      <c r="D17" s="163"/>
      <c r="E17" s="163"/>
      <c r="F17" s="458"/>
    </row>
    <row r="18" spans="1:6" ht="18.75" customHeight="1">
      <c r="A18" s="413" t="s">
        <v>3</v>
      </c>
      <c r="B18" s="59">
        <v>37536</v>
      </c>
      <c r="C18" s="59">
        <v>61490</v>
      </c>
      <c r="D18" s="59">
        <v>118410</v>
      </c>
      <c r="E18" s="59">
        <v>130374</v>
      </c>
      <c r="F18" s="59">
        <v>192164</v>
      </c>
    </row>
    <row r="19" spans="1:6" s="164" customFormat="1" ht="18.75" customHeight="1">
      <c r="A19" s="414" t="s">
        <v>2</v>
      </c>
      <c r="B19" s="163"/>
      <c r="C19" s="163"/>
      <c r="D19" s="163"/>
      <c r="E19" s="163"/>
      <c r="F19" s="163"/>
    </row>
    <row r="20" spans="1:6" ht="16.5" customHeight="1">
      <c r="A20" s="161" t="s">
        <v>1</v>
      </c>
      <c r="B20" s="55">
        <f t="shared" ref="B20:F20" si="5">SUM(B22:B23)</f>
        <v>347025</v>
      </c>
      <c r="C20" s="55">
        <f t="shared" si="5"/>
        <v>388354</v>
      </c>
      <c r="D20" s="55">
        <f t="shared" si="5"/>
        <v>438107</v>
      </c>
      <c r="E20" s="55">
        <f t="shared" si="5"/>
        <v>489445</v>
      </c>
      <c r="F20" s="55">
        <f t="shared" si="5"/>
        <v>538765</v>
      </c>
    </row>
    <row r="21" spans="1:6" ht="16.5" customHeight="1">
      <c r="A21" s="165" t="s">
        <v>0</v>
      </c>
      <c r="B21" s="59"/>
      <c r="C21" s="59"/>
      <c r="D21" s="59"/>
      <c r="E21" s="59"/>
      <c r="F21" s="59"/>
    </row>
    <row r="22" spans="1:6" ht="16.5" customHeight="1">
      <c r="A22" s="413" t="s">
        <v>420</v>
      </c>
      <c r="B22" s="59">
        <v>321995</v>
      </c>
      <c r="C22" s="59">
        <v>363691</v>
      </c>
      <c r="D22" s="59">
        <v>413870</v>
      </c>
      <c r="E22" s="59">
        <v>465330</v>
      </c>
      <c r="F22" s="59">
        <v>513776</v>
      </c>
    </row>
    <row r="23" spans="1:6" ht="16.5" customHeight="1">
      <c r="A23" s="413" t="s">
        <v>421</v>
      </c>
      <c r="B23" s="59">
        <v>25030</v>
      </c>
      <c r="C23" s="59">
        <v>24663</v>
      </c>
      <c r="D23" s="59">
        <v>24237</v>
      </c>
      <c r="E23" s="59">
        <v>24115</v>
      </c>
      <c r="F23" s="59">
        <v>24989</v>
      </c>
    </row>
    <row r="24" spans="1:6" ht="16.5" customHeight="1">
      <c r="A24" s="162"/>
    </row>
    <row r="25" spans="1:6" ht="16.5" customHeight="1">
      <c r="A25" s="166"/>
      <c r="B25" s="541" t="s">
        <v>422</v>
      </c>
      <c r="C25" s="541"/>
      <c r="D25" s="541"/>
      <c r="E25" s="541"/>
      <c r="F25" s="541"/>
    </row>
    <row r="26" spans="1:6" ht="16.5" customHeight="1">
      <c r="A26" s="161" t="s">
        <v>417</v>
      </c>
      <c r="B26" s="61">
        <f t="shared" ref="B26:F26" si="6">+B27+B30+B38</f>
        <v>100</v>
      </c>
      <c r="C26" s="61">
        <f t="shared" si="6"/>
        <v>100</v>
      </c>
      <c r="D26" s="61">
        <f t="shared" si="6"/>
        <v>100</v>
      </c>
      <c r="E26" s="61">
        <f t="shared" si="6"/>
        <v>100</v>
      </c>
      <c r="F26" s="61">
        <f t="shared" si="6"/>
        <v>100</v>
      </c>
    </row>
    <row r="27" spans="1:6" s="88" customFormat="1" ht="16.5" customHeight="1">
      <c r="A27" s="161" t="s">
        <v>418</v>
      </c>
      <c r="B27" s="167">
        <f t="shared" ref="B27:F27" si="7">B9/B$8*100</f>
        <v>11.42747373956089</v>
      </c>
      <c r="C27" s="167">
        <f t="shared" si="7"/>
        <v>10.022751001910354</v>
      </c>
      <c r="D27" s="167">
        <f t="shared" si="7"/>
        <v>9.3406416954303886</v>
      </c>
      <c r="E27" s="167">
        <f t="shared" si="7"/>
        <v>7.9197726570193749</v>
      </c>
      <c r="F27" s="167">
        <f t="shared" si="7"/>
        <v>4.4695794049023672</v>
      </c>
    </row>
    <row r="28" spans="1:6" ht="16.5" customHeight="1">
      <c r="A28" s="413" t="s">
        <v>568</v>
      </c>
      <c r="B28" s="168">
        <f t="shared" ref="B28:E34" si="8">B10/B$8*100</f>
        <v>4.2650529457900976</v>
      </c>
      <c r="C28" s="168">
        <f t="shared" si="8"/>
        <v>3.0881787496219566</v>
      </c>
      <c r="D28" s="168">
        <f t="shared" si="8"/>
        <v>2.9455251268836653</v>
      </c>
      <c r="E28" s="168">
        <f t="shared" si="8"/>
        <v>2.6355192380838561</v>
      </c>
      <c r="F28" s="168">
        <f t="shared" ref="F28" si="9">F10/F$8*100</f>
        <v>2.0389626875732505</v>
      </c>
    </row>
    <row r="29" spans="1:6" ht="16.5" customHeight="1">
      <c r="A29" s="413" t="s">
        <v>569</v>
      </c>
      <c r="B29" s="168">
        <f t="shared" si="8"/>
        <v>7.1624207937707922</v>
      </c>
      <c r="C29" s="168">
        <f t="shared" si="8"/>
        <v>6.9345722522883984</v>
      </c>
      <c r="D29" s="168">
        <f t="shared" si="8"/>
        <v>6.3951165685467242</v>
      </c>
      <c r="E29" s="168">
        <f t="shared" si="8"/>
        <v>5.2842534189355188</v>
      </c>
      <c r="F29" s="168">
        <f t="shared" ref="F29" si="10">F11/F$8*100</f>
        <v>2.4306167173291162</v>
      </c>
    </row>
    <row r="30" spans="1:6" s="88" customFormat="1" ht="18.75" customHeight="1">
      <c r="A30" s="161" t="s">
        <v>419</v>
      </c>
      <c r="B30" s="167">
        <f t="shared" si="8"/>
        <v>27.132924827777906</v>
      </c>
      <c r="C30" s="167">
        <f t="shared" si="8"/>
        <v>30.956256373548047</v>
      </c>
      <c r="D30" s="167">
        <f t="shared" si="8"/>
        <v>34.38133053467768</v>
      </c>
      <c r="E30" s="167">
        <f t="shared" si="8"/>
        <v>35.836856360466868</v>
      </c>
      <c r="F30" s="167">
        <f t="shared" ref="F30" si="11">F12/F$8*100</f>
        <v>42.512962469112964</v>
      </c>
    </row>
    <row r="31" spans="1:6" ht="18.75" customHeight="1">
      <c r="A31" s="413" t="s">
        <v>294</v>
      </c>
      <c r="B31" s="168">
        <f t="shared" si="8"/>
        <v>2.5717791237254857</v>
      </c>
      <c r="C31" s="168">
        <f t="shared" si="8"/>
        <v>2.9431924047824221</v>
      </c>
      <c r="D31" s="168">
        <f t="shared" si="8"/>
        <v>1.8646856843368202</v>
      </c>
      <c r="E31" s="168">
        <f t="shared" si="8"/>
        <v>1.7539101866524482</v>
      </c>
      <c r="F31" s="168">
        <f t="shared" ref="F31" si="12">F13/F$8*100</f>
        <v>1.4752957824371704</v>
      </c>
    </row>
    <row r="32" spans="1:6" ht="18.75" customHeight="1">
      <c r="A32" s="413" t="s">
        <v>543</v>
      </c>
      <c r="B32" s="168">
        <f t="shared" si="8"/>
        <v>1.7704661460315888E-4</v>
      </c>
      <c r="C32" s="168">
        <f t="shared" si="8"/>
        <v>0</v>
      </c>
      <c r="D32" s="168">
        <f t="shared" si="8"/>
        <v>2.3122308017403392E-3</v>
      </c>
      <c r="E32" s="168">
        <f t="shared" si="8"/>
        <v>3.4473763742104073E-3</v>
      </c>
      <c r="F32" s="168">
        <f t="shared" ref="F32" si="13">F14/F$8*100</f>
        <v>2.4601383778634781E-3</v>
      </c>
    </row>
    <row r="33" spans="1:6" ht="18.75" customHeight="1">
      <c r="A33" s="413" t="s">
        <v>295</v>
      </c>
      <c r="B33" s="168">
        <f t="shared" si="8"/>
        <v>14.623519226377113</v>
      </c>
      <c r="C33" s="168">
        <f t="shared" si="8"/>
        <v>15.339676865863314</v>
      </c>
      <c r="D33" s="168">
        <f t="shared" si="8"/>
        <v>14.465187438420799</v>
      </c>
      <c r="E33" s="168">
        <f t="shared" si="8"/>
        <v>16.118782800349791</v>
      </c>
      <c r="F33" s="168">
        <f t="shared" ref="F33" si="14">F15/F$8*100</f>
        <v>19.143419179041981</v>
      </c>
    </row>
    <row r="34" spans="1:6" ht="18.75" customHeight="1">
      <c r="A34" s="413" t="s">
        <v>5</v>
      </c>
      <c r="B34" s="168">
        <f t="shared" si="8"/>
        <v>3.2918277053165328</v>
      </c>
      <c r="C34" s="168">
        <f t="shared" si="8"/>
        <v>3.3283028846811438</v>
      </c>
      <c r="D34" s="168">
        <f t="shared" si="8"/>
        <v>2.8385202236697928</v>
      </c>
      <c r="E34" s="168">
        <f t="shared" si="8"/>
        <v>2.9791077500468268</v>
      </c>
      <c r="F34" s="168">
        <f t="shared" ref="F34" si="15">F16/F$8*100</f>
        <v>2.9817861195056499</v>
      </c>
    </row>
    <row r="35" spans="1:6" ht="18.75" customHeight="1">
      <c r="A35" s="414" t="s">
        <v>4</v>
      </c>
      <c r="B35" s="168"/>
      <c r="C35" s="168"/>
      <c r="D35" s="168"/>
      <c r="E35" s="168"/>
      <c r="F35" s="168"/>
    </row>
    <row r="36" spans="1:6" ht="18.75" customHeight="1">
      <c r="A36" s="413" t="s">
        <v>3</v>
      </c>
      <c r="B36" s="168">
        <f t="shared" ref="B36:F36" si="16">B18/B$8*100</f>
        <v>6.6456217257441716</v>
      </c>
      <c r="C36" s="168">
        <f t="shared" si="16"/>
        <v>9.3450842182211673</v>
      </c>
      <c r="D36" s="168">
        <f t="shared" si="16"/>
        <v>15.210624957448529</v>
      </c>
      <c r="E36" s="168">
        <f t="shared" si="16"/>
        <v>14.981608247043587</v>
      </c>
      <c r="F36" s="168">
        <f t="shared" si="16"/>
        <v>18.910001249750298</v>
      </c>
    </row>
    <row r="37" spans="1:6" ht="18.75" customHeight="1">
      <c r="A37" s="414" t="s">
        <v>2</v>
      </c>
      <c r="B37" s="168"/>
      <c r="C37" s="168"/>
      <c r="D37" s="168"/>
      <c r="E37" s="168"/>
      <c r="F37" s="168"/>
    </row>
    <row r="38" spans="1:6" s="88" customFormat="1" ht="16.5" customHeight="1">
      <c r="A38" s="161" t="s">
        <v>1</v>
      </c>
      <c r="B38" s="167">
        <f t="shared" ref="B38:F38" si="17">B20/B$8*100</f>
        <v>61.439601432661206</v>
      </c>
      <c r="C38" s="167">
        <f t="shared" si="17"/>
        <v>59.020992624541599</v>
      </c>
      <c r="D38" s="167">
        <f t="shared" si="17"/>
        <v>56.278027769891928</v>
      </c>
      <c r="E38" s="167">
        <f t="shared" si="17"/>
        <v>56.24337098251376</v>
      </c>
      <c r="F38" s="167">
        <f t="shared" si="17"/>
        <v>53.017458125984675</v>
      </c>
    </row>
    <row r="39" spans="1:6" ht="16.5" customHeight="1">
      <c r="A39" s="165" t="s">
        <v>0</v>
      </c>
      <c r="B39" s="168"/>
      <c r="C39" s="168"/>
      <c r="D39" s="168"/>
      <c r="E39" s="168"/>
      <c r="F39" s="168"/>
    </row>
    <row r="40" spans="1:6" ht="16.5" customHeight="1">
      <c r="A40" s="413" t="s">
        <v>420</v>
      </c>
      <c r="B40" s="168">
        <f t="shared" ref="B40:E41" si="18">B22/B$8*100</f>
        <v>57.008124669144131</v>
      </c>
      <c r="C40" s="168">
        <f t="shared" si="18"/>
        <v>55.272776458108218</v>
      </c>
      <c r="D40" s="168">
        <f t="shared" si="18"/>
        <v>53.164608995348559</v>
      </c>
      <c r="E40" s="168">
        <f t="shared" si="18"/>
        <v>53.472254940377631</v>
      </c>
      <c r="F40" s="168">
        <f t="shared" ref="F40" si="19">F22/F$8*100</f>
        <v>50.558402209007447</v>
      </c>
    </row>
    <row r="41" spans="1:6" s="169" customFormat="1" ht="16.5" customHeight="1">
      <c r="A41" s="413" t="s">
        <v>421</v>
      </c>
      <c r="B41" s="168">
        <f t="shared" si="18"/>
        <v>4.4314767635170664</v>
      </c>
      <c r="C41" s="168">
        <f t="shared" si="18"/>
        <v>3.7482161664333815</v>
      </c>
      <c r="D41" s="168">
        <f t="shared" si="18"/>
        <v>3.1134187745433666</v>
      </c>
      <c r="E41" s="168">
        <f t="shared" si="18"/>
        <v>2.7711160421361325</v>
      </c>
      <c r="F41" s="168">
        <f t="shared" ref="F41" si="20">F23/F$8*100</f>
        <v>2.4590559169772179</v>
      </c>
    </row>
    <row r="42" spans="1:6" s="169" customFormat="1">
      <c r="A42" s="157"/>
      <c r="B42" s="170"/>
      <c r="C42" s="170"/>
      <c r="D42" s="170"/>
      <c r="E42" s="170"/>
      <c r="F42" s="170"/>
    </row>
  </sheetData>
  <mergeCells count="2">
    <mergeCell ref="B7:F7"/>
    <mergeCell ref="B25:F25"/>
  </mergeCells>
  <pageMargins left="0.74803149606299213" right="0.51181102362204722" top="0.49" bottom="0.41" header="0.31496062992125984" footer="0.31496062992125984"/>
  <pageSetup paperSize="9" orientation="portrait" r:id="rId1"/>
  <headerFooter scaleWithDoc="0" alignWithMargins="0">
    <oddFooter>&amp;C&amp;10&amp;P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58"/>
  <sheetViews>
    <sheetView workbookViewId="0">
      <selection activeCell="B1" sqref="B1:B1048576"/>
    </sheetView>
  </sheetViews>
  <sheetFormatPr defaultRowHeight="15"/>
  <cols>
    <col min="1" max="1" width="39.77734375" style="172" customWidth="1"/>
    <col min="2" max="4" width="6.77734375" style="172" customWidth="1"/>
    <col min="5" max="6" width="7.33203125" style="172" customWidth="1"/>
    <col min="7" max="16384" width="8.88671875" style="172"/>
  </cols>
  <sheetData>
    <row r="1" spans="1:13" ht="19.5" customHeight="1">
      <c r="A1" s="128" t="s">
        <v>209</v>
      </c>
      <c r="B1" s="171"/>
      <c r="C1" s="171"/>
    </row>
    <row r="2" spans="1:13" ht="19.5" customHeight="1">
      <c r="A2" s="128" t="s">
        <v>40</v>
      </c>
      <c r="B2" s="171"/>
      <c r="C2" s="171"/>
    </row>
    <row r="3" spans="1:13" ht="19.5" customHeight="1">
      <c r="A3" s="130" t="s">
        <v>41</v>
      </c>
      <c r="B3" s="171"/>
      <c r="C3" s="171"/>
    </row>
    <row r="4" spans="1:13" ht="19.5" customHeight="1">
      <c r="A4" s="173"/>
      <c r="B4" s="171"/>
      <c r="C4" s="171"/>
    </row>
    <row r="5" spans="1:13" ht="19.5" customHeight="1">
      <c r="A5" s="174"/>
      <c r="B5" s="175"/>
      <c r="C5" s="174"/>
      <c r="D5" s="174"/>
      <c r="E5" s="174"/>
      <c r="F5" s="448" t="s">
        <v>423</v>
      </c>
    </row>
    <row r="6" spans="1:13" s="65" customFormat="1" ht="27" customHeight="1">
      <c r="A6" s="133"/>
      <c r="B6" s="72">
        <v>2014</v>
      </c>
      <c r="C6" s="72">
        <v>2015</v>
      </c>
      <c r="D6" s="72">
        <v>2016</v>
      </c>
      <c r="E6" s="72">
        <v>2017</v>
      </c>
      <c r="F6" s="72">
        <v>2018</v>
      </c>
    </row>
    <row r="7" spans="1:13" s="65" customFormat="1" ht="24" customHeight="1">
      <c r="A7" s="133"/>
      <c r="B7" s="176"/>
    </row>
    <row r="8" spans="1:13" s="64" customFormat="1" ht="24" customHeight="1">
      <c r="A8" s="135" t="s">
        <v>291</v>
      </c>
      <c r="B8" s="136">
        <f t="shared" ref="B8:F8" si="0">SUM(B9:B32,B40:B57)</f>
        <v>564823</v>
      </c>
      <c r="C8" s="136">
        <f t="shared" si="0"/>
        <v>657993</v>
      </c>
      <c r="D8" s="136">
        <f t="shared" si="0"/>
        <v>778469</v>
      </c>
      <c r="E8" s="136">
        <f t="shared" si="0"/>
        <v>870227</v>
      </c>
      <c r="F8" s="136">
        <f t="shared" si="0"/>
        <v>1016203</v>
      </c>
      <c r="G8" s="456"/>
      <c r="H8" s="456"/>
      <c r="I8" s="456"/>
      <c r="J8" s="456"/>
      <c r="K8" s="456"/>
      <c r="L8" s="456"/>
      <c r="M8" s="456"/>
    </row>
    <row r="9" spans="1:13" s="64" customFormat="1" ht="24" customHeight="1">
      <c r="A9" s="141" t="s">
        <v>224</v>
      </c>
      <c r="B9" s="138">
        <v>8960</v>
      </c>
      <c r="C9" s="138">
        <v>9096</v>
      </c>
      <c r="D9" s="138">
        <v>10583</v>
      </c>
      <c r="E9" s="138">
        <v>14808</v>
      </c>
      <c r="F9" s="138">
        <v>17368</v>
      </c>
    </row>
    <row r="10" spans="1:13" s="140" customFormat="1" ht="24" customHeight="1">
      <c r="A10" s="142" t="s">
        <v>33</v>
      </c>
      <c r="B10" s="136"/>
      <c r="C10" s="136"/>
      <c r="D10" s="136"/>
      <c r="E10" s="136"/>
      <c r="F10" s="136"/>
    </row>
    <row r="11" spans="1:13" s="64" customFormat="1" ht="24" customHeight="1">
      <c r="A11" s="141" t="s">
        <v>407</v>
      </c>
      <c r="B11" s="138">
        <v>2763</v>
      </c>
      <c r="C11" s="138">
        <v>2773</v>
      </c>
      <c r="D11" s="138">
        <v>3073</v>
      </c>
      <c r="E11" s="138">
        <v>3569</v>
      </c>
      <c r="F11" s="138">
        <v>4577</v>
      </c>
    </row>
    <row r="12" spans="1:13" s="64" customFormat="1" ht="24" customHeight="1">
      <c r="A12" s="141" t="s">
        <v>408</v>
      </c>
      <c r="B12" s="138">
        <v>388097</v>
      </c>
      <c r="C12" s="138">
        <v>444001</v>
      </c>
      <c r="D12" s="138">
        <v>524537</v>
      </c>
      <c r="E12" s="138">
        <v>583947</v>
      </c>
      <c r="F12" s="138">
        <v>645647</v>
      </c>
    </row>
    <row r="13" spans="1:13" s="64" customFormat="1" ht="24" customHeight="1">
      <c r="A13" s="141" t="s">
        <v>225</v>
      </c>
      <c r="B13" s="138">
        <v>19726</v>
      </c>
      <c r="C13" s="138">
        <v>19354</v>
      </c>
      <c r="D13" s="138">
        <v>22428</v>
      </c>
      <c r="E13" s="138">
        <v>18971</v>
      </c>
      <c r="F13" s="138">
        <v>14432</v>
      </c>
    </row>
    <row r="14" spans="1:13" s="64" customFormat="1" ht="24" customHeight="1">
      <c r="A14" s="141" t="s">
        <v>226</v>
      </c>
      <c r="B14" s="138"/>
      <c r="C14" s="138"/>
      <c r="D14" s="138"/>
      <c r="E14" s="138"/>
      <c r="F14" s="138"/>
    </row>
    <row r="15" spans="1:13" s="64" customFormat="1" ht="24" customHeight="1">
      <c r="A15" s="142" t="s">
        <v>227</v>
      </c>
      <c r="B15" s="138"/>
      <c r="C15" s="138"/>
      <c r="D15" s="138"/>
      <c r="E15" s="138"/>
      <c r="F15" s="138"/>
    </row>
    <row r="16" spans="1:13" s="64" customFormat="1" ht="24" customHeight="1">
      <c r="A16" s="141" t="s">
        <v>228</v>
      </c>
      <c r="B16" s="138">
        <v>3466</v>
      </c>
      <c r="C16" s="138">
        <v>4330</v>
      </c>
      <c r="D16" s="138">
        <v>5756</v>
      </c>
      <c r="E16" s="138">
        <v>5975</v>
      </c>
      <c r="F16" s="138">
        <v>6899</v>
      </c>
    </row>
    <row r="17" spans="1:6" s="140" customFormat="1" ht="24" customHeight="1">
      <c r="A17" s="141" t="s">
        <v>229</v>
      </c>
      <c r="B17" s="136"/>
      <c r="C17" s="136"/>
      <c r="D17" s="136"/>
      <c r="E17" s="136"/>
      <c r="F17" s="136"/>
    </row>
    <row r="18" spans="1:6" s="64" customFormat="1" ht="24" customHeight="1">
      <c r="A18" s="142" t="s">
        <v>230</v>
      </c>
      <c r="B18" s="138"/>
      <c r="C18" s="138"/>
      <c r="D18" s="138"/>
      <c r="E18" s="138"/>
      <c r="F18" s="138"/>
    </row>
    <row r="19" spans="1:6" s="64" customFormat="1" ht="24" customHeight="1">
      <c r="A19" s="142" t="s">
        <v>231</v>
      </c>
      <c r="B19" s="138"/>
      <c r="C19" s="138"/>
      <c r="D19" s="138"/>
      <c r="E19" s="138"/>
      <c r="F19" s="138"/>
    </row>
    <row r="20" spans="1:6" s="64" customFormat="1" ht="24" customHeight="1">
      <c r="A20" s="141" t="s">
        <v>409</v>
      </c>
      <c r="B20" s="138">
        <v>22994</v>
      </c>
      <c r="C20" s="138">
        <v>27236</v>
      </c>
      <c r="D20" s="138">
        <v>27036</v>
      </c>
      <c r="E20" s="138">
        <v>31415</v>
      </c>
      <c r="F20" s="138">
        <v>34055</v>
      </c>
    </row>
    <row r="21" spans="1:6" s="64" customFormat="1" ht="24" customHeight="1">
      <c r="A21" s="141" t="s">
        <v>232</v>
      </c>
      <c r="B21" s="138">
        <v>75724</v>
      </c>
      <c r="C21" s="138">
        <v>93238</v>
      </c>
      <c r="D21" s="138">
        <v>103995</v>
      </c>
      <c r="E21" s="138">
        <v>117423</v>
      </c>
      <c r="F21" s="138">
        <v>175032</v>
      </c>
    </row>
    <row r="22" spans="1:6" s="64" customFormat="1" ht="24" customHeight="1">
      <c r="A22" s="142" t="s">
        <v>233</v>
      </c>
      <c r="B22" s="138"/>
      <c r="C22" s="138"/>
      <c r="D22" s="138"/>
      <c r="E22" s="138"/>
      <c r="F22" s="138"/>
    </row>
    <row r="23" spans="1:6" s="64" customFormat="1" ht="24" customHeight="1">
      <c r="A23" s="141" t="s">
        <v>410</v>
      </c>
      <c r="B23" s="138">
        <v>9194</v>
      </c>
      <c r="C23" s="138">
        <v>12567</v>
      </c>
      <c r="D23" s="138">
        <v>16259</v>
      </c>
      <c r="E23" s="138">
        <v>19102</v>
      </c>
      <c r="F23" s="138">
        <v>19787</v>
      </c>
    </row>
    <row r="24" spans="1:6" s="171" customFormat="1" ht="24" customHeight="1">
      <c r="A24" s="141" t="s">
        <v>23</v>
      </c>
      <c r="B24" s="177">
        <v>1107</v>
      </c>
      <c r="C24" s="177">
        <v>2328</v>
      </c>
      <c r="D24" s="177">
        <v>2105</v>
      </c>
      <c r="E24" s="177">
        <v>2928</v>
      </c>
      <c r="F24" s="177">
        <v>4658</v>
      </c>
    </row>
    <row r="25" spans="1:6" s="171" customFormat="1" ht="24" customHeight="1">
      <c r="A25" s="142" t="s">
        <v>234</v>
      </c>
      <c r="B25" s="177"/>
      <c r="C25" s="177"/>
      <c r="D25" s="177"/>
      <c r="E25" s="177"/>
      <c r="F25" s="177"/>
    </row>
    <row r="26" spans="1:6" s="171" customFormat="1" ht="24" customHeight="1">
      <c r="A26" s="141" t="s">
        <v>411</v>
      </c>
      <c r="B26" s="177">
        <v>39</v>
      </c>
      <c r="C26" s="177">
        <v>21</v>
      </c>
      <c r="D26" s="177">
        <v>54</v>
      </c>
      <c r="E26" s="177">
        <v>150</v>
      </c>
      <c r="F26" s="177">
        <v>197</v>
      </c>
    </row>
    <row r="27" spans="1:6" s="171" customFormat="1" ht="24" customHeight="1">
      <c r="A27" s="141" t="s">
        <v>235</v>
      </c>
      <c r="B27" s="177">
        <v>922</v>
      </c>
      <c r="C27" s="177">
        <v>1577</v>
      </c>
      <c r="D27" s="177">
        <v>3187</v>
      </c>
      <c r="E27" s="177">
        <v>3986</v>
      </c>
      <c r="F27" s="177">
        <v>5261</v>
      </c>
    </row>
    <row r="28" spans="1:6" s="171" customFormat="1" ht="24" customHeight="1">
      <c r="A28" s="142" t="s">
        <v>18</v>
      </c>
      <c r="B28" s="177"/>
      <c r="C28" s="177"/>
      <c r="D28" s="177"/>
      <c r="E28" s="177"/>
      <c r="F28" s="177"/>
    </row>
    <row r="29" spans="1:6" s="171" customFormat="1" ht="24" customHeight="1">
      <c r="A29" s="141" t="s">
        <v>360</v>
      </c>
      <c r="B29" s="177">
        <v>19357</v>
      </c>
      <c r="C29" s="177">
        <v>25274</v>
      </c>
      <c r="D29" s="177">
        <v>39390</v>
      </c>
      <c r="E29" s="177">
        <v>44666</v>
      </c>
      <c r="F29" s="177">
        <v>51683</v>
      </c>
    </row>
    <row r="30" spans="1:6" s="171" customFormat="1" ht="24" customHeight="1">
      <c r="A30" s="141" t="s">
        <v>236</v>
      </c>
      <c r="B30" s="177">
        <v>1172</v>
      </c>
      <c r="C30" s="177">
        <v>1766</v>
      </c>
      <c r="D30" s="177">
        <v>4353</v>
      </c>
      <c r="E30" s="177">
        <v>5159</v>
      </c>
      <c r="F30" s="177">
        <v>12371</v>
      </c>
    </row>
    <row r="31" spans="1:6" s="171" customFormat="1" ht="24" customHeight="1">
      <c r="A31" s="142" t="s">
        <v>237</v>
      </c>
      <c r="B31" s="177"/>
      <c r="C31" s="177"/>
      <c r="D31" s="177"/>
      <c r="E31" s="177"/>
      <c r="F31" s="177"/>
    </row>
    <row r="32" spans="1:6" s="171" customFormat="1" ht="24" customHeight="1">
      <c r="A32" s="142"/>
      <c r="B32" s="177"/>
      <c r="C32" s="177"/>
      <c r="D32" s="177"/>
      <c r="E32" s="177"/>
      <c r="F32" s="177"/>
    </row>
    <row r="33" spans="1:8" ht="24" customHeight="1">
      <c r="A33" s="542" t="s">
        <v>424</v>
      </c>
      <c r="B33" s="542"/>
      <c r="C33" s="542"/>
      <c r="D33" s="542"/>
      <c r="E33" s="542"/>
    </row>
    <row r="34" spans="1:8" ht="24" customHeight="1">
      <c r="A34" s="542" t="s">
        <v>40</v>
      </c>
      <c r="B34" s="542"/>
      <c r="C34" s="542"/>
      <c r="D34" s="542"/>
      <c r="E34" s="542"/>
    </row>
    <row r="35" spans="1:8" ht="24" customHeight="1">
      <c r="A35" s="543" t="s">
        <v>273</v>
      </c>
      <c r="B35" s="543"/>
      <c r="C35" s="543"/>
      <c r="D35" s="543"/>
      <c r="E35" s="543"/>
    </row>
    <row r="36" spans="1:8" ht="19.5" customHeight="1">
      <c r="A36" s="421"/>
      <c r="B36" s="171"/>
      <c r="C36" s="171"/>
    </row>
    <row r="37" spans="1:8" ht="19.5" customHeight="1">
      <c r="A37" s="422"/>
      <c r="B37" s="175"/>
      <c r="C37" s="174"/>
      <c r="D37" s="174"/>
      <c r="E37" s="174"/>
      <c r="F37" s="448" t="s">
        <v>423</v>
      </c>
    </row>
    <row r="38" spans="1:8" s="65" customFormat="1" ht="27" customHeight="1">
      <c r="A38" s="133"/>
      <c r="B38" s="72">
        <v>2014</v>
      </c>
      <c r="C38" s="72">
        <v>2015</v>
      </c>
      <c r="D38" s="72">
        <v>2016</v>
      </c>
      <c r="E38" s="72">
        <v>2017</v>
      </c>
      <c r="F38" s="72">
        <v>2018</v>
      </c>
      <c r="G38" s="172"/>
      <c r="H38" s="172"/>
    </row>
    <row r="39" spans="1:8" s="65" customFormat="1" ht="24" customHeight="1">
      <c r="A39" s="133"/>
      <c r="B39" s="176"/>
      <c r="G39" s="172"/>
      <c r="H39" s="172"/>
    </row>
    <row r="40" spans="1:8" s="171" customFormat="1" ht="24" customHeight="1">
      <c r="A40" s="141" t="s">
        <v>238</v>
      </c>
      <c r="B40" s="177">
        <v>1384</v>
      </c>
      <c r="C40" s="177">
        <v>2211</v>
      </c>
      <c r="D40" s="177">
        <v>1889</v>
      </c>
      <c r="E40" s="177">
        <v>4931</v>
      </c>
      <c r="F40" s="177">
        <v>4124</v>
      </c>
      <c r="G40" s="172"/>
      <c r="H40" s="172"/>
    </row>
    <row r="41" spans="1:8" s="171" customFormat="1" ht="24" customHeight="1">
      <c r="A41" s="142" t="s">
        <v>12</v>
      </c>
      <c r="B41" s="177"/>
      <c r="C41" s="177"/>
      <c r="D41" s="177"/>
      <c r="E41" s="177"/>
      <c r="F41" s="177"/>
    </row>
    <row r="42" spans="1:8" s="171" customFormat="1" ht="24" customHeight="1">
      <c r="A42" s="141" t="s">
        <v>239</v>
      </c>
      <c r="B42" s="177"/>
      <c r="C42" s="177"/>
      <c r="D42" s="177"/>
      <c r="E42" s="177"/>
      <c r="F42" s="177"/>
    </row>
    <row r="43" spans="1:8" s="171" customFormat="1" ht="24" customHeight="1">
      <c r="A43" s="141" t="s">
        <v>240</v>
      </c>
      <c r="B43" s="177"/>
      <c r="C43" s="177"/>
      <c r="D43" s="177"/>
      <c r="E43" s="177"/>
      <c r="F43" s="177"/>
    </row>
    <row r="44" spans="1:8" s="171" customFormat="1" ht="24" customHeight="1">
      <c r="A44" s="142" t="s">
        <v>241</v>
      </c>
      <c r="B44" s="177"/>
      <c r="C44" s="177"/>
      <c r="D44" s="177"/>
      <c r="E44" s="177"/>
      <c r="F44" s="177"/>
    </row>
    <row r="45" spans="1:8" s="171" customFormat="1" ht="24" customHeight="1">
      <c r="A45" s="142" t="s">
        <v>242</v>
      </c>
      <c r="B45" s="177"/>
      <c r="C45" s="177"/>
      <c r="D45" s="177"/>
      <c r="E45" s="177"/>
      <c r="F45" s="177"/>
    </row>
    <row r="46" spans="1:8" s="171" customFormat="1" ht="24" customHeight="1">
      <c r="A46" s="141" t="s">
        <v>413</v>
      </c>
      <c r="B46" s="177">
        <v>1208</v>
      </c>
      <c r="C46" s="177">
        <v>1359</v>
      </c>
      <c r="D46" s="177">
        <v>1348</v>
      </c>
      <c r="E46" s="177">
        <v>1105</v>
      </c>
      <c r="F46" s="177">
        <v>1396</v>
      </c>
    </row>
    <row r="47" spans="1:8" s="171" customFormat="1" ht="24" customHeight="1">
      <c r="A47" s="141" t="s">
        <v>261</v>
      </c>
      <c r="B47" s="177">
        <v>610</v>
      </c>
      <c r="C47" s="177">
        <v>2402</v>
      </c>
      <c r="D47" s="177">
        <v>2782</v>
      </c>
      <c r="E47" s="177">
        <v>5241</v>
      </c>
      <c r="F47" s="177">
        <v>5224</v>
      </c>
    </row>
    <row r="48" spans="1:8" s="171" customFormat="1" ht="24" customHeight="1">
      <c r="A48" s="142" t="s">
        <v>10</v>
      </c>
      <c r="F48" s="177"/>
    </row>
    <row r="49" spans="1:6" s="171" customFormat="1" ht="24" customHeight="1">
      <c r="A49" s="141" t="s">
        <v>9</v>
      </c>
      <c r="B49" s="177">
        <v>7811</v>
      </c>
      <c r="C49" s="177">
        <v>8117</v>
      </c>
      <c r="D49" s="177">
        <v>9289</v>
      </c>
      <c r="E49" s="177">
        <v>6516</v>
      </c>
      <c r="F49" s="177">
        <v>13169</v>
      </c>
    </row>
    <row r="50" spans="1:6" s="171" customFormat="1" ht="24" customHeight="1">
      <c r="A50" s="142" t="s">
        <v>243</v>
      </c>
      <c r="B50" s="177"/>
      <c r="C50" s="177"/>
      <c r="D50" s="177"/>
      <c r="E50" s="177"/>
      <c r="F50" s="177"/>
    </row>
    <row r="51" spans="1:6" s="171" customFormat="1" ht="24" customHeight="1">
      <c r="A51" s="141" t="s">
        <v>414</v>
      </c>
      <c r="B51" s="177">
        <v>289</v>
      </c>
      <c r="C51" s="177">
        <v>343</v>
      </c>
      <c r="D51" s="177">
        <v>405</v>
      </c>
      <c r="E51" s="177">
        <v>335</v>
      </c>
      <c r="F51" s="177">
        <v>323</v>
      </c>
    </row>
    <row r="52" spans="1:6" s="171" customFormat="1" ht="24" customHeight="1">
      <c r="A52" s="141" t="s">
        <v>244</v>
      </c>
    </row>
    <row r="53" spans="1:6" s="171" customFormat="1" ht="24" customHeight="1">
      <c r="A53" s="423" t="s">
        <v>245</v>
      </c>
    </row>
    <row r="54" spans="1:6" s="171" customFormat="1" ht="24" customHeight="1">
      <c r="A54" s="424" t="s">
        <v>246</v>
      </c>
    </row>
    <row r="55" spans="1:6" s="171" customFormat="1" ht="24" customHeight="1">
      <c r="A55" s="425" t="s">
        <v>247</v>
      </c>
    </row>
    <row r="56" spans="1:6" s="171" customFormat="1" ht="24" customHeight="1">
      <c r="A56" s="426" t="s">
        <v>248</v>
      </c>
    </row>
    <row r="57" spans="1:6" s="171" customFormat="1" ht="24" customHeight="1">
      <c r="A57" s="425" t="s">
        <v>249</v>
      </c>
    </row>
    <row r="58" spans="1:6">
      <c r="A58" s="178"/>
      <c r="B58" s="178"/>
      <c r="C58" s="178"/>
      <c r="D58" s="178"/>
      <c r="E58" s="178"/>
      <c r="F58" s="178"/>
    </row>
  </sheetData>
  <mergeCells count="3">
    <mergeCell ref="A33:E33"/>
    <mergeCell ref="A34:E34"/>
    <mergeCell ref="A35:E35"/>
  </mergeCells>
  <pageMargins left="0.74803149606299213" right="0.51181102362204722" top="0.62992125984251968" bottom="0.62992125984251968" header="0.31496062992125984" footer="0.31496062992125984"/>
  <pageSetup paperSize="9" orientation="portrait" r:id="rId1"/>
  <headerFooter scaleWithDoc="0" alignWithMargins="0">
    <oddFooter>&amp;C&amp;10&amp;P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21"/>
  <sheetViews>
    <sheetView workbookViewId="0"/>
  </sheetViews>
  <sheetFormatPr defaultRowHeight="18" customHeight="1"/>
  <cols>
    <col min="1" max="1" width="37.44140625" style="90" customWidth="1"/>
    <col min="2" max="4" width="6.77734375" style="90" customWidth="1"/>
    <col min="5" max="6" width="7.33203125" style="90" customWidth="1"/>
    <col min="7" max="16384" width="8.88671875" style="90"/>
  </cols>
  <sheetData>
    <row r="1" spans="1:12" ht="19.5" customHeight="1">
      <c r="A1" s="148" t="s">
        <v>210</v>
      </c>
      <c r="B1" s="149"/>
      <c r="C1" s="149"/>
    </row>
    <row r="2" spans="1:12" ht="19.5" customHeight="1">
      <c r="A2" s="148" t="s">
        <v>592</v>
      </c>
      <c r="B2" s="149"/>
      <c r="C2" s="149"/>
    </row>
    <row r="3" spans="1:12" ht="19.5" customHeight="1">
      <c r="A3" s="150" t="s">
        <v>132</v>
      </c>
      <c r="B3" s="149"/>
      <c r="C3" s="149"/>
    </row>
    <row r="4" spans="1:12" ht="18" customHeight="1">
      <c r="A4" s="151"/>
      <c r="B4" s="427"/>
      <c r="C4" s="427"/>
      <c r="D4" s="427"/>
      <c r="E4" s="427"/>
      <c r="F4" s="427"/>
    </row>
    <row r="5" spans="1:12" ht="18" customHeight="1">
      <c r="A5" s="152"/>
      <c r="B5" s="153"/>
      <c r="E5" s="153"/>
      <c r="F5" s="153" t="s">
        <v>425</v>
      </c>
    </row>
    <row r="6" spans="1:12" ht="27" customHeight="1">
      <c r="A6" s="119"/>
      <c r="B6" s="53">
        <v>2014</v>
      </c>
      <c r="C6" s="53">
        <v>2015</v>
      </c>
      <c r="D6" s="53">
        <v>2016</v>
      </c>
      <c r="E6" s="53">
        <v>2017</v>
      </c>
      <c r="F6" s="53">
        <v>2018</v>
      </c>
    </row>
    <row r="7" spans="1:12" ht="18.75" customHeight="1">
      <c r="A7" s="89"/>
      <c r="B7" s="154"/>
    </row>
    <row r="8" spans="1:12" ht="18.75" customHeight="1">
      <c r="A8" s="75" t="s">
        <v>291</v>
      </c>
      <c r="B8" s="155">
        <f t="shared" ref="B8:F8" si="0">SUM(B10:B20)</f>
        <v>564823</v>
      </c>
      <c r="C8" s="155">
        <f t="shared" si="0"/>
        <v>657993</v>
      </c>
      <c r="D8" s="155">
        <f t="shared" si="0"/>
        <v>778469</v>
      </c>
      <c r="E8" s="155">
        <f t="shared" si="0"/>
        <v>870227</v>
      </c>
      <c r="F8" s="155">
        <f t="shared" si="0"/>
        <v>1016203</v>
      </c>
      <c r="G8" s="280"/>
      <c r="H8" s="280"/>
      <c r="I8" s="280"/>
      <c r="J8" s="280"/>
      <c r="K8" s="280"/>
      <c r="L8" s="280"/>
    </row>
    <row r="9" spans="1:12" ht="18.75" customHeight="1">
      <c r="A9" s="76" t="s">
        <v>404</v>
      </c>
      <c r="B9" s="179"/>
      <c r="C9" s="179"/>
      <c r="D9" s="179"/>
      <c r="E9" s="179"/>
      <c r="F9" s="179"/>
    </row>
    <row r="10" spans="1:12" ht="18.75" customHeight="1">
      <c r="A10" s="60" t="s">
        <v>385</v>
      </c>
      <c r="B10" s="156">
        <v>295920</v>
      </c>
      <c r="C10" s="156">
        <v>350378</v>
      </c>
      <c r="D10" s="156">
        <v>392469</v>
      </c>
      <c r="E10" s="156">
        <v>432542</v>
      </c>
      <c r="F10" s="156">
        <v>526901</v>
      </c>
    </row>
    <row r="11" spans="1:12" ht="18.75" customHeight="1">
      <c r="A11" s="60" t="s">
        <v>570</v>
      </c>
      <c r="B11" s="156">
        <v>11907</v>
      </c>
      <c r="C11" s="156">
        <v>14165</v>
      </c>
      <c r="D11" s="156">
        <v>14821</v>
      </c>
      <c r="E11" s="156">
        <v>18577</v>
      </c>
      <c r="F11" s="156">
        <v>22983</v>
      </c>
    </row>
    <row r="12" spans="1:12" ht="18.75" customHeight="1">
      <c r="A12" s="60" t="s">
        <v>426</v>
      </c>
      <c r="B12" s="156">
        <v>1242</v>
      </c>
      <c r="C12" s="156">
        <v>1374</v>
      </c>
      <c r="D12" s="156">
        <v>1148</v>
      </c>
      <c r="E12" s="156">
        <v>1385</v>
      </c>
      <c r="F12" s="156">
        <v>1718</v>
      </c>
    </row>
    <row r="13" spans="1:12" ht="18.75" customHeight="1">
      <c r="A13" s="60" t="s">
        <v>427</v>
      </c>
      <c r="B13" s="156">
        <v>8262</v>
      </c>
      <c r="C13" s="156">
        <v>10285</v>
      </c>
      <c r="D13" s="156">
        <v>12331</v>
      </c>
      <c r="E13" s="156">
        <v>13616</v>
      </c>
      <c r="F13" s="156">
        <v>16465</v>
      </c>
    </row>
    <row r="14" spans="1:12" ht="18.75" customHeight="1">
      <c r="A14" s="60" t="s">
        <v>388</v>
      </c>
      <c r="B14" s="156">
        <v>3438</v>
      </c>
      <c r="C14" s="156">
        <v>2658</v>
      </c>
      <c r="D14" s="156">
        <v>2419</v>
      </c>
      <c r="E14" s="156">
        <v>2870</v>
      </c>
      <c r="F14" s="156">
        <v>3961</v>
      </c>
    </row>
    <row r="15" spans="1:12" ht="18.75" customHeight="1">
      <c r="A15" s="60" t="s">
        <v>428</v>
      </c>
      <c r="B15" s="156">
        <v>45967</v>
      </c>
      <c r="C15" s="156">
        <v>53028</v>
      </c>
      <c r="D15" s="156">
        <v>66699</v>
      </c>
      <c r="E15" s="156">
        <v>76421</v>
      </c>
      <c r="F15" s="156">
        <v>81478</v>
      </c>
    </row>
    <row r="16" spans="1:12" ht="18.75" customHeight="1">
      <c r="A16" s="60" t="s">
        <v>429</v>
      </c>
      <c r="B16" s="156">
        <v>3346</v>
      </c>
      <c r="C16" s="156">
        <v>4783</v>
      </c>
      <c r="D16" s="156">
        <v>4796</v>
      </c>
      <c r="E16" s="156">
        <v>6802</v>
      </c>
      <c r="F16" s="156">
        <v>8987</v>
      </c>
    </row>
    <row r="17" spans="1:6" ht="18.75" customHeight="1">
      <c r="A17" s="60" t="s">
        <v>430</v>
      </c>
      <c r="B17" s="156">
        <v>1106</v>
      </c>
      <c r="C17" s="156">
        <v>1922</v>
      </c>
      <c r="D17" s="156">
        <v>1309</v>
      </c>
      <c r="E17" s="156">
        <v>1537</v>
      </c>
      <c r="F17" s="156">
        <v>2142</v>
      </c>
    </row>
    <row r="18" spans="1:6" ht="18.75" customHeight="1">
      <c r="A18" s="60" t="s">
        <v>392</v>
      </c>
      <c r="B18" s="156">
        <v>49493</v>
      </c>
      <c r="C18" s="156">
        <v>62575</v>
      </c>
      <c r="D18" s="156">
        <v>84366</v>
      </c>
      <c r="E18" s="156">
        <v>102397</v>
      </c>
      <c r="F18" s="156">
        <v>115066</v>
      </c>
    </row>
    <row r="19" spans="1:6" ht="18.75" customHeight="1">
      <c r="A19" s="60" t="s">
        <v>431</v>
      </c>
      <c r="B19" s="156">
        <v>9431</v>
      </c>
      <c r="C19" s="156">
        <v>12782</v>
      </c>
      <c r="D19" s="156">
        <v>12988</v>
      </c>
      <c r="E19" s="156">
        <v>16819</v>
      </c>
      <c r="F19" s="156">
        <v>18239</v>
      </c>
    </row>
    <row r="20" spans="1:6" ht="18.75" customHeight="1">
      <c r="A20" s="60" t="s">
        <v>432</v>
      </c>
      <c r="B20" s="156">
        <v>134711</v>
      </c>
      <c r="C20" s="156">
        <v>144043</v>
      </c>
      <c r="D20" s="156">
        <v>185123</v>
      </c>
      <c r="E20" s="156">
        <v>197261</v>
      </c>
      <c r="F20" s="156">
        <v>218263</v>
      </c>
    </row>
    <row r="21" spans="1:6" ht="18" customHeight="1">
      <c r="A21" s="157"/>
      <c r="B21" s="157"/>
      <c r="C21" s="157"/>
      <c r="D21" s="157"/>
      <c r="E21" s="157"/>
      <c r="F21" s="157"/>
    </row>
  </sheetData>
  <pageMargins left="0.6" right="0.51181102362204722" top="0.62992125984251968" bottom="0.62992125984251968" header="0.31496062992125984" footer="0.31496062992125984"/>
  <pageSetup paperSize="9" orientation="portrait" r:id="rId1"/>
  <headerFooter scaleWithDoc="0" alignWithMargins="0">
    <oddFooter>&amp;C&amp;10&amp;P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44"/>
  <sheetViews>
    <sheetView workbookViewId="0">
      <selection activeCell="D15" sqref="D15"/>
    </sheetView>
  </sheetViews>
  <sheetFormatPr defaultRowHeight="15"/>
  <cols>
    <col min="1" max="1" width="39.77734375" style="90" customWidth="1"/>
    <col min="2" max="4" width="6.77734375" style="90" customWidth="1"/>
    <col min="5" max="6" width="7.33203125" style="90" customWidth="1"/>
    <col min="7" max="16384" width="8.88671875" style="90"/>
  </cols>
  <sheetData>
    <row r="1" spans="1:8" ht="19.5" customHeight="1">
      <c r="A1" s="148" t="s">
        <v>211</v>
      </c>
    </row>
    <row r="2" spans="1:8" ht="19.5" customHeight="1">
      <c r="A2" s="148" t="s">
        <v>43</v>
      </c>
    </row>
    <row r="3" spans="1:8" ht="19.5" customHeight="1">
      <c r="A3" s="150" t="s">
        <v>42</v>
      </c>
    </row>
    <row r="4" spans="1:8" ht="19.5" customHeight="1">
      <c r="A4" s="150" t="s">
        <v>113</v>
      </c>
      <c r="B4" s="280"/>
      <c r="C4" s="280"/>
      <c r="D4" s="280"/>
      <c r="E4" s="280"/>
      <c r="F4" s="280"/>
    </row>
    <row r="5" spans="1:8" ht="19.5" customHeight="1">
      <c r="A5" s="158"/>
      <c r="B5" s="280"/>
      <c r="C5" s="280"/>
      <c r="D5" s="280"/>
      <c r="E5" s="280"/>
      <c r="F5" s="280"/>
    </row>
    <row r="6" spans="1:8" ht="27" customHeight="1">
      <c r="A6" s="119"/>
      <c r="B6" s="53">
        <v>2014</v>
      </c>
      <c r="C6" s="53">
        <v>2015</v>
      </c>
      <c r="D6" s="53">
        <v>2016</v>
      </c>
      <c r="E6" s="53">
        <v>2017</v>
      </c>
      <c r="F6" s="53">
        <v>2018</v>
      </c>
    </row>
    <row r="7" spans="1:8" ht="16.5" customHeight="1">
      <c r="A7" s="119"/>
    </row>
    <row r="8" spans="1:8" ht="16.5" customHeight="1">
      <c r="A8" s="166"/>
      <c r="B8" s="537" t="s">
        <v>416</v>
      </c>
      <c r="C8" s="537"/>
      <c r="D8" s="537"/>
      <c r="E8" s="537"/>
      <c r="F8" s="537"/>
    </row>
    <row r="9" spans="1:8" ht="9.75" customHeight="1">
      <c r="A9" s="166"/>
      <c r="B9" s="160"/>
      <c r="C9" s="160"/>
      <c r="D9" s="160"/>
      <c r="E9" s="160"/>
      <c r="F9" s="446"/>
    </row>
    <row r="10" spans="1:8" ht="16.5" customHeight="1">
      <c r="A10" s="161" t="s">
        <v>417</v>
      </c>
      <c r="B10" s="180">
        <f t="shared" ref="B10:E10" si="0">B11+B14+B22</f>
        <v>256582.34899999999</v>
      </c>
      <c r="C10" s="180">
        <f t="shared" si="0"/>
        <v>295869</v>
      </c>
      <c r="D10" s="180">
        <f t="shared" si="0"/>
        <v>357900</v>
      </c>
      <c r="E10" s="180">
        <f t="shared" si="0"/>
        <v>398103</v>
      </c>
      <c r="F10" s="180">
        <f t="shared" ref="F10" si="1">F11+F14+F22</f>
        <v>451210</v>
      </c>
      <c r="G10" s="181"/>
      <c r="H10" s="181"/>
    </row>
    <row r="11" spans="1:8" ht="16.5" customHeight="1">
      <c r="A11" s="161" t="s">
        <v>418</v>
      </c>
      <c r="B11" s="180">
        <f t="shared" ref="B11:E11" si="2">SUM(B12:B13)</f>
        <v>39942</v>
      </c>
      <c r="C11" s="180">
        <f t="shared" si="2"/>
        <v>41157</v>
      </c>
      <c r="D11" s="180">
        <f t="shared" si="2"/>
        <v>43487</v>
      </c>
      <c r="E11" s="180">
        <f t="shared" si="2"/>
        <v>41879</v>
      </c>
      <c r="F11" s="180">
        <f t="shared" ref="F11" si="3">SUM(F12:F13)</f>
        <v>28543</v>
      </c>
      <c r="G11" s="181"/>
      <c r="H11" s="181"/>
    </row>
    <row r="12" spans="1:8" ht="16.5" customHeight="1">
      <c r="A12" s="413" t="s">
        <v>568</v>
      </c>
      <c r="B12" s="182">
        <v>14093</v>
      </c>
      <c r="C12" s="182">
        <v>10849</v>
      </c>
      <c r="D12" s="182">
        <v>11332</v>
      </c>
      <c r="E12" s="182">
        <v>10503</v>
      </c>
      <c r="F12" s="182">
        <v>13142</v>
      </c>
      <c r="G12" s="181"/>
      <c r="H12" s="181"/>
    </row>
    <row r="13" spans="1:8" ht="16.5" customHeight="1">
      <c r="A13" s="413" t="s">
        <v>569</v>
      </c>
      <c r="B13" s="182">
        <v>25849</v>
      </c>
      <c r="C13" s="182">
        <v>30308</v>
      </c>
      <c r="D13" s="182">
        <v>32155</v>
      </c>
      <c r="E13" s="182">
        <v>31376</v>
      </c>
      <c r="F13" s="182">
        <v>15401</v>
      </c>
      <c r="G13" s="181"/>
      <c r="H13" s="181"/>
    </row>
    <row r="14" spans="1:8" ht="16.5" customHeight="1">
      <c r="A14" s="161" t="s">
        <v>419</v>
      </c>
      <c r="B14" s="180">
        <f t="shared" ref="B14:F14" si="4">SUM(B15:B21)</f>
        <v>57086.349000000002</v>
      </c>
      <c r="C14" s="180">
        <f t="shared" si="4"/>
        <v>71407</v>
      </c>
      <c r="D14" s="180">
        <f t="shared" si="4"/>
        <v>107685</v>
      </c>
      <c r="E14" s="180">
        <f t="shared" si="4"/>
        <v>123634</v>
      </c>
      <c r="F14" s="180">
        <f t="shared" si="4"/>
        <v>181124</v>
      </c>
      <c r="G14" s="181"/>
      <c r="H14" s="181"/>
    </row>
    <row r="15" spans="1:8" ht="16.5" customHeight="1">
      <c r="A15" s="56" t="s">
        <v>294</v>
      </c>
      <c r="B15" s="182">
        <v>3159</v>
      </c>
      <c r="C15" s="182">
        <v>4212</v>
      </c>
      <c r="D15" s="182">
        <v>2988</v>
      </c>
      <c r="E15" s="182">
        <v>3209</v>
      </c>
      <c r="F15" s="182">
        <v>3011</v>
      </c>
      <c r="G15" s="181"/>
      <c r="H15" s="181"/>
    </row>
    <row r="16" spans="1:8" ht="16.5" customHeight="1">
      <c r="A16" s="56" t="s">
        <v>543</v>
      </c>
      <c r="B16" s="182">
        <v>0.34899999999999998</v>
      </c>
      <c r="C16" s="182">
        <v>0</v>
      </c>
      <c r="D16" s="182">
        <v>4</v>
      </c>
      <c r="E16" s="182">
        <v>11</v>
      </c>
      <c r="F16" s="182">
        <v>11</v>
      </c>
      <c r="G16" s="181"/>
      <c r="H16" s="181"/>
    </row>
    <row r="17" spans="1:8" ht="16.5" customHeight="1">
      <c r="A17" s="56" t="s">
        <v>295</v>
      </c>
      <c r="B17" s="182">
        <v>23079</v>
      </c>
      <c r="C17" s="182">
        <v>25549</v>
      </c>
      <c r="D17" s="182">
        <v>31309</v>
      </c>
      <c r="E17" s="182">
        <v>38990</v>
      </c>
      <c r="F17" s="182">
        <v>50480</v>
      </c>
      <c r="G17" s="181"/>
      <c r="H17" s="181"/>
    </row>
    <row r="18" spans="1:8" ht="16.5" customHeight="1">
      <c r="A18" s="56" t="s">
        <v>5</v>
      </c>
      <c r="B18" s="182">
        <v>10833</v>
      </c>
      <c r="C18" s="182">
        <v>13531</v>
      </c>
      <c r="D18" s="182">
        <v>12041</v>
      </c>
      <c r="E18" s="182">
        <v>16523</v>
      </c>
      <c r="F18" s="182">
        <v>21028</v>
      </c>
      <c r="G18" s="181"/>
      <c r="H18" s="181"/>
    </row>
    <row r="19" spans="1:8" s="164" customFormat="1" ht="16.5" customHeight="1">
      <c r="A19" s="58" t="s">
        <v>4</v>
      </c>
      <c r="B19" s="184"/>
      <c r="C19" s="184"/>
      <c r="D19" s="184"/>
      <c r="E19" s="184"/>
      <c r="F19" s="184"/>
      <c r="G19" s="185"/>
      <c r="H19" s="185"/>
    </row>
    <row r="20" spans="1:8" ht="16.5" customHeight="1">
      <c r="A20" s="56" t="s">
        <v>3</v>
      </c>
      <c r="B20" s="182">
        <v>20015</v>
      </c>
      <c r="C20" s="182">
        <v>28115</v>
      </c>
      <c r="D20" s="182">
        <v>61343</v>
      </c>
      <c r="E20" s="182">
        <v>64901</v>
      </c>
      <c r="F20" s="182">
        <v>106594</v>
      </c>
      <c r="G20" s="181"/>
      <c r="H20" s="181"/>
    </row>
    <row r="21" spans="1:8" s="164" customFormat="1" ht="16.5" customHeight="1">
      <c r="A21" s="58" t="s">
        <v>2</v>
      </c>
      <c r="B21" s="183"/>
      <c r="C21" s="183"/>
      <c r="D21" s="183"/>
      <c r="E21" s="183"/>
      <c r="F21" s="183"/>
      <c r="G21" s="185"/>
      <c r="H21" s="185"/>
    </row>
    <row r="22" spans="1:8" ht="16.5" customHeight="1">
      <c r="A22" s="161" t="s">
        <v>1</v>
      </c>
      <c r="B22" s="180">
        <f t="shared" ref="B22:F22" si="5">SUM(B24:B25)</f>
        <v>159554</v>
      </c>
      <c r="C22" s="180">
        <f t="shared" si="5"/>
        <v>183305</v>
      </c>
      <c r="D22" s="180">
        <f t="shared" si="5"/>
        <v>206728</v>
      </c>
      <c r="E22" s="180">
        <f t="shared" si="5"/>
        <v>232590</v>
      </c>
      <c r="F22" s="180">
        <f t="shared" si="5"/>
        <v>241543</v>
      </c>
      <c r="G22" s="181"/>
      <c r="H22" s="181"/>
    </row>
    <row r="23" spans="1:8" ht="16.5" customHeight="1">
      <c r="A23" s="165" t="s">
        <v>0</v>
      </c>
      <c r="B23" s="57"/>
      <c r="C23" s="57"/>
      <c r="D23" s="57"/>
      <c r="E23" s="57"/>
      <c r="F23" s="57"/>
      <c r="G23" s="181"/>
      <c r="H23" s="181"/>
    </row>
    <row r="24" spans="1:8" ht="16.5" customHeight="1">
      <c r="A24" s="56" t="s">
        <v>420</v>
      </c>
      <c r="B24" s="182">
        <v>150448</v>
      </c>
      <c r="C24" s="182">
        <v>173122</v>
      </c>
      <c r="D24" s="182">
        <v>195878</v>
      </c>
      <c r="E24" s="182">
        <v>221414</v>
      </c>
      <c r="F24" s="182">
        <v>231671</v>
      </c>
      <c r="G24" s="181"/>
      <c r="H24" s="181"/>
    </row>
    <row r="25" spans="1:8" ht="16.5" customHeight="1">
      <c r="A25" s="56" t="s">
        <v>421</v>
      </c>
      <c r="B25" s="182">
        <v>9106</v>
      </c>
      <c r="C25" s="182">
        <v>10183</v>
      </c>
      <c r="D25" s="182">
        <v>10850</v>
      </c>
      <c r="E25" s="182">
        <v>11176</v>
      </c>
      <c r="F25" s="182">
        <v>9872</v>
      </c>
      <c r="G25" s="181"/>
      <c r="H25" s="181"/>
    </row>
    <row r="26" spans="1:8" ht="16.5" customHeight="1">
      <c r="A26" s="162"/>
      <c r="B26" s="149"/>
    </row>
    <row r="27" spans="1:8" ht="16.5" customHeight="1">
      <c r="A27" s="166"/>
      <c r="B27" s="541" t="s">
        <v>422</v>
      </c>
      <c r="C27" s="541"/>
      <c r="D27" s="541"/>
      <c r="E27" s="541"/>
      <c r="F27" s="541"/>
    </row>
    <row r="28" spans="1:8" ht="16.5" customHeight="1">
      <c r="A28" s="161" t="s">
        <v>417</v>
      </c>
      <c r="B28" s="61">
        <f t="shared" ref="B28:F28" si="6">B29+B32+B40</f>
        <v>100</v>
      </c>
      <c r="C28" s="61">
        <f t="shared" si="6"/>
        <v>100</v>
      </c>
      <c r="D28" s="61">
        <f t="shared" si="6"/>
        <v>100</v>
      </c>
      <c r="E28" s="61">
        <f t="shared" si="6"/>
        <v>100</v>
      </c>
      <c r="F28" s="61">
        <f t="shared" si="6"/>
        <v>100</v>
      </c>
      <c r="G28" s="186"/>
      <c r="H28" s="186"/>
    </row>
    <row r="29" spans="1:8" ht="16.5" customHeight="1">
      <c r="A29" s="161" t="s">
        <v>418</v>
      </c>
      <c r="B29" s="167">
        <f t="shared" ref="B29:E43" si="7">B11/B$10*100</f>
        <v>15.566932080741067</v>
      </c>
      <c r="C29" s="167">
        <f t="shared" si="7"/>
        <v>13.910548249394159</v>
      </c>
      <c r="D29" s="167">
        <f t="shared" si="7"/>
        <v>12.150600726459905</v>
      </c>
      <c r="E29" s="167">
        <f t="shared" si="7"/>
        <v>10.519639389806155</v>
      </c>
      <c r="F29" s="167">
        <f t="shared" ref="F29" si="8">F11/F$10*100</f>
        <v>6.3258793023204278</v>
      </c>
      <c r="G29" s="186"/>
      <c r="H29" s="186"/>
    </row>
    <row r="30" spans="1:8" ht="16.5" customHeight="1">
      <c r="A30" s="413" t="s">
        <v>568</v>
      </c>
      <c r="B30" s="168">
        <f t="shared" si="7"/>
        <v>5.4925835915548502</v>
      </c>
      <c r="C30" s="168">
        <f t="shared" si="7"/>
        <v>3.6668255207541174</v>
      </c>
      <c r="D30" s="168">
        <f t="shared" si="7"/>
        <v>3.1662475551830118</v>
      </c>
      <c r="E30" s="168">
        <f t="shared" si="7"/>
        <v>2.63826195733265</v>
      </c>
      <c r="F30" s="168">
        <f t="shared" ref="F30" si="9">F12/F$10*100</f>
        <v>2.9126127523769418</v>
      </c>
      <c r="G30" s="186"/>
      <c r="H30" s="186"/>
    </row>
    <row r="31" spans="1:8" ht="16.5" customHeight="1">
      <c r="A31" s="413" t="s">
        <v>569</v>
      </c>
      <c r="B31" s="168">
        <f t="shared" si="7"/>
        <v>10.074348489186216</v>
      </c>
      <c r="C31" s="168">
        <f t="shared" si="7"/>
        <v>10.243722728640039</v>
      </c>
      <c r="D31" s="168">
        <f t="shared" si="7"/>
        <v>8.9843531712768936</v>
      </c>
      <c r="E31" s="168">
        <f t="shared" si="7"/>
        <v>7.8813774324735064</v>
      </c>
      <c r="F31" s="168">
        <f t="shared" ref="F31" si="10">F13/F$10*100</f>
        <v>3.4132665499434856</v>
      </c>
      <c r="G31" s="186"/>
      <c r="H31" s="186"/>
    </row>
    <row r="32" spans="1:8" ht="16.5" customHeight="1">
      <c r="A32" s="161" t="s">
        <v>419</v>
      </c>
      <c r="B32" s="167">
        <f t="shared" si="7"/>
        <v>22.248743618759217</v>
      </c>
      <c r="C32" s="167">
        <f t="shared" si="7"/>
        <v>24.134667707667919</v>
      </c>
      <c r="D32" s="167">
        <f t="shared" si="7"/>
        <v>30.088013411567477</v>
      </c>
      <c r="E32" s="167">
        <f t="shared" si="7"/>
        <v>31.055782046354835</v>
      </c>
      <c r="F32" s="167">
        <f t="shared" ref="F32" si="11">F14/F$10*100</f>
        <v>40.141840827995836</v>
      </c>
      <c r="G32" s="186"/>
      <c r="H32" s="186"/>
    </row>
    <row r="33" spans="1:8" ht="16.5" customHeight="1">
      <c r="A33" s="56" t="s">
        <v>294</v>
      </c>
      <c r="B33" s="168">
        <f t="shared" si="7"/>
        <v>1.2311836774087683</v>
      </c>
      <c r="C33" s="168">
        <f t="shared" si="7"/>
        <v>1.4236030134958377</v>
      </c>
      <c r="D33" s="168">
        <f t="shared" si="7"/>
        <v>0.83487007544006708</v>
      </c>
      <c r="E33" s="168">
        <f t="shared" si="7"/>
        <v>0.80607280025521044</v>
      </c>
      <c r="F33" s="168">
        <f t="shared" ref="F33" si="12">F15/F$10*100</f>
        <v>0.66731677046164761</v>
      </c>
      <c r="G33" s="186"/>
      <c r="H33" s="186"/>
    </row>
    <row r="34" spans="1:8" ht="16.5" customHeight="1">
      <c r="A34" s="56" t="s">
        <v>543</v>
      </c>
      <c r="B34" s="168">
        <f t="shared" si="7"/>
        <v>1.3601870953328904E-4</v>
      </c>
      <c r="C34" s="168">
        <f t="shared" si="7"/>
        <v>0</v>
      </c>
      <c r="D34" s="168">
        <f t="shared" si="7"/>
        <v>1.1176306230790724E-3</v>
      </c>
      <c r="E34" s="168">
        <f t="shared" si="7"/>
        <v>2.7631040208187328E-3</v>
      </c>
      <c r="F34" s="168">
        <f t="shared" ref="F34" si="13">F16/F$10*100</f>
        <v>2.4378892311783867E-3</v>
      </c>
      <c r="G34" s="186"/>
      <c r="H34" s="186"/>
    </row>
    <row r="35" spans="1:8" ht="16.5" customHeight="1">
      <c r="A35" s="56" t="s">
        <v>295</v>
      </c>
      <c r="B35" s="168">
        <f t="shared" si="7"/>
        <v>8.9947730582199945</v>
      </c>
      <c r="C35" s="168">
        <f t="shared" si="7"/>
        <v>8.6352405963450032</v>
      </c>
      <c r="D35" s="168">
        <f t="shared" si="7"/>
        <v>8.7479742944956698</v>
      </c>
      <c r="E35" s="168">
        <f t="shared" si="7"/>
        <v>9.7939477974293094</v>
      </c>
      <c r="F35" s="168">
        <f t="shared" ref="F35" si="14">F17/F$10*100</f>
        <v>11.18769530817136</v>
      </c>
      <c r="G35" s="186"/>
      <c r="H35" s="186"/>
    </row>
    <row r="36" spans="1:8" ht="16.5" customHeight="1">
      <c r="A36" s="56" t="s">
        <v>5</v>
      </c>
      <c r="B36" s="168">
        <f t="shared" si="7"/>
        <v>4.2220363334502018</v>
      </c>
      <c r="C36" s="168">
        <f t="shared" si="7"/>
        <v>4.573307781484373</v>
      </c>
      <c r="D36" s="168">
        <f t="shared" si="7"/>
        <v>3.3643475831237781</v>
      </c>
      <c r="E36" s="168">
        <f t="shared" si="7"/>
        <v>4.1504334305443562</v>
      </c>
      <c r="F36" s="168">
        <f t="shared" ref="F36" si="15">F18/F$10*100</f>
        <v>4.660357704838102</v>
      </c>
      <c r="G36" s="186"/>
      <c r="H36" s="186"/>
    </row>
    <row r="37" spans="1:8" ht="16.5" customHeight="1">
      <c r="A37" s="58" t="s">
        <v>4</v>
      </c>
      <c r="B37" s="168"/>
      <c r="C37" s="168"/>
      <c r="D37" s="168"/>
      <c r="E37" s="168"/>
      <c r="F37" s="168"/>
      <c r="G37" s="186"/>
      <c r="H37" s="186"/>
    </row>
    <row r="38" spans="1:8" ht="16.5" customHeight="1">
      <c r="A38" s="56" t="s">
        <v>3</v>
      </c>
      <c r="B38" s="168">
        <f t="shared" si="7"/>
        <v>7.8006145309707176</v>
      </c>
      <c r="C38" s="168">
        <f t="shared" si="7"/>
        <v>9.5025163163427067</v>
      </c>
      <c r="D38" s="168">
        <f t="shared" si="7"/>
        <v>17.139703827884883</v>
      </c>
      <c r="E38" s="168">
        <f t="shared" si="7"/>
        <v>16.302564914105144</v>
      </c>
      <c r="F38" s="168">
        <f t="shared" ref="F38" si="16">F20/F$10*100</f>
        <v>23.624033155293546</v>
      </c>
      <c r="G38" s="186"/>
      <c r="H38" s="186"/>
    </row>
    <row r="39" spans="1:8" ht="16.5" customHeight="1">
      <c r="A39" s="58" t="s">
        <v>2</v>
      </c>
      <c r="B39" s="168"/>
      <c r="C39" s="168"/>
      <c r="D39" s="168"/>
      <c r="E39" s="168"/>
      <c r="F39" s="168"/>
      <c r="G39" s="186"/>
      <c r="H39" s="186"/>
    </row>
    <row r="40" spans="1:8" ht="16.5" customHeight="1">
      <c r="A40" s="161" t="s">
        <v>1</v>
      </c>
      <c r="B40" s="167">
        <f t="shared" si="7"/>
        <v>62.184324300499725</v>
      </c>
      <c r="C40" s="167">
        <f t="shared" si="7"/>
        <v>61.954784042937931</v>
      </c>
      <c r="D40" s="167">
        <f t="shared" si="7"/>
        <v>57.761385861972613</v>
      </c>
      <c r="E40" s="167">
        <f t="shared" si="7"/>
        <v>58.424578563839006</v>
      </c>
      <c r="F40" s="167">
        <f t="shared" ref="F40" si="17">F22/F$10*100</f>
        <v>53.532279869683741</v>
      </c>
      <c r="G40" s="186"/>
      <c r="H40" s="186"/>
    </row>
    <row r="41" spans="1:8" ht="16.5" customHeight="1">
      <c r="A41" s="165" t="s">
        <v>0</v>
      </c>
      <c r="B41" s="168"/>
      <c r="C41" s="168"/>
      <c r="D41" s="168"/>
      <c r="E41" s="168"/>
      <c r="F41" s="168"/>
      <c r="G41" s="186"/>
      <c r="H41" s="186"/>
    </row>
    <row r="42" spans="1:8" ht="16.5" customHeight="1">
      <c r="A42" s="56" t="s">
        <v>420</v>
      </c>
      <c r="B42" s="168">
        <f t="shared" si="7"/>
        <v>58.6353662231068</v>
      </c>
      <c r="C42" s="168">
        <f t="shared" si="7"/>
        <v>58.513058143975883</v>
      </c>
      <c r="D42" s="168">
        <f t="shared" si="7"/>
        <v>54.729812796870632</v>
      </c>
      <c r="E42" s="168">
        <f t="shared" si="7"/>
        <v>55.61726487868718</v>
      </c>
      <c r="F42" s="168">
        <f t="shared" ref="F42" si="18">F24/F$10*100</f>
        <v>51.344385097848011</v>
      </c>
      <c r="G42" s="186"/>
      <c r="H42" s="186"/>
    </row>
    <row r="43" spans="1:8" s="169" customFormat="1" ht="16.5" customHeight="1">
      <c r="A43" s="56" t="s">
        <v>421</v>
      </c>
      <c r="B43" s="168">
        <f t="shared" si="7"/>
        <v>3.5489580773929235</v>
      </c>
      <c r="C43" s="168">
        <f t="shared" si="7"/>
        <v>3.4417258989620407</v>
      </c>
      <c r="D43" s="168">
        <f t="shared" si="7"/>
        <v>3.0315730651019837</v>
      </c>
      <c r="E43" s="168">
        <f t="shared" si="7"/>
        <v>2.8073136851518328</v>
      </c>
      <c r="F43" s="168">
        <f t="shared" ref="F43" si="19">F25/F$10*100</f>
        <v>2.1878947718357309</v>
      </c>
      <c r="G43" s="186"/>
      <c r="H43" s="186"/>
    </row>
    <row r="44" spans="1:8" s="169" customFormat="1">
      <c r="A44" s="157"/>
      <c r="B44" s="157"/>
      <c r="C44" s="157"/>
      <c r="D44" s="157"/>
      <c r="E44" s="157"/>
      <c r="F44" s="157"/>
    </row>
  </sheetData>
  <mergeCells count="2">
    <mergeCell ref="B27:F27"/>
    <mergeCell ref="B8:F8"/>
  </mergeCells>
  <pageMargins left="0.74803149606299213" right="0.51181102362204722" top="0.62992125984251968" bottom="0.62992125984251968" header="0.31496062992125984" footer="0.31496062992125984"/>
  <pageSetup paperSize="9" orientation="portrait" r:id="rId1"/>
  <headerFooter scaleWithDoc="0" alignWithMargins="0">
    <oddFooter>&amp;C&amp;10&amp;P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59"/>
  <sheetViews>
    <sheetView zoomScaleNormal="115" workbookViewId="0">
      <selection activeCell="B1" sqref="B1:B1048576"/>
    </sheetView>
  </sheetViews>
  <sheetFormatPr defaultRowHeight="15"/>
  <cols>
    <col min="1" max="1" width="39.77734375" style="172" customWidth="1"/>
    <col min="2" max="4" width="6.77734375" style="172" customWidth="1"/>
    <col min="5" max="6" width="7.33203125" style="172" customWidth="1"/>
    <col min="7" max="16384" width="8.88671875" style="172"/>
  </cols>
  <sheetData>
    <row r="1" spans="1:12" ht="19.5" customHeight="1">
      <c r="A1" s="187" t="s">
        <v>212</v>
      </c>
      <c r="B1" s="171"/>
      <c r="C1" s="171"/>
    </row>
    <row r="2" spans="1:12" ht="19.5" customHeight="1">
      <c r="A2" s="187" t="s">
        <v>44</v>
      </c>
      <c r="B2" s="171"/>
      <c r="C2" s="171"/>
    </row>
    <row r="3" spans="1:12" ht="19.5" customHeight="1">
      <c r="A3" s="188" t="s">
        <v>42</v>
      </c>
      <c r="B3" s="171"/>
      <c r="C3" s="171"/>
    </row>
    <row r="4" spans="1:12" ht="19.5" customHeight="1">
      <c r="A4" s="188" t="s">
        <v>114</v>
      </c>
      <c r="C4" s="67"/>
      <c r="D4" s="67"/>
      <c r="E4" s="67"/>
      <c r="F4" s="67"/>
    </row>
    <row r="5" spans="1:12" ht="9" customHeight="1">
      <c r="A5" s="188"/>
      <c r="B5" s="206"/>
      <c r="C5" s="206"/>
      <c r="D5" s="206"/>
      <c r="E5" s="206"/>
      <c r="F5" s="206"/>
    </row>
    <row r="6" spans="1:12" ht="19.5" customHeight="1">
      <c r="A6" s="174"/>
      <c r="B6" s="175"/>
      <c r="E6" s="175"/>
      <c r="F6" s="175" t="s">
        <v>433</v>
      </c>
    </row>
    <row r="7" spans="1:12" s="65" customFormat="1" ht="27" customHeight="1">
      <c r="A7" s="133"/>
      <c r="B7" s="53">
        <v>2014</v>
      </c>
      <c r="C7" s="53">
        <v>2015</v>
      </c>
      <c r="D7" s="53">
        <v>2016</v>
      </c>
      <c r="E7" s="53">
        <v>2017</v>
      </c>
      <c r="F7" s="53">
        <v>2018</v>
      </c>
    </row>
    <row r="8" spans="1:12" s="171" customFormat="1" ht="24" customHeight="1"/>
    <row r="9" spans="1:12" s="171" customFormat="1" ht="24" customHeight="1">
      <c r="A9" s="135" t="s">
        <v>291</v>
      </c>
      <c r="B9" s="189">
        <f t="shared" ref="B9:F9" si="0">+SUM(B10:B32,B41:B58)</f>
        <v>256582</v>
      </c>
      <c r="C9" s="189">
        <f t="shared" si="0"/>
        <v>295869</v>
      </c>
      <c r="D9" s="189">
        <f t="shared" si="0"/>
        <v>357900</v>
      </c>
      <c r="E9" s="189">
        <f t="shared" si="0"/>
        <v>398103</v>
      </c>
      <c r="F9" s="189">
        <f t="shared" si="0"/>
        <v>451210</v>
      </c>
      <c r="G9" s="177"/>
      <c r="H9" s="177"/>
      <c r="I9" s="177"/>
      <c r="J9" s="177"/>
      <c r="K9" s="177"/>
      <c r="L9" s="177"/>
    </row>
    <row r="10" spans="1:12" s="171" customFormat="1" ht="24" customHeight="1">
      <c r="A10" s="137" t="s">
        <v>224</v>
      </c>
      <c r="B10" s="177">
        <v>5318</v>
      </c>
      <c r="C10" s="177">
        <v>5170</v>
      </c>
      <c r="D10" s="177">
        <v>6108</v>
      </c>
      <c r="E10" s="177">
        <v>8772</v>
      </c>
      <c r="F10" s="177">
        <v>9842</v>
      </c>
    </row>
    <row r="11" spans="1:12" s="191" customFormat="1" ht="24" customHeight="1">
      <c r="A11" s="139" t="s">
        <v>33</v>
      </c>
      <c r="B11" s="190"/>
      <c r="C11" s="190"/>
      <c r="D11" s="190"/>
      <c r="E11" s="190"/>
      <c r="F11" s="190"/>
    </row>
    <row r="12" spans="1:12" s="171" customFormat="1" ht="24" customHeight="1">
      <c r="A12" s="137" t="s">
        <v>407</v>
      </c>
      <c r="B12" s="177">
        <v>1471</v>
      </c>
      <c r="C12" s="177">
        <v>1334</v>
      </c>
      <c r="D12" s="177">
        <v>1442</v>
      </c>
      <c r="E12" s="177">
        <v>1748</v>
      </c>
      <c r="F12" s="177">
        <v>1941</v>
      </c>
    </row>
    <row r="13" spans="1:12" s="171" customFormat="1" ht="24" customHeight="1">
      <c r="A13" s="137" t="s">
        <v>408</v>
      </c>
      <c r="B13" s="177">
        <v>172977</v>
      </c>
      <c r="C13" s="177">
        <v>202266</v>
      </c>
      <c r="D13" s="177">
        <v>239978</v>
      </c>
      <c r="E13" s="177">
        <v>268575</v>
      </c>
      <c r="F13" s="177">
        <v>271111</v>
      </c>
    </row>
    <row r="14" spans="1:12" s="171" customFormat="1" ht="24" customHeight="1">
      <c r="A14" s="137" t="s">
        <v>225</v>
      </c>
      <c r="B14" s="177">
        <v>14254</v>
      </c>
      <c r="C14" s="177">
        <v>13804</v>
      </c>
      <c r="D14" s="177">
        <v>12767</v>
      </c>
      <c r="E14" s="177">
        <v>11595</v>
      </c>
      <c r="F14" s="177">
        <v>10574</v>
      </c>
    </row>
    <row r="15" spans="1:12" s="171" customFormat="1" ht="24" customHeight="1">
      <c r="A15" s="137" t="s">
        <v>226</v>
      </c>
      <c r="B15" s="177"/>
      <c r="C15" s="177"/>
      <c r="D15" s="177"/>
      <c r="E15" s="177"/>
      <c r="F15" s="177"/>
    </row>
    <row r="16" spans="1:12" s="171" customFormat="1" ht="24" customHeight="1">
      <c r="A16" s="139" t="s">
        <v>227</v>
      </c>
      <c r="B16" s="177"/>
      <c r="C16" s="177"/>
      <c r="D16" s="177"/>
      <c r="E16" s="177"/>
      <c r="F16" s="177"/>
    </row>
    <row r="17" spans="1:6" s="171" customFormat="1" ht="24" customHeight="1">
      <c r="A17" s="137" t="s">
        <v>228</v>
      </c>
      <c r="B17" s="177">
        <v>2925</v>
      </c>
      <c r="C17" s="177">
        <v>3305</v>
      </c>
      <c r="D17" s="177">
        <v>4502</v>
      </c>
      <c r="E17" s="177">
        <v>5007</v>
      </c>
      <c r="F17" s="177">
        <v>5694</v>
      </c>
    </row>
    <row r="18" spans="1:6" s="191" customFormat="1" ht="24" customHeight="1">
      <c r="A18" s="137" t="s">
        <v>229</v>
      </c>
      <c r="B18" s="190"/>
      <c r="C18" s="190"/>
      <c r="D18" s="190"/>
      <c r="E18" s="190"/>
      <c r="F18" s="190"/>
    </row>
    <row r="19" spans="1:6" s="171" customFormat="1" ht="24" customHeight="1">
      <c r="A19" s="139" t="s">
        <v>230</v>
      </c>
      <c r="B19" s="177"/>
      <c r="C19" s="177"/>
      <c r="D19" s="177"/>
      <c r="E19" s="177"/>
      <c r="F19" s="177"/>
    </row>
    <row r="20" spans="1:6" s="171" customFormat="1" ht="24" customHeight="1">
      <c r="A20" s="139" t="s">
        <v>231</v>
      </c>
      <c r="B20" s="177"/>
      <c r="C20" s="177"/>
      <c r="D20" s="177"/>
      <c r="E20" s="177"/>
      <c r="F20" s="177"/>
    </row>
    <row r="21" spans="1:6" s="171" customFormat="1" ht="24" customHeight="1">
      <c r="A21" s="137" t="s">
        <v>409</v>
      </c>
      <c r="B21" s="177">
        <v>5047</v>
      </c>
      <c r="C21" s="177">
        <v>9614</v>
      </c>
      <c r="D21" s="177">
        <v>7652</v>
      </c>
      <c r="E21" s="177">
        <v>8083</v>
      </c>
      <c r="F21" s="177">
        <v>8103</v>
      </c>
    </row>
    <row r="22" spans="1:6" s="171" customFormat="1" ht="24" customHeight="1">
      <c r="A22" s="141" t="s">
        <v>232</v>
      </c>
      <c r="B22" s="177">
        <v>28960</v>
      </c>
      <c r="C22" s="177">
        <v>26720</v>
      </c>
      <c r="D22" s="177">
        <v>38469</v>
      </c>
      <c r="E22" s="177">
        <v>40202</v>
      </c>
      <c r="F22" s="177">
        <v>76994</v>
      </c>
    </row>
    <row r="23" spans="1:6" s="171" customFormat="1" ht="24" customHeight="1">
      <c r="A23" s="142" t="s">
        <v>233</v>
      </c>
      <c r="B23" s="177"/>
      <c r="C23" s="177"/>
      <c r="D23" s="177"/>
      <c r="E23" s="177"/>
      <c r="F23" s="177"/>
    </row>
    <row r="24" spans="1:6" s="171" customFormat="1" ht="24" customHeight="1">
      <c r="A24" s="137" t="s">
        <v>410</v>
      </c>
      <c r="B24" s="177">
        <v>6183</v>
      </c>
      <c r="C24" s="177">
        <v>8150</v>
      </c>
      <c r="D24" s="177">
        <v>10917</v>
      </c>
      <c r="E24" s="177">
        <v>12663</v>
      </c>
      <c r="F24" s="177">
        <v>11892</v>
      </c>
    </row>
    <row r="25" spans="1:6" s="171" customFormat="1" ht="24" customHeight="1">
      <c r="A25" s="137" t="s">
        <v>23</v>
      </c>
      <c r="B25" s="177">
        <v>407</v>
      </c>
      <c r="C25" s="177">
        <v>761</v>
      </c>
      <c r="D25" s="177">
        <v>1012</v>
      </c>
      <c r="E25" s="177">
        <v>1303</v>
      </c>
      <c r="F25" s="177">
        <v>1157</v>
      </c>
    </row>
    <row r="26" spans="1:6" s="171" customFormat="1" ht="24" customHeight="1">
      <c r="A26" s="139" t="s">
        <v>234</v>
      </c>
      <c r="B26" s="177"/>
      <c r="C26" s="177"/>
      <c r="D26" s="177"/>
      <c r="E26" s="177"/>
      <c r="F26" s="177"/>
    </row>
    <row r="27" spans="1:6" s="171" customFormat="1" ht="24" customHeight="1">
      <c r="A27" s="137" t="s">
        <v>411</v>
      </c>
      <c r="B27" s="177">
        <v>1</v>
      </c>
      <c r="C27" s="177">
        <v>1</v>
      </c>
      <c r="D27" s="177">
        <v>2</v>
      </c>
      <c r="E27" s="177">
        <v>24</v>
      </c>
      <c r="F27" s="177">
        <v>34</v>
      </c>
    </row>
    <row r="28" spans="1:6" s="171" customFormat="1" ht="24" customHeight="1">
      <c r="A28" s="137" t="s">
        <v>235</v>
      </c>
      <c r="B28" s="177">
        <v>7</v>
      </c>
      <c r="C28" s="177">
        <v>10</v>
      </c>
      <c r="D28" s="177">
        <v>20</v>
      </c>
      <c r="E28" s="177">
        <v>20</v>
      </c>
      <c r="F28" s="177">
        <v>5173</v>
      </c>
    </row>
    <row r="29" spans="1:6" s="171" customFormat="1" ht="24" customHeight="1">
      <c r="A29" s="139" t="s">
        <v>18</v>
      </c>
      <c r="B29" s="177"/>
      <c r="C29" s="177"/>
      <c r="D29" s="177"/>
      <c r="E29" s="177"/>
      <c r="F29" s="177"/>
    </row>
    <row r="30" spans="1:6" s="171" customFormat="1" ht="24" customHeight="1">
      <c r="A30" s="137" t="s">
        <v>360</v>
      </c>
      <c r="B30" s="177">
        <v>12042</v>
      </c>
      <c r="C30" s="177">
        <v>14214</v>
      </c>
      <c r="D30" s="177">
        <v>23739</v>
      </c>
      <c r="E30" s="177">
        <v>29035</v>
      </c>
      <c r="F30" s="177">
        <v>26894</v>
      </c>
    </row>
    <row r="31" spans="1:6" s="171" customFormat="1" ht="24" customHeight="1">
      <c r="A31" s="137" t="s">
        <v>236</v>
      </c>
      <c r="B31" s="177">
        <v>525</v>
      </c>
      <c r="C31" s="177">
        <v>813</v>
      </c>
      <c r="D31" s="177">
        <v>1120</v>
      </c>
      <c r="E31" s="177">
        <v>1812</v>
      </c>
      <c r="F31" s="177">
        <v>6411</v>
      </c>
    </row>
    <row r="32" spans="1:6" s="171" customFormat="1" ht="24" customHeight="1">
      <c r="A32" s="139" t="s">
        <v>237</v>
      </c>
      <c r="B32" s="177"/>
      <c r="C32" s="177"/>
      <c r="D32" s="177"/>
      <c r="E32" s="177"/>
      <c r="F32" s="177"/>
    </row>
    <row r="33" spans="1:6" ht="19.5" customHeight="1">
      <c r="A33" s="187" t="s">
        <v>434</v>
      </c>
      <c r="B33" s="171"/>
      <c r="C33" s="171"/>
    </row>
    <row r="34" spans="1:6" ht="19.5" customHeight="1">
      <c r="A34" s="187" t="s">
        <v>44</v>
      </c>
      <c r="B34" s="171"/>
      <c r="C34" s="171"/>
    </row>
    <row r="35" spans="1:6" ht="19.5" customHeight="1">
      <c r="A35" s="188" t="s">
        <v>274</v>
      </c>
      <c r="B35" s="171"/>
      <c r="C35" s="171"/>
    </row>
    <row r="36" spans="1:6" ht="19.5" customHeight="1">
      <c r="A36" s="188" t="s">
        <v>114</v>
      </c>
      <c r="C36" s="67"/>
      <c r="D36" s="67"/>
      <c r="E36" s="67"/>
      <c r="F36" s="67"/>
    </row>
    <row r="37" spans="1:6" ht="9" customHeight="1">
      <c r="A37" s="188"/>
    </row>
    <row r="38" spans="1:6" ht="19.5" customHeight="1">
      <c r="A38" s="174"/>
      <c r="B38" s="175"/>
      <c r="E38" s="175"/>
      <c r="F38" s="175" t="s">
        <v>433</v>
      </c>
    </row>
    <row r="39" spans="1:6" s="65" customFormat="1" ht="27" customHeight="1">
      <c r="A39" s="133"/>
      <c r="B39" s="53">
        <v>2014</v>
      </c>
      <c r="C39" s="53">
        <v>2015</v>
      </c>
      <c r="D39" s="53">
        <v>2016</v>
      </c>
      <c r="E39" s="53">
        <v>2017</v>
      </c>
      <c r="F39" s="53">
        <v>2018</v>
      </c>
    </row>
    <row r="40" spans="1:6" s="171" customFormat="1" ht="24" customHeight="1"/>
    <row r="41" spans="1:6" s="171" customFormat="1" ht="24" customHeight="1">
      <c r="A41" s="137" t="s">
        <v>238</v>
      </c>
      <c r="B41" s="177">
        <v>360</v>
      </c>
      <c r="C41" s="177">
        <v>1278</v>
      </c>
      <c r="D41" s="177">
        <v>447</v>
      </c>
      <c r="E41" s="177">
        <v>2122</v>
      </c>
      <c r="F41" s="177">
        <v>546</v>
      </c>
    </row>
    <row r="42" spans="1:6" s="171" customFormat="1" ht="24" customHeight="1">
      <c r="A42" s="139" t="s">
        <v>12</v>
      </c>
      <c r="B42" s="177"/>
      <c r="C42" s="177"/>
      <c r="D42" s="177"/>
      <c r="E42" s="177"/>
      <c r="F42" s="177"/>
    </row>
    <row r="43" spans="1:6" s="171" customFormat="1" ht="24" customHeight="1">
      <c r="A43" s="137" t="s">
        <v>239</v>
      </c>
      <c r="B43" s="177"/>
      <c r="C43" s="177"/>
      <c r="D43" s="177"/>
      <c r="E43" s="177"/>
      <c r="F43" s="177"/>
    </row>
    <row r="44" spans="1:6" s="171" customFormat="1" ht="24" customHeight="1">
      <c r="A44" s="137" t="s">
        <v>240</v>
      </c>
      <c r="B44" s="177"/>
      <c r="C44" s="177"/>
      <c r="D44" s="177"/>
      <c r="E44" s="177"/>
      <c r="F44" s="177"/>
    </row>
    <row r="45" spans="1:6" s="171" customFormat="1" ht="24" customHeight="1">
      <c r="A45" s="139" t="s">
        <v>241</v>
      </c>
      <c r="B45" s="177"/>
      <c r="C45" s="177"/>
      <c r="D45" s="177"/>
      <c r="E45" s="177"/>
      <c r="F45" s="177"/>
    </row>
    <row r="46" spans="1:6" s="171" customFormat="1" ht="24" customHeight="1">
      <c r="A46" s="139" t="s">
        <v>242</v>
      </c>
      <c r="B46" s="177"/>
      <c r="C46" s="177"/>
      <c r="D46" s="177"/>
      <c r="E46" s="177"/>
      <c r="F46" s="177"/>
    </row>
    <row r="47" spans="1:6" s="171" customFormat="1" ht="24" customHeight="1">
      <c r="A47" s="137" t="s">
        <v>413</v>
      </c>
      <c r="B47" s="177">
        <v>713</v>
      </c>
      <c r="C47" s="177">
        <v>854</v>
      </c>
      <c r="D47" s="177">
        <v>900</v>
      </c>
      <c r="E47" s="177">
        <v>492</v>
      </c>
      <c r="F47" s="177">
        <v>414</v>
      </c>
    </row>
    <row r="48" spans="1:6" s="171" customFormat="1" ht="24" customHeight="1">
      <c r="A48" s="137" t="s">
        <v>261</v>
      </c>
      <c r="B48" s="177">
        <v>517</v>
      </c>
      <c r="C48" s="177">
        <v>2069</v>
      </c>
      <c r="D48" s="177">
        <v>2127</v>
      </c>
      <c r="E48" s="177">
        <v>4594</v>
      </c>
      <c r="F48" s="177">
        <v>4505</v>
      </c>
    </row>
    <row r="49" spans="1:6" s="171" customFormat="1" ht="24" customHeight="1">
      <c r="A49" s="139" t="s">
        <v>10</v>
      </c>
    </row>
    <row r="50" spans="1:6" s="171" customFormat="1" ht="24" customHeight="1">
      <c r="A50" s="137" t="s">
        <v>9</v>
      </c>
      <c r="B50" s="177">
        <v>4786</v>
      </c>
      <c r="C50" s="177">
        <v>5416</v>
      </c>
      <c r="D50" s="177">
        <v>6545</v>
      </c>
      <c r="E50" s="177">
        <v>1931</v>
      </c>
      <c r="F50" s="177">
        <v>9900</v>
      </c>
    </row>
    <row r="51" spans="1:6" s="171" customFormat="1" ht="24" customHeight="1">
      <c r="A51" s="139" t="s">
        <v>243</v>
      </c>
      <c r="B51" s="177"/>
      <c r="C51" s="177"/>
      <c r="D51" s="177"/>
      <c r="E51" s="177"/>
      <c r="F51" s="177"/>
    </row>
    <row r="52" spans="1:6" s="171" customFormat="1" ht="24" customHeight="1">
      <c r="A52" s="137" t="s">
        <v>414</v>
      </c>
      <c r="B52" s="177">
        <v>89</v>
      </c>
      <c r="C52" s="177">
        <v>90</v>
      </c>
      <c r="D52" s="177">
        <v>153</v>
      </c>
      <c r="E52" s="177">
        <v>125</v>
      </c>
      <c r="F52" s="177">
        <v>25</v>
      </c>
    </row>
    <row r="53" spans="1:6" s="171" customFormat="1" ht="24" customHeight="1">
      <c r="A53" s="137" t="s">
        <v>244</v>
      </c>
      <c r="B53" s="177"/>
      <c r="C53" s="177"/>
      <c r="D53" s="177"/>
      <c r="E53" s="177"/>
      <c r="F53" s="177"/>
    </row>
    <row r="54" spans="1:6" s="171" customFormat="1" ht="24" customHeight="1">
      <c r="A54" s="144" t="s">
        <v>245</v>
      </c>
      <c r="B54" s="177"/>
      <c r="C54" s="177"/>
      <c r="D54" s="177"/>
      <c r="E54" s="177"/>
      <c r="F54" s="177"/>
    </row>
    <row r="55" spans="1:6" s="171" customFormat="1" ht="24" customHeight="1">
      <c r="A55" s="145" t="s">
        <v>246</v>
      </c>
      <c r="B55" s="177"/>
      <c r="C55" s="177"/>
      <c r="D55" s="177"/>
      <c r="E55" s="177"/>
      <c r="F55" s="177"/>
    </row>
    <row r="56" spans="1:6" s="171" customFormat="1" ht="24" customHeight="1">
      <c r="A56" s="146" t="s">
        <v>247</v>
      </c>
      <c r="B56" s="177"/>
      <c r="C56" s="177"/>
      <c r="D56" s="177"/>
      <c r="E56" s="177"/>
      <c r="F56" s="177"/>
    </row>
    <row r="57" spans="1:6" s="171" customFormat="1" ht="24" customHeight="1">
      <c r="A57" s="147" t="s">
        <v>248</v>
      </c>
      <c r="B57" s="177"/>
      <c r="C57" s="177"/>
      <c r="D57" s="177"/>
      <c r="E57" s="177"/>
      <c r="F57" s="177"/>
    </row>
    <row r="58" spans="1:6" s="171" customFormat="1" ht="24" customHeight="1">
      <c r="A58" s="146" t="s">
        <v>249</v>
      </c>
      <c r="B58" s="177"/>
      <c r="C58" s="177"/>
      <c r="D58" s="177"/>
      <c r="E58" s="177"/>
      <c r="F58" s="177"/>
    </row>
    <row r="59" spans="1:6">
      <c r="A59" s="178"/>
      <c r="B59" s="178"/>
      <c r="C59" s="178"/>
      <c r="D59" s="178"/>
      <c r="E59" s="178"/>
      <c r="F59" s="178"/>
    </row>
  </sheetData>
  <pageMargins left="0.74803149606299213" right="0.51181102362204722" top="0.62992125984251968" bottom="0.62992125984251968" header="0.31496062992125984" footer="0.31496062992125984"/>
  <pageSetup paperSize="9" orientation="portrait" r:id="rId1"/>
  <headerFooter scaleWithDoc="0" alignWithMargins="0">
    <oddFooter>&amp;C&amp;10&amp;P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22"/>
  <sheetViews>
    <sheetView workbookViewId="0"/>
  </sheetViews>
  <sheetFormatPr defaultRowHeight="18" customHeight="1"/>
  <cols>
    <col min="1" max="1" width="39.77734375" style="90" customWidth="1"/>
    <col min="2" max="6" width="7.6640625" style="90" customWidth="1"/>
    <col min="7" max="16384" width="8.88671875" style="90"/>
  </cols>
  <sheetData>
    <row r="1" spans="1:12" ht="19.5" customHeight="1">
      <c r="A1" s="148" t="s">
        <v>275</v>
      </c>
      <c r="B1" s="149"/>
      <c r="C1" s="149"/>
    </row>
    <row r="2" spans="1:12" ht="19.5" customHeight="1">
      <c r="A2" s="148" t="s">
        <v>593</v>
      </c>
      <c r="B2" s="149"/>
      <c r="C2" s="149"/>
    </row>
    <row r="3" spans="1:12" ht="19.5" customHeight="1">
      <c r="A3" s="150" t="s">
        <v>45</v>
      </c>
      <c r="B3" s="149"/>
      <c r="C3" s="149"/>
    </row>
    <row r="4" spans="1:12" ht="19.5" customHeight="1">
      <c r="A4" s="150" t="s">
        <v>133</v>
      </c>
      <c r="B4" s="149"/>
      <c r="C4" s="67"/>
      <c r="D4" s="67"/>
      <c r="E4" s="67"/>
      <c r="F4" s="67"/>
    </row>
    <row r="5" spans="1:12" ht="11.25" customHeight="1">
      <c r="A5" s="151"/>
      <c r="B5" s="428"/>
      <c r="C5" s="428"/>
      <c r="D5" s="428"/>
      <c r="E5" s="428"/>
      <c r="F5" s="428"/>
    </row>
    <row r="6" spans="1:12" ht="15.95" customHeight="1">
      <c r="A6" s="152"/>
      <c r="B6" s="153"/>
      <c r="C6" s="153"/>
      <c r="E6" s="153"/>
      <c r="F6" s="153" t="s">
        <v>435</v>
      </c>
    </row>
    <row r="7" spans="1:12" ht="27" customHeight="1">
      <c r="A7" s="119"/>
      <c r="B7" s="53">
        <v>2014</v>
      </c>
      <c r="C7" s="53">
        <v>2015</v>
      </c>
      <c r="D7" s="53">
        <v>2016</v>
      </c>
      <c r="E7" s="53">
        <v>2017</v>
      </c>
      <c r="F7" s="53">
        <v>2018</v>
      </c>
    </row>
    <row r="8" spans="1:12" ht="20.25" customHeight="1">
      <c r="A8" s="89"/>
      <c r="B8" s="171"/>
      <c r="C8" s="171"/>
      <c r="D8" s="171"/>
      <c r="E8" s="171"/>
      <c r="F8" s="171"/>
    </row>
    <row r="9" spans="1:12" ht="20.25" customHeight="1">
      <c r="A9" s="75" t="s">
        <v>291</v>
      </c>
      <c r="B9" s="155">
        <f t="shared" ref="B9:F9" si="0">SUM(B11:B21)</f>
        <v>256582</v>
      </c>
      <c r="C9" s="155">
        <f t="shared" si="0"/>
        <v>295869</v>
      </c>
      <c r="D9" s="155">
        <f t="shared" si="0"/>
        <v>357900</v>
      </c>
      <c r="E9" s="155">
        <f t="shared" si="0"/>
        <v>398103</v>
      </c>
      <c r="F9" s="155">
        <f t="shared" si="0"/>
        <v>451210</v>
      </c>
      <c r="G9" s="280"/>
      <c r="H9" s="280"/>
      <c r="I9" s="280"/>
      <c r="J9" s="280"/>
      <c r="K9" s="280"/>
      <c r="L9" s="280"/>
    </row>
    <row r="10" spans="1:12" ht="20.25" customHeight="1">
      <c r="A10" s="76" t="s">
        <v>404</v>
      </c>
      <c r="B10" s="179"/>
      <c r="C10" s="179"/>
      <c r="D10" s="179"/>
      <c r="E10" s="179"/>
      <c r="F10" s="179"/>
    </row>
    <row r="11" spans="1:12" ht="20.25" customHeight="1">
      <c r="A11" s="60" t="s">
        <v>385</v>
      </c>
      <c r="B11" s="156">
        <v>130047</v>
      </c>
      <c r="C11" s="156">
        <v>147966</v>
      </c>
      <c r="D11" s="156">
        <v>169871</v>
      </c>
      <c r="E11" s="156">
        <v>184233</v>
      </c>
      <c r="F11" s="156">
        <v>238998</v>
      </c>
    </row>
    <row r="12" spans="1:12" ht="20.25" customHeight="1">
      <c r="A12" s="60" t="s">
        <v>570</v>
      </c>
      <c r="B12" s="156">
        <v>5541</v>
      </c>
      <c r="C12" s="156">
        <v>6617</v>
      </c>
      <c r="D12" s="156">
        <v>7557</v>
      </c>
      <c r="E12" s="156">
        <v>9435</v>
      </c>
      <c r="F12" s="156">
        <v>10460</v>
      </c>
    </row>
    <row r="13" spans="1:12" ht="20.25" customHeight="1">
      <c r="A13" s="60" t="s">
        <v>386</v>
      </c>
      <c r="B13" s="156">
        <v>140</v>
      </c>
      <c r="C13" s="156">
        <v>373</v>
      </c>
      <c r="D13" s="156">
        <v>332</v>
      </c>
      <c r="E13" s="156">
        <v>434</v>
      </c>
      <c r="F13" s="156">
        <v>480</v>
      </c>
    </row>
    <row r="14" spans="1:12" ht="20.25" customHeight="1">
      <c r="A14" s="60" t="s">
        <v>387</v>
      </c>
      <c r="B14" s="156">
        <v>3179</v>
      </c>
      <c r="C14" s="156">
        <v>3886</v>
      </c>
      <c r="D14" s="156">
        <v>4871</v>
      </c>
      <c r="E14" s="156">
        <v>5394</v>
      </c>
      <c r="F14" s="156">
        <v>6214</v>
      </c>
    </row>
    <row r="15" spans="1:12" ht="20.25" customHeight="1">
      <c r="A15" s="60" t="s">
        <v>388</v>
      </c>
      <c r="B15" s="156">
        <v>1245</v>
      </c>
      <c r="C15" s="156">
        <v>673</v>
      </c>
      <c r="D15" s="156">
        <v>751</v>
      </c>
      <c r="E15" s="156">
        <v>730</v>
      </c>
      <c r="F15" s="156">
        <v>817</v>
      </c>
    </row>
    <row r="16" spans="1:12" ht="20.25" customHeight="1">
      <c r="A16" s="60" t="s">
        <v>389</v>
      </c>
      <c r="B16" s="156">
        <v>16669</v>
      </c>
      <c r="C16" s="156">
        <v>20746</v>
      </c>
      <c r="D16" s="156">
        <v>30744</v>
      </c>
      <c r="E16" s="156">
        <v>37389</v>
      </c>
      <c r="F16" s="156">
        <v>35005</v>
      </c>
    </row>
    <row r="17" spans="1:6" ht="20.25" customHeight="1">
      <c r="A17" s="60" t="s">
        <v>390</v>
      </c>
      <c r="B17" s="156">
        <v>637</v>
      </c>
      <c r="C17" s="156">
        <v>1261</v>
      </c>
      <c r="D17" s="156">
        <v>1511</v>
      </c>
      <c r="E17" s="156">
        <v>2344</v>
      </c>
      <c r="F17" s="156">
        <v>2788</v>
      </c>
    </row>
    <row r="18" spans="1:6" ht="20.25" customHeight="1">
      <c r="A18" s="60" t="s">
        <v>391</v>
      </c>
      <c r="B18" s="156">
        <v>273</v>
      </c>
      <c r="C18" s="156">
        <v>442</v>
      </c>
      <c r="D18" s="156">
        <v>639</v>
      </c>
      <c r="E18" s="156">
        <v>651</v>
      </c>
      <c r="F18" s="156">
        <v>639</v>
      </c>
    </row>
    <row r="19" spans="1:6" ht="20.25" customHeight="1">
      <c r="A19" s="60" t="s">
        <v>392</v>
      </c>
      <c r="B19" s="156">
        <v>21566</v>
      </c>
      <c r="C19" s="156">
        <v>28518</v>
      </c>
      <c r="D19" s="156">
        <v>36918</v>
      </c>
      <c r="E19" s="156">
        <v>48194</v>
      </c>
      <c r="F19" s="156">
        <v>49148</v>
      </c>
    </row>
    <row r="20" spans="1:6" ht="20.25" customHeight="1">
      <c r="A20" s="60" t="s">
        <v>393</v>
      </c>
      <c r="B20" s="156">
        <v>3116</v>
      </c>
      <c r="C20" s="156">
        <v>4453</v>
      </c>
      <c r="D20" s="156">
        <v>4509</v>
      </c>
      <c r="E20" s="156">
        <v>4713</v>
      </c>
      <c r="F20" s="156">
        <v>5546</v>
      </c>
    </row>
    <row r="21" spans="1:6" ht="20.25" customHeight="1">
      <c r="A21" s="60" t="s">
        <v>394</v>
      </c>
      <c r="B21" s="156">
        <v>74169</v>
      </c>
      <c r="C21" s="156">
        <v>80934</v>
      </c>
      <c r="D21" s="156">
        <v>100197</v>
      </c>
      <c r="E21" s="156">
        <v>104586</v>
      </c>
      <c r="F21" s="156">
        <v>101115</v>
      </c>
    </row>
    <row r="22" spans="1:6" ht="18" customHeight="1">
      <c r="A22" s="157"/>
      <c r="B22" s="157"/>
      <c r="C22" s="157"/>
      <c r="D22" s="157"/>
      <c r="E22" s="157"/>
      <c r="F22" s="157"/>
    </row>
  </sheetData>
  <pageMargins left="0.56999999999999995" right="0.36" top="0.62992125984251968" bottom="0.62992125984251968" header="0.31496062992125984" footer="0.31496062992125984"/>
  <pageSetup paperSize="9" orientation="portrait" r:id="rId1"/>
  <headerFooter scaleWithDoc="0" alignWithMargins="0">
    <oddFooter>&amp;C&amp;10&amp;P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116"/>
  <sheetViews>
    <sheetView workbookViewId="0">
      <selection activeCell="A34" sqref="A34:XFD35"/>
    </sheetView>
  </sheetViews>
  <sheetFormatPr defaultRowHeight="12.75"/>
  <cols>
    <col min="1" max="1" width="5.109375" style="44" customWidth="1"/>
    <col min="2" max="2" width="59.77734375" style="44" customWidth="1"/>
    <col min="3" max="3" width="5.44140625" style="44" customWidth="1"/>
    <col min="4" max="16384" width="8.88671875" style="44"/>
  </cols>
  <sheetData>
    <row r="1" spans="1:3" ht="15">
      <c r="A1" s="43"/>
      <c r="B1" s="43"/>
      <c r="C1" s="43"/>
    </row>
    <row r="2" spans="1:3" ht="20.25">
      <c r="A2" s="535" t="s">
        <v>162</v>
      </c>
      <c r="B2" s="535"/>
      <c r="C2" s="535"/>
    </row>
    <row r="3" spans="1:3">
      <c r="A3" s="45"/>
      <c r="B3" s="45"/>
      <c r="C3" s="45"/>
    </row>
    <row r="4" spans="1:3">
      <c r="A4" s="45"/>
      <c r="B4" s="45"/>
      <c r="C4" s="45"/>
    </row>
    <row r="5" spans="1:3">
      <c r="A5" s="45"/>
      <c r="B5" s="45"/>
      <c r="C5" s="45"/>
    </row>
    <row r="6" spans="1:3">
      <c r="A6" s="45"/>
      <c r="B6" s="45"/>
      <c r="C6" s="45"/>
    </row>
    <row r="7" spans="1:3">
      <c r="A7" s="45"/>
      <c r="B7" s="45"/>
      <c r="C7" s="45"/>
    </row>
    <row r="8" spans="1:3">
      <c r="A8" s="45"/>
      <c r="B8" s="45"/>
      <c r="C8" s="45"/>
    </row>
    <row r="9" spans="1:3">
      <c r="A9" s="45"/>
      <c r="B9" s="45"/>
      <c r="C9" s="45"/>
    </row>
    <row r="10" spans="1:3">
      <c r="A10" s="45"/>
      <c r="B10" s="45"/>
      <c r="C10" s="45"/>
    </row>
    <row r="11" spans="1:3">
      <c r="A11" s="45"/>
      <c r="B11" s="45"/>
      <c r="C11" s="45"/>
    </row>
    <row r="12" spans="1:3">
      <c r="A12" s="45"/>
      <c r="B12" s="45"/>
      <c r="C12" s="45"/>
    </row>
    <row r="13" spans="1:3">
      <c r="A13" s="45"/>
      <c r="B13" s="45"/>
      <c r="C13" s="45"/>
    </row>
    <row r="14" spans="1:3">
      <c r="A14" s="45"/>
      <c r="B14" s="45"/>
      <c r="C14" s="45"/>
    </row>
    <row r="15" spans="1:3">
      <c r="A15" s="45"/>
      <c r="B15" s="45"/>
      <c r="C15" s="45"/>
    </row>
    <row r="16" spans="1:3">
      <c r="A16" s="45"/>
      <c r="B16" s="45"/>
      <c r="C16" s="45"/>
    </row>
    <row r="17" spans="1:3">
      <c r="A17" s="45"/>
      <c r="B17" s="45"/>
      <c r="C17" s="45"/>
    </row>
    <row r="18" spans="1:3">
      <c r="A18" s="45"/>
      <c r="B18" s="45"/>
      <c r="C18" s="45"/>
    </row>
    <row r="19" spans="1:3">
      <c r="A19" s="45"/>
      <c r="B19" s="45"/>
      <c r="C19" s="45"/>
    </row>
    <row r="20" spans="1:3">
      <c r="A20" s="45"/>
      <c r="B20" s="45"/>
      <c r="C20" s="45"/>
    </row>
    <row r="21" spans="1:3">
      <c r="A21" s="45"/>
      <c r="B21" s="45"/>
      <c r="C21" s="45"/>
    </row>
    <row r="22" spans="1:3">
      <c r="A22" s="45"/>
      <c r="B22" s="45"/>
      <c r="C22" s="45"/>
    </row>
    <row r="23" spans="1:3">
      <c r="A23" s="45"/>
      <c r="B23" s="45"/>
      <c r="C23" s="45"/>
    </row>
    <row r="24" spans="1:3">
      <c r="A24" s="45"/>
      <c r="B24" s="45"/>
      <c r="C24" s="45"/>
    </row>
    <row r="25" spans="1:3">
      <c r="A25" s="45"/>
      <c r="B25" s="45"/>
      <c r="C25" s="45"/>
    </row>
    <row r="26" spans="1:3">
      <c r="A26" s="45"/>
      <c r="B26" s="45"/>
      <c r="C26" s="45"/>
    </row>
    <row r="27" spans="1:3">
      <c r="A27" s="45"/>
      <c r="B27" s="45"/>
      <c r="C27" s="45"/>
    </row>
    <row r="28" spans="1:3">
      <c r="A28" s="45"/>
      <c r="B28" s="45"/>
      <c r="C28" s="45"/>
    </row>
    <row r="29" spans="1:3">
      <c r="A29" s="45"/>
      <c r="B29" s="45"/>
      <c r="C29" s="45"/>
    </row>
    <row r="30" spans="1:3">
      <c r="A30" s="45"/>
      <c r="B30" s="45"/>
      <c r="C30" s="45"/>
    </row>
    <row r="31" spans="1:3">
      <c r="A31" s="45"/>
      <c r="B31" s="45"/>
      <c r="C31" s="45"/>
    </row>
    <row r="32" spans="1:3">
      <c r="A32" s="45"/>
      <c r="B32" s="45"/>
      <c r="C32" s="45"/>
    </row>
    <row r="33" spans="1:3">
      <c r="A33" s="45"/>
      <c r="B33" s="45"/>
      <c r="C33" s="45"/>
    </row>
    <row r="34" spans="1:3">
      <c r="A34" s="45"/>
      <c r="B34" s="45"/>
      <c r="C34" s="45"/>
    </row>
    <row r="35" spans="1:3">
      <c r="A35" s="45"/>
      <c r="B35" s="45"/>
      <c r="C35" s="45"/>
    </row>
    <row r="36" spans="1:3">
      <c r="A36" s="45"/>
      <c r="B36" s="45"/>
      <c r="C36" s="45"/>
    </row>
    <row r="37" spans="1:3">
      <c r="A37" s="45"/>
      <c r="B37" s="45"/>
      <c r="C37" s="45"/>
    </row>
    <row r="38" spans="1:3">
      <c r="A38" s="45"/>
      <c r="B38" s="45"/>
      <c r="C38" s="45"/>
    </row>
    <row r="39" spans="1:3">
      <c r="A39" s="45"/>
      <c r="B39" s="45"/>
      <c r="C39" s="45"/>
    </row>
    <row r="40" spans="1:3">
      <c r="A40" s="45"/>
      <c r="B40" s="45"/>
      <c r="C40" s="45"/>
    </row>
    <row r="41" spans="1:3">
      <c r="A41" s="45"/>
      <c r="B41" s="45"/>
      <c r="C41" s="45"/>
    </row>
    <row r="42" spans="1:3">
      <c r="A42" s="45"/>
      <c r="B42" s="45"/>
      <c r="C42" s="45"/>
    </row>
    <row r="43" spans="1:3">
      <c r="A43" s="45"/>
      <c r="B43" s="45"/>
      <c r="C43" s="45"/>
    </row>
    <row r="44" spans="1:3">
      <c r="A44" s="45"/>
      <c r="B44" s="45"/>
      <c r="C44" s="45"/>
    </row>
    <row r="45" spans="1:3">
      <c r="A45" s="45"/>
      <c r="B45" s="45"/>
      <c r="C45" s="45"/>
    </row>
    <row r="46" spans="1:3">
      <c r="A46" s="45"/>
      <c r="B46" s="45"/>
      <c r="C46" s="45"/>
    </row>
    <row r="47" spans="1:3">
      <c r="A47" s="45"/>
      <c r="B47" s="45"/>
      <c r="C47" s="45"/>
    </row>
    <row r="48" spans="1:3">
      <c r="A48" s="45"/>
      <c r="B48" s="45"/>
      <c r="C48" s="45"/>
    </row>
    <row r="49" spans="1:3">
      <c r="A49" s="45"/>
      <c r="B49" s="45"/>
      <c r="C49" s="45"/>
    </row>
    <row r="50" spans="1:3">
      <c r="A50" s="45"/>
      <c r="B50" s="45"/>
      <c r="C50" s="45"/>
    </row>
    <row r="51" spans="1:3">
      <c r="A51" s="45"/>
      <c r="B51" s="45"/>
      <c r="C51" s="45"/>
    </row>
    <row r="52" spans="1:3">
      <c r="A52" s="45"/>
      <c r="B52" s="45"/>
      <c r="C52" s="45"/>
    </row>
    <row r="53" spans="1:3">
      <c r="A53" s="45"/>
      <c r="B53" s="45"/>
      <c r="C53" s="45"/>
    </row>
    <row r="54" spans="1:3">
      <c r="A54" s="45"/>
      <c r="B54" s="45"/>
      <c r="C54" s="45"/>
    </row>
    <row r="55" spans="1:3">
      <c r="A55" s="45"/>
      <c r="B55" s="45"/>
      <c r="C55" s="45"/>
    </row>
    <row r="56" spans="1:3">
      <c r="A56" s="45"/>
      <c r="B56" s="45"/>
      <c r="C56" s="45"/>
    </row>
    <row r="57" spans="1:3">
      <c r="A57" s="45"/>
      <c r="B57" s="45"/>
      <c r="C57" s="45"/>
    </row>
    <row r="58" spans="1:3">
      <c r="A58" s="45"/>
      <c r="B58" s="45"/>
      <c r="C58" s="45"/>
    </row>
    <row r="59" spans="1:3">
      <c r="A59" s="45"/>
      <c r="B59" s="45"/>
      <c r="C59" s="45"/>
    </row>
    <row r="60" spans="1:3">
      <c r="A60" s="45"/>
      <c r="B60" s="45"/>
      <c r="C60" s="45"/>
    </row>
    <row r="61" spans="1:3">
      <c r="A61" s="45"/>
      <c r="B61" s="45"/>
      <c r="C61" s="45"/>
    </row>
    <row r="62" spans="1:3">
      <c r="A62" s="45"/>
      <c r="B62" s="45"/>
      <c r="C62" s="45"/>
    </row>
    <row r="63" spans="1:3">
      <c r="A63" s="45"/>
      <c r="B63" s="45"/>
      <c r="C63" s="45"/>
    </row>
    <row r="64" spans="1:3">
      <c r="A64" s="45"/>
      <c r="B64" s="45"/>
      <c r="C64" s="45"/>
    </row>
    <row r="65" spans="1:3">
      <c r="A65" s="45"/>
      <c r="B65" s="45"/>
      <c r="C65" s="45"/>
    </row>
    <row r="66" spans="1:3">
      <c r="A66" s="45"/>
      <c r="B66" s="45"/>
      <c r="C66" s="45"/>
    </row>
    <row r="67" spans="1:3">
      <c r="A67" s="45"/>
      <c r="B67" s="45"/>
      <c r="C67" s="45"/>
    </row>
    <row r="68" spans="1:3">
      <c r="A68" s="45"/>
      <c r="B68" s="45"/>
      <c r="C68" s="45"/>
    </row>
    <row r="69" spans="1:3">
      <c r="A69" s="45"/>
      <c r="B69" s="45"/>
      <c r="C69" s="45"/>
    </row>
    <row r="70" spans="1:3">
      <c r="A70" s="45"/>
      <c r="B70" s="45"/>
      <c r="C70" s="45"/>
    </row>
    <row r="71" spans="1:3">
      <c r="A71" s="45"/>
      <c r="B71" s="45"/>
      <c r="C71" s="45"/>
    </row>
    <row r="72" spans="1:3">
      <c r="A72" s="45"/>
      <c r="B72" s="45"/>
      <c r="C72" s="45"/>
    </row>
    <row r="73" spans="1:3">
      <c r="A73" s="45"/>
      <c r="B73" s="45"/>
      <c r="C73" s="45"/>
    </row>
    <row r="74" spans="1:3">
      <c r="A74" s="45"/>
      <c r="B74" s="45"/>
      <c r="C74" s="45"/>
    </row>
    <row r="75" spans="1:3">
      <c r="A75" s="45"/>
      <c r="B75" s="45"/>
      <c r="C75" s="45"/>
    </row>
    <row r="76" spans="1:3">
      <c r="A76" s="45"/>
      <c r="B76" s="45"/>
      <c r="C76" s="45"/>
    </row>
    <row r="77" spans="1:3">
      <c r="A77" s="45"/>
      <c r="B77" s="45"/>
      <c r="C77" s="45"/>
    </row>
    <row r="78" spans="1:3">
      <c r="A78" s="45"/>
      <c r="B78" s="45"/>
      <c r="C78" s="45"/>
    </row>
    <row r="79" spans="1:3">
      <c r="A79" s="45"/>
      <c r="B79" s="45"/>
      <c r="C79" s="45"/>
    </row>
    <row r="80" spans="1:3">
      <c r="A80" s="45"/>
      <c r="B80" s="45"/>
      <c r="C80" s="45"/>
    </row>
    <row r="81" spans="1:3">
      <c r="A81" s="45"/>
      <c r="B81" s="45"/>
      <c r="C81" s="45"/>
    </row>
    <row r="82" spans="1:3">
      <c r="A82" s="45"/>
      <c r="B82" s="45"/>
      <c r="C82" s="45"/>
    </row>
    <row r="83" spans="1:3">
      <c r="A83" s="45"/>
      <c r="B83" s="45"/>
      <c r="C83" s="45"/>
    </row>
    <row r="84" spans="1:3">
      <c r="A84" s="45"/>
      <c r="B84" s="45"/>
      <c r="C84" s="45"/>
    </row>
    <row r="85" spans="1:3">
      <c r="A85" s="45"/>
      <c r="B85" s="45"/>
      <c r="C85" s="45"/>
    </row>
    <row r="86" spans="1:3">
      <c r="A86" s="45"/>
      <c r="B86" s="45"/>
      <c r="C86" s="45"/>
    </row>
    <row r="87" spans="1:3">
      <c r="A87" s="45"/>
      <c r="B87" s="45"/>
      <c r="C87" s="45"/>
    </row>
    <row r="88" spans="1:3">
      <c r="A88" s="45"/>
      <c r="B88" s="45"/>
      <c r="C88" s="45"/>
    </row>
    <row r="89" spans="1:3">
      <c r="A89" s="45"/>
      <c r="B89" s="45"/>
      <c r="C89" s="45"/>
    </row>
    <row r="90" spans="1:3">
      <c r="A90" s="45"/>
      <c r="B90" s="45"/>
      <c r="C90" s="45"/>
    </row>
    <row r="91" spans="1:3">
      <c r="A91" s="45"/>
      <c r="B91" s="45"/>
      <c r="C91" s="45"/>
    </row>
    <row r="92" spans="1:3">
      <c r="A92" s="45"/>
      <c r="B92" s="45"/>
      <c r="C92" s="45"/>
    </row>
    <row r="93" spans="1:3">
      <c r="A93" s="45"/>
      <c r="B93" s="45"/>
      <c r="C93" s="45"/>
    </row>
    <row r="94" spans="1:3">
      <c r="A94" s="45"/>
      <c r="B94" s="45"/>
      <c r="C94" s="45"/>
    </row>
    <row r="95" spans="1:3">
      <c r="A95" s="45"/>
      <c r="B95" s="45"/>
      <c r="C95" s="45"/>
    </row>
    <row r="96" spans="1:3">
      <c r="A96" s="45"/>
      <c r="B96" s="45"/>
      <c r="C96" s="45"/>
    </row>
    <row r="97" spans="1:3">
      <c r="A97" s="45"/>
      <c r="B97" s="45"/>
      <c r="C97" s="45"/>
    </row>
    <row r="98" spans="1:3">
      <c r="A98" s="45"/>
      <c r="B98" s="45"/>
      <c r="C98" s="45"/>
    </row>
    <row r="99" spans="1:3">
      <c r="A99" s="45"/>
      <c r="B99" s="45"/>
      <c r="C99" s="45"/>
    </row>
    <row r="100" spans="1:3">
      <c r="A100" s="45"/>
      <c r="B100" s="45"/>
      <c r="C100" s="45"/>
    </row>
    <row r="101" spans="1:3">
      <c r="A101" s="45"/>
      <c r="B101" s="45"/>
      <c r="C101" s="45"/>
    </row>
    <row r="102" spans="1:3">
      <c r="A102" s="45"/>
      <c r="B102" s="45"/>
      <c r="C102" s="45"/>
    </row>
    <row r="103" spans="1:3">
      <c r="A103" s="45"/>
      <c r="B103" s="45"/>
      <c r="C103" s="45"/>
    </row>
    <row r="104" spans="1:3">
      <c r="A104" s="45"/>
      <c r="B104" s="45"/>
      <c r="C104" s="45"/>
    </row>
    <row r="105" spans="1:3">
      <c r="A105" s="45"/>
      <c r="B105" s="45"/>
      <c r="C105" s="45"/>
    </row>
    <row r="106" spans="1:3">
      <c r="A106" s="45"/>
      <c r="B106" s="45"/>
      <c r="C106" s="45"/>
    </row>
    <row r="107" spans="1:3">
      <c r="A107" s="45"/>
      <c r="B107" s="45"/>
      <c r="C107" s="45"/>
    </row>
    <row r="108" spans="1:3">
      <c r="A108" s="45"/>
      <c r="B108" s="45"/>
      <c r="C108" s="45"/>
    </row>
    <row r="109" spans="1:3">
      <c r="A109" s="45"/>
      <c r="B109" s="45"/>
      <c r="C109" s="45"/>
    </row>
    <row r="110" spans="1:3">
      <c r="A110" s="45"/>
      <c r="B110" s="45"/>
      <c r="C110" s="45"/>
    </row>
    <row r="111" spans="1:3">
      <c r="A111" s="45"/>
      <c r="B111" s="45"/>
      <c r="C111" s="45"/>
    </row>
    <row r="112" spans="1:3">
      <c r="A112" s="45"/>
      <c r="B112" s="45"/>
      <c r="C112" s="45"/>
    </row>
    <row r="113" spans="1:3">
      <c r="A113" s="45"/>
      <c r="B113" s="45"/>
      <c r="C113" s="45"/>
    </row>
    <row r="114" spans="1:3">
      <c r="A114" s="45"/>
      <c r="B114" s="45"/>
      <c r="C114" s="45"/>
    </row>
    <row r="115" spans="1:3">
      <c r="A115" s="45"/>
      <c r="B115" s="45"/>
      <c r="C115" s="45"/>
    </row>
    <row r="116" spans="1:3">
      <c r="A116" s="45"/>
      <c r="B116" s="45"/>
      <c r="C116" s="45"/>
    </row>
  </sheetData>
  <mergeCells count="1">
    <mergeCell ref="A2:C2"/>
  </mergeCells>
  <pageMargins left="0.74803149606299213" right="0.51181102362204722" top="0.62992125984251968" bottom="0.62992125984251968" header="0.31496062992125984" footer="0.31496062992125984"/>
  <pageSetup paperSize="9" orientation="portrait" r:id="rId1"/>
  <headerFooter scaleWithDoc="0" alignWithMargins="0">
    <oddFooter>&amp;C&amp;10&amp;P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D9" sqref="D9"/>
    </sheetView>
  </sheetViews>
  <sheetFormatPr defaultRowHeight="15"/>
  <cols>
    <col min="1" max="1" width="39.77734375" style="90" customWidth="1"/>
    <col min="2" max="4" width="6.77734375" style="90" customWidth="1"/>
    <col min="5" max="6" width="7.33203125" style="90" customWidth="1"/>
    <col min="7" max="16384" width="8.88671875" style="90"/>
  </cols>
  <sheetData>
    <row r="1" spans="1:10" ht="19.5" customHeight="1">
      <c r="A1" s="148" t="s">
        <v>437</v>
      </c>
    </row>
    <row r="2" spans="1:10" ht="19.5" customHeight="1">
      <c r="A2" s="148" t="s">
        <v>438</v>
      </c>
    </row>
    <row r="3" spans="1:10" ht="19.5" customHeight="1">
      <c r="A3" s="150" t="s">
        <v>46</v>
      </c>
    </row>
    <row r="4" spans="1:10" ht="19.5" customHeight="1">
      <c r="A4" s="158"/>
      <c r="C4" s="67"/>
      <c r="D4" s="67"/>
      <c r="E4" s="67"/>
      <c r="F4" s="67"/>
    </row>
    <row r="5" spans="1:10" ht="27" customHeight="1">
      <c r="A5" s="159"/>
      <c r="B5" s="53">
        <v>2014</v>
      </c>
      <c r="C5" s="53">
        <v>2015</v>
      </c>
      <c r="D5" s="53">
        <v>2016</v>
      </c>
      <c r="E5" s="53">
        <v>2017</v>
      </c>
      <c r="F5" s="53">
        <v>2018</v>
      </c>
    </row>
    <row r="6" spans="1:10" ht="19.5" customHeight="1">
      <c r="A6" s="159"/>
    </row>
    <row r="7" spans="1:10" ht="15.95" customHeight="1">
      <c r="A7" s="89"/>
      <c r="B7" s="537" t="s">
        <v>416</v>
      </c>
      <c r="C7" s="537"/>
      <c r="D7" s="537"/>
      <c r="E7" s="537"/>
      <c r="F7" s="537"/>
    </row>
    <row r="8" spans="1:10" ht="15.95" customHeight="1">
      <c r="A8" s="89"/>
      <c r="B8" s="528"/>
      <c r="C8" s="528"/>
      <c r="D8" s="528"/>
      <c r="E8" s="528"/>
      <c r="F8" s="528"/>
    </row>
    <row r="9" spans="1:10" ht="15.95" customHeight="1">
      <c r="A9" s="161" t="s">
        <v>417</v>
      </c>
      <c r="B9" s="180">
        <f t="shared" ref="B9:E9" si="0">B10+B13+B21</f>
        <v>791073</v>
      </c>
      <c r="C9" s="180">
        <f t="shared" si="0"/>
        <v>841602</v>
      </c>
      <c r="D9" s="180">
        <f t="shared" si="0"/>
        <v>995050</v>
      </c>
      <c r="E9" s="180">
        <f t="shared" si="0"/>
        <v>1086167</v>
      </c>
      <c r="F9" s="180">
        <f t="shared" ref="F9" si="1">F10+F13+F21</f>
        <v>1178209</v>
      </c>
      <c r="G9" s="181"/>
    </row>
    <row r="10" spans="1:10" ht="15.95" customHeight="1">
      <c r="A10" s="161" t="s">
        <v>418</v>
      </c>
      <c r="B10" s="180">
        <f t="shared" ref="B10:E10" si="2">SUM(B11:B12)</f>
        <v>64645</v>
      </c>
      <c r="C10" s="180">
        <f t="shared" si="2"/>
        <v>62692</v>
      </c>
      <c r="D10" s="180">
        <f t="shared" si="2"/>
        <v>64830</v>
      </c>
      <c r="E10" s="180">
        <f t="shared" si="2"/>
        <v>64704</v>
      </c>
      <c r="F10" s="180">
        <f t="shared" ref="F10" si="3">SUM(F11:F12)</f>
        <v>33172</v>
      </c>
      <c r="G10" s="181"/>
      <c r="H10" s="181"/>
      <c r="I10" s="181"/>
      <c r="J10" s="181"/>
    </row>
    <row r="11" spans="1:10" ht="15.95" customHeight="1">
      <c r="A11" s="413" t="s">
        <v>568</v>
      </c>
      <c r="B11" s="59">
        <v>30118</v>
      </c>
      <c r="C11" s="59">
        <v>29373</v>
      </c>
      <c r="D11" s="59">
        <v>32027</v>
      </c>
      <c r="E11" s="59">
        <v>31970</v>
      </c>
      <c r="F11" s="59">
        <v>16444</v>
      </c>
      <c r="G11" s="181"/>
    </row>
    <row r="12" spans="1:10" ht="15.95" customHeight="1">
      <c r="A12" s="413" t="s">
        <v>569</v>
      </c>
      <c r="B12" s="59">
        <v>34527</v>
      </c>
      <c r="C12" s="59">
        <v>33319</v>
      </c>
      <c r="D12" s="59">
        <v>32803</v>
      </c>
      <c r="E12" s="59">
        <v>32734</v>
      </c>
      <c r="F12" s="59">
        <v>16728</v>
      </c>
      <c r="G12" s="181"/>
    </row>
    <row r="13" spans="1:10" ht="15.95" customHeight="1">
      <c r="A13" s="161" t="s">
        <v>419</v>
      </c>
      <c r="B13" s="180">
        <f t="shared" ref="B13:F13" si="4">SUM(B14:B20)</f>
        <v>210613</v>
      </c>
      <c r="C13" s="180">
        <f t="shared" si="4"/>
        <v>254360</v>
      </c>
      <c r="D13" s="180">
        <f t="shared" si="4"/>
        <v>349827</v>
      </c>
      <c r="E13" s="180">
        <f t="shared" si="4"/>
        <v>372915</v>
      </c>
      <c r="F13" s="180">
        <f t="shared" si="4"/>
        <v>439227</v>
      </c>
      <c r="G13" s="181"/>
    </row>
    <row r="14" spans="1:10" ht="15.95" customHeight="1">
      <c r="A14" s="413" t="s">
        <v>294</v>
      </c>
      <c r="B14" s="59">
        <v>31394</v>
      </c>
      <c r="C14" s="59">
        <v>28231</v>
      </c>
      <c r="D14" s="59">
        <v>34103</v>
      </c>
      <c r="E14" s="59">
        <v>33589</v>
      </c>
      <c r="F14" s="59">
        <v>30066</v>
      </c>
      <c r="G14" s="181"/>
    </row>
    <row r="15" spans="1:10" ht="15.95" customHeight="1">
      <c r="A15" s="413" t="s">
        <v>543</v>
      </c>
      <c r="B15" s="59">
        <v>1</v>
      </c>
      <c r="C15" s="59">
        <v>0</v>
      </c>
      <c r="D15" s="59">
        <v>28</v>
      </c>
      <c r="E15" s="59">
        <v>45</v>
      </c>
      <c r="F15" s="59">
        <v>34</v>
      </c>
      <c r="G15" s="181"/>
    </row>
    <row r="16" spans="1:10" ht="15.95" customHeight="1">
      <c r="A16" s="413" t="s">
        <v>295</v>
      </c>
      <c r="B16" s="59">
        <v>120276</v>
      </c>
      <c r="C16" s="59">
        <v>125018</v>
      </c>
      <c r="D16" s="59">
        <v>170053</v>
      </c>
      <c r="E16" s="59">
        <v>192790</v>
      </c>
      <c r="F16" s="59">
        <v>236262</v>
      </c>
      <c r="G16" s="181"/>
    </row>
    <row r="17" spans="1:7" ht="15.95" customHeight="1">
      <c r="A17" s="413" t="s">
        <v>5</v>
      </c>
      <c r="B17" s="59">
        <v>15804</v>
      </c>
      <c r="C17" s="59">
        <v>16956</v>
      </c>
      <c r="D17" s="59">
        <v>15283</v>
      </c>
      <c r="E17" s="59">
        <v>18255</v>
      </c>
      <c r="F17" s="59">
        <v>23559</v>
      </c>
      <c r="G17" s="181"/>
    </row>
    <row r="18" spans="1:7" s="164" customFormat="1" ht="15.95" customHeight="1">
      <c r="A18" s="414" t="s">
        <v>4</v>
      </c>
      <c r="B18" s="163"/>
      <c r="C18" s="163"/>
      <c r="D18" s="163"/>
      <c r="E18" s="163"/>
      <c r="F18" s="163"/>
      <c r="G18" s="185"/>
    </row>
    <row r="19" spans="1:7" ht="15.95" customHeight="1">
      <c r="A19" s="413" t="s">
        <v>3</v>
      </c>
      <c r="B19" s="59">
        <v>43138</v>
      </c>
      <c r="C19" s="59">
        <v>84155</v>
      </c>
      <c r="D19" s="59">
        <v>130360</v>
      </c>
      <c r="E19" s="59">
        <v>128236</v>
      </c>
      <c r="F19" s="59">
        <v>149306</v>
      </c>
      <c r="G19" s="181"/>
    </row>
    <row r="20" spans="1:7" s="164" customFormat="1" ht="15.95" customHeight="1">
      <c r="A20" s="414" t="s">
        <v>2</v>
      </c>
      <c r="B20" s="163"/>
      <c r="C20" s="163"/>
      <c r="D20" s="163"/>
      <c r="E20" s="163"/>
      <c r="F20" s="163"/>
      <c r="G20" s="185"/>
    </row>
    <row r="21" spans="1:7" ht="15.95" customHeight="1">
      <c r="A21" s="161" t="s">
        <v>1</v>
      </c>
      <c r="B21" s="180">
        <f t="shared" ref="B21:F21" si="5">SUM(B23:B24)</f>
        <v>515815</v>
      </c>
      <c r="C21" s="180">
        <f t="shared" si="5"/>
        <v>524550</v>
      </c>
      <c r="D21" s="180">
        <f t="shared" si="5"/>
        <v>580393</v>
      </c>
      <c r="E21" s="180">
        <f t="shared" si="5"/>
        <v>648548</v>
      </c>
      <c r="F21" s="180">
        <f t="shared" si="5"/>
        <v>705810</v>
      </c>
      <c r="G21" s="181"/>
    </row>
    <row r="22" spans="1:7" ht="15.95" customHeight="1">
      <c r="A22" s="165" t="s">
        <v>0</v>
      </c>
      <c r="B22" s="59"/>
      <c r="C22" s="59"/>
      <c r="D22" s="59"/>
      <c r="E22" s="59"/>
      <c r="F22" s="59"/>
      <c r="G22" s="181"/>
    </row>
    <row r="23" spans="1:7" ht="15.95" customHeight="1">
      <c r="A23" s="162" t="s">
        <v>420</v>
      </c>
      <c r="B23" s="59">
        <v>469235</v>
      </c>
      <c r="C23" s="59">
        <v>489184</v>
      </c>
      <c r="D23" s="59">
        <v>545715</v>
      </c>
      <c r="E23" s="59">
        <v>614242</v>
      </c>
      <c r="F23" s="59">
        <v>668551</v>
      </c>
      <c r="G23" s="181"/>
    </row>
    <row r="24" spans="1:7" ht="15.95" customHeight="1">
      <c r="A24" s="162" t="s">
        <v>421</v>
      </c>
      <c r="B24" s="59">
        <v>46580</v>
      </c>
      <c r="C24" s="59">
        <v>35366</v>
      </c>
      <c r="D24" s="59">
        <v>34678</v>
      </c>
      <c r="E24" s="59">
        <v>34306</v>
      </c>
      <c r="F24" s="59">
        <v>37259</v>
      </c>
      <c r="G24" s="181"/>
    </row>
    <row r="25" spans="1:7" ht="15.95" customHeight="1">
      <c r="A25" s="162"/>
      <c r="B25" s="149"/>
    </row>
    <row r="26" spans="1:7" ht="15.95" customHeight="1">
      <c r="A26" s="166"/>
      <c r="B26" s="536" t="s">
        <v>436</v>
      </c>
      <c r="C26" s="536"/>
      <c r="D26" s="536"/>
      <c r="E26" s="536"/>
      <c r="F26" s="536"/>
    </row>
    <row r="27" spans="1:7" ht="15.95" customHeight="1">
      <c r="A27" s="161" t="s">
        <v>417</v>
      </c>
      <c r="B27" s="61">
        <f t="shared" ref="B27:F27" si="6">B28+B31+B39</f>
        <v>100</v>
      </c>
      <c r="C27" s="61">
        <f t="shared" si="6"/>
        <v>100</v>
      </c>
      <c r="D27" s="61">
        <f t="shared" si="6"/>
        <v>100</v>
      </c>
      <c r="E27" s="61">
        <f t="shared" si="6"/>
        <v>100</v>
      </c>
      <c r="F27" s="61">
        <f t="shared" si="6"/>
        <v>100</v>
      </c>
    </row>
    <row r="28" spans="1:7" ht="15.95" customHeight="1">
      <c r="A28" s="161" t="s">
        <v>418</v>
      </c>
      <c r="B28" s="167">
        <f t="shared" ref="B28:E42" si="7">B10/B$9*100</f>
        <v>8.1718122094926766</v>
      </c>
      <c r="C28" s="167">
        <f t="shared" si="7"/>
        <v>7.4491267843945232</v>
      </c>
      <c r="D28" s="167">
        <f t="shared" si="7"/>
        <v>6.5152504899251298</v>
      </c>
      <c r="E28" s="167">
        <f t="shared" si="7"/>
        <v>5.9570949955209462</v>
      </c>
      <c r="F28" s="167">
        <f t="shared" ref="F28" si="8">F10/F$9*100</f>
        <v>2.8154597359212161</v>
      </c>
    </row>
    <row r="29" spans="1:7" ht="15.95" customHeight="1">
      <c r="A29" s="413" t="s">
        <v>568</v>
      </c>
      <c r="B29" s="168">
        <f t="shared" si="7"/>
        <v>3.8072339720860144</v>
      </c>
      <c r="C29" s="168">
        <f t="shared" si="7"/>
        <v>3.4901295386655451</v>
      </c>
      <c r="D29" s="168">
        <f t="shared" si="7"/>
        <v>3.2186322295362042</v>
      </c>
      <c r="E29" s="168">
        <f t="shared" si="7"/>
        <v>2.9433779520092211</v>
      </c>
      <c r="F29" s="168">
        <f t="shared" ref="F29" si="9">F11/F$9*100</f>
        <v>1.3956776768807573</v>
      </c>
    </row>
    <row r="30" spans="1:7" ht="15.95" customHeight="1">
      <c r="A30" s="413" t="s">
        <v>569</v>
      </c>
      <c r="B30" s="168">
        <f t="shared" si="7"/>
        <v>4.3645782374066622</v>
      </c>
      <c r="C30" s="168">
        <f t="shared" si="7"/>
        <v>3.958997245728979</v>
      </c>
      <c r="D30" s="168">
        <f t="shared" si="7"/>
        <v>3.2966182603889256</v>
      </c>
      <c r="E30" s="168">
        <f t="shared" si="7"/>
        <v>3.0137170435117251</v>
      </c>
      <c r="F30" s="168">
        <f t="shared" ref="F30" si="10">F12/F$9*100</f>
        <v>1.4197820590404588</v>
      </c>
    </row>
    <row r="31" spans="1:7" ht="15.95" customHeight="1">
      <c r="A31" s="161" t="s">
        <v>419</v>
      </c>
      <c r="B31" s="167">
        <f t="shared" si="7"/>
        <v>26.623712350187656</v>
      </c>
      <c r="C31" s="167">
        <f t="shared" si="7"/>
        <v>30.223312206957679</v>
      </c>
      <c r="D31" s="167">
        <f t="shared" si="7"/>
        <v>35.15672579267374</v>
      </c>
      <c r="E31" s="167">
        <f t="shared" si="7"/>
        <v>34.333118203738465</v>
      </c>
      <c r="F31" s="167">
        <f t="shared" ref="F31" si="11">F13/F$9*100</f>
        <v>37.279209376265158</v>
      </c>
    </row>
    <row r="32" spans="1:7" ht="15.95" customHeight="1">
      <c r="A32" s="413" t="s">
        <v>294</v>
      </c>
      <c r="B32" s="168">
        <f t="shared" si="7"/>
        <v>3.9685338774044872</v>
      </c>
      <c r="C32" s="168">
        <f t="shared" si="7"/>
        <v>3.3544359447815002</v>
      </c>
      <c r="D32" s="168">
        <f t="shared" si="7"/>
        <v>3.4272649615597208</v>
      </c>
      <c r="E32" s="168">
        <f t="shared" si="7"/>
        <v>3.0924342205204174</v>
      </c>
      <c r="F32" s="168">
        <f t="shared" ref="F32" si="12">F14/F$9*100</f>
        <v>2.5518392746957459</v>
      </c>
    </row>
    <row r="33" spans="1:6" ht="15.95" customHeight="1">
      <c r="A33" s="413" t="s">
        <v>543</v>
      </c>
      <c r="B33" s="168">
        <f t="shared" si="7"/>
        <v>1.2641058410538597E-4</v>
      </c>
      <c r="C33" s="168">
        <f t="shared" si="7"/>
        <v>0</v>
      </c>
      <c r="D33" s="168">
        <f t="shared" si="7"/>
        <v>2.8139289482940555E-3</v>
      </c>
      <c r="E33" s="168">
        <f t="shared" si="7"/>
        <v>4.1430093162469492E-3</v>
      </c>
      <c r="F33" s="168">
        <f t="shared" ref="F33" si="13">F15/F$9*100</f>
        <v>2.8857358923586561E-3</v>
      </c>
    </row>
    <row r="34" spans="1:6" ht="15.95" customHeight="1">
      <c r="A34" s="413" t="s">
        <v>295</v>
      </c>
      <c r="B34" s="168">
        <f t="shared" si="7"/>
        <v>15.204159413859403</v>
      </c>
      <c r="C34" s="168">
        <f t="shared" si="7"/>
        <v>14.854765078980325</v>
      </c>
      <c r="D34" s="168">
        <f t="shared" si="7"/>
        <v>17.089894980151751</v>
      </c>
      <c r="E34" s="168">
        <f t="shared" si="7"/>
        <v>17.749572579538874</v>
      </c>
      <c r="F34" s="168">
        <f t="shared" ref="F34" si="14">F16/F$9*100</f>
        <v>20.052639217660026</v>
      </c>
    </row>
    <row r="35" spans="1:6" ht="15.95" customHeight="1">
      <c r="A35" s="413" t="s">
        <v>5</v>
      </c>
      <c r="B35" s="168">
        <f t="shared" si="7"/>
        <v>1.9977928712015198</v>
      </c>
      <c r="C35" s="168">
        <f t="shared" si="7"/>
        <v>2.0147290524499706</v>
      </c>
      <c r="D35" s="168">
        <f t="shared" si="7"/>
        <v>1.535902718456359</v>
      </c>
      <c r="E35" s="168">
        <f t="shared" si="7"/>
        <v>1.6806807792908458</v>
      </c>
      <c r="F35" s="168">
        <f t="shared" ref="F35" si="15">F17/F$9*100</f>
        <v>1.9995603496493406</v>
      </c>
    </row>
    <row r="36" spans="1:6" ht="15.95" customHeight="1">
      <c r="A36" s="414" t="s">
        <v>4</v>
      </c>
      <c r="B36" s="168"/>
      <c r="C36" s="168"/>
      <c r="D36" s="168"/>
      <c r="E36" s="168"/>
      <c r="F36" s="168"/>
    </row>
    <row r="37" spans="1:6" ht="15.95" customHeight="1">
      <c r="A37" s="413" t="s">
        <v>3</v>
      </c>
      <c r="B37" s="168">
        <f t="shared" si="7"/>
        <v>5.4530997771381404</v>
      </c>
      <c r="C37" s="168">
        <f t="shared" si="7"/>
        <v>9.9993821307458877</v>
      </c>
      <c r="D37" s="168">
        <f t="shared" si="7"/>
        <v>13.10084920355761</v>
      </c>
      <c r="E37" s="168">
        <f t="shared" si="7"/>
        <v>11.806287615072083</v>
      </c>
      <c r="F37" s="168">
        <f t="shared" ref="F37" si="16">F19/F$9*100</f>
        <v>12.672284798367691</v>
      </c>
    </row>
    <row r="38" spans="1:6" ht="15.95" customHeight="1">
      <c r="A38" s="414" t="s">
        <v>2</v>
      </c>
      <c r="B38" s="168"/>
      <c r="C38" s="168"/>
      <c r="D38" s="168"/>
      <c r="E38" s="168"/>
      <c r="F38" s="168"/>
    </row>
    <row r="39" spans="1:6" ht="15.95" customHeight="1">
      <c r="A39" s="161" t="s">
        <v>1</v>
      </c>
      <c r="B39" s="167">
        <f t="shared" si="7"/>
        <v>65.204475440319669</v>
      </c>
      <c r="C39" s="167">
        <f t="shared" si="7"/>
        <v>62.327561008647791</v>
      </c>
      <c r="D39" s="167">
        <f t="shared" si="7"/>
        <v>58.328023717401138</v>
      </c>
      <c r="E39" s="167">
        <f t="shared" si="7"/>
        <v>59.709786800740581</v>
      </c>
      <c r="F39" s="167">
        <f t="shared" ref="F39" si="17">F21/F$9*100</f>
        <v>59.905330887813626</v>
      </c>
    </row>
    <row r="40" spans="1:6" ht="15.95" customHeight="1">
      <c r="A40" s="165" t="s">
        <v>0</v>
      </c>
      <c r="B40" s="168"/>
      <c r="C40" s="168"/>
      <c r="D40" s="168"/>
      <c r="E40" s="168"/>
      <c r="F40" s="168"/>
    </row>
    <row r="41" spans="1:6" ht="15.95" customHeight="1">
      <c r="A41" s="162" t="s">
        <v>420</v>
      </c>
      <c r="B41" s="168">
        <f t="shared" si="7"/>
        <v>59.316270432690786</v>
      </c>
      <c r="C41" s="168">
        <f t="shared" si="7"/>
        <v>58.125337154617029</v>
      </c>
      <c r="D41" s="168">
        <f t="shared" si="7"/>
        <v>54.842972714938945</v>
      </c>
      <c r="E41" s="168">
        <f t="shared" si="7"/>
        <v>56.551340631781301</v>
      </c>
      <c r="F41" s="168">
        <f t="shared" ref="F41" si="18">F23/F$9*100</f>
        <v>56.742988722713882</v>
      </c>
    </row>
    <row r="42" spans="1:6" s="169" customFormat="1" ht="15.95" customHeight="1">
      <c r="A42" s="162" t="s">
        <v>421</v>
      </c>
      <c r="B42" s="168">
        <f t="shared" si="7"/>
        <v>5.888205007628879</v>
      </c>
      <c r="C42" s="168">
        <f t="shared" si="7"/>
        <v>4.2022238540307653</v>
      </c>
      <c r="D42" s="168">
        <f t="shared" si="7"/>
        <v>3.4850510024621877</v>
      </c>
      <c r="E42" s="168">
        <f t="shared" si="7"/>
        <v>3.1584461689592849</v>
      </c>
      <c r="F42" s="168">
        <f t="shared" ref="F42" si="19">F24/F$9*100</f>
        <v>3.1623421650997399</v>
      </c>
    </row>
    <row r="43" spans="1:6" s="169" customFormat="1">
      <c r="A43" s="157"/>
      <c r="B43" s="157"/>
      <c r="C43" s="157"/>
      <c r="D43" s="157"/>
      <c r="E43" s="157"/>
      <c r="F43" s="157"/>
    </row>
  </sheetData>
  <mergeCells count="2">
    <mergeCell ref="B26:F26"/>
    <mergeCell ref="B7:F7"/>
  </mergeCells>
  <pageMargins left="0.56000000000000005" right="0.51181102362204722" top="0.62992125984251968" bottom="0.62992125984251968" header="0.31496062992125984" footer="0.31496062992125984"/>
  <pageSetup paperSize="9" orientation="portrait" r:id="rId1"/>
  <headerFooter scaleWithDoc="0" alignWithMargins="0">
    <oddFooter>&amp;C&amp;10&amp;P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58"/>
  <sheetViews>
    <sheetView workbookViewId="0">
      <selection activeCell="B1" sqref="B1:B1048576"/>
    </sheetView>
  </sheetViews>
  <sheetFormatPr defaultRowHeight="15"/>
  <cols>
    <col min="1" max="1" width="41.21875" style="172" customWidth="1"/>
    <col min="2" max="4" width="6.5546875" style="172" customWidth="1"/>
    <col min="5" max="6" width="7.21875" style="172" customWidth="1"/>
    <col min="7" max="16384" width="8.88671875" style="172"/>
  </cols>
  <sheetData>
    <row r="1" spans="1:13" ht="19.5" customHeight="1">
      <c r="A1" s="187" t="s">
        <v>277</v>
      </c>
      <c r="B1" s="171"/>
      <c r="C1" s="171"/>
    </row>
    <row r="2" spans="1:13" ht="19.5" customHeight="1">
      <c r="A2" s="187" t="s">
        <v>278</v>
      </c>
      <c r="B2" s="171"/>
      <c r="C2" s="171"/>
    </row>
    <row r="3" spans="1:13" ht="19.5" customHeight="1">
      <c r="A3" s="188" t="s">
        <v>48</v>
      </c>
      <c r="B3" s="171"/>
      <c r="C3" s="171"/>
    </row>
    <row r="4" spans="1:13" ht="19.5" customHeight="1">
      <c r="A4" s="188"/>
      <c r="B4" s="177"/>
      <c r="C4" s="177"/>
      <c r="D4" s="177"/>
      <c r="E4" s="177"/>
      <c r="F4" s="177"/>
    </row>
    <row r="5" spans="1:13" ht="19.5" customHeight="1">
      <c r="A5" s="174"/>
      <c r="B5" s="175"/>
      <c r="E5" s="175"/>
      <c r="F5" s="175" t="s">
        <v>425</v>
      </c>
    </row>
    <row r="6" spans="1:13" s="65" customFormat="1" ht="27" customHeight="1">
      <c r="A6" s="133"/>
      <c r="B6" s="53">
        <v>2014</v>
      </c>
      <c r="C6" s="53">
        <v>2015</v>
      </c>
      <c r="D6" s="53">
        <v>2016</v>
      </c>
      <c r="E6" s="53">
        <v>2017</v>
      </c>
      <c r="F6" s="53">
        <v>2018</v>
      </c>
    </row>
    <row r="7" spans="1:13" s="65" customFormat="1" ht="24" customHeight="1">
      <c r="A7" s="133"/>
      <c r="B7" s="176"/>
    </row>
    <row r="8" spans="1:13" s="79" customFormat="1" ht="24" customHeight="1">
      <c r="A8" s="197" t="s">
        <v>417</v>
      </c>
      <c r="B8" s="190">
        <f t="shared" ref="B8:F8" si="0">SUM(B9:B31,B40:B57)</f>
        <v>791073</v>
      </c>
      <c r="C8" s="190">
        <f t="shared" si="0"/>
        <v>841602</v>
      </c>
      <c r="D8" s="190">
        <f t="shared" si="0"/>
        <v>995050</v>
      </c>
      <c r="E8" s="190">
        <f t="shared" si="0"/>
        <v>1086167</v>
      </c>
      <c r="F8" s="190">
        <f t="shared" si="0"/>
        <v>1178209</v>
      </c>
      <c r="G8" s="459"/>
      <c r="H8" s="459"/>
      <c r="I8" s="459"/>
      <c r="J8" s="459"/>
      <c r="K8" s="459"/>
      <c r="L8" s="459"/>
      <c r="M8" s="459"/>
    </row>
    <row r="9" spans="1:13" ht="24" customHeight="1">
      <c r="A9" s="198" t="s">
        <v>224</v>
      </c>
      <c r="B9" s="177">
        <v>7177</v>
      </c>
      <c r="C9" s="177">
        <v>6971</v>
      </c>
      <c r="D9" s="177">
        <v>7449</v>
      </c>
      <c r="E9" s="177">
        <v>8403</v>
      </c>
      <c r="F9" s="177">
        <v>8233</v>
      </c>
      <c r="G9" s="199"/>
    </row>
    <row r="10" spans="1:13" ht="24" customHeight="1">
      <c r="A10" s="200" t="s">
        <v>33</v>
      </c>
      <c r="B10" s="177"/>
      <c r="C10" s="177"/>
      <c r="D10" s="177"/>
      <c r="E10" s="177"/>
      <c r="F10" s="177"/>
      <c r="G10" s="199"/>
    </row>
    <row r="11" spans="1:13" s="203" customFormat="1" ht="24" customHeight="1">
      <c r="A11" s="198" t="s">
        <v>439</v>
      </c>
      <c r="B11" s="177">
        <v>2658</v>
      </c>
      <c r="C11" s="177">
        <v>2908</v>
      </c>
      <c r="D11" s="177">
        <v>3346</v>
      </c>
      <c r="E11" s="177">
        <v>3527</v>
      </c>
      <c r="F11" s="177">
        <v>4771</v>
      </c>
      <c r="G11" s="202"/>
    </row>
    <row r="12" spans="1:13" ht="24" customHeight="1">
      <c r="A12" s="198" t="s">
        <v>440</v>
      </c>
      <c r="B12" s="177">
        <v>577771</v>
      </c>
      <c r="C12" s="177">
        <v>601652</v>
      </c>
      <c r="D12" s="177">
        <v>688457</v>
      </c>
      <c r="E12" s="177">
        <v>766371</v>
      </c>
      <c r="F12" s="177">
        <v>834349</v>
      </c>
      <c r="G12" s="199"/>
    </row>
    <row r="13" spans="1:13" ht="24" customHeight="1">
      <c r="A13" s="198" t="s">
        <v>225</v>
      </c>
      <c r="B13" s="177">
        <v>25743</v>
      </c>
      <c r="C13" s="177">
        <v>28627</v>
      </c>
      <c r="D13" s="177">
        <v>34058</v>
      </c>
      <c r="E13" s="177">
        <v>33206</v>
      </c>
      <c r="F13" s="177">
        <v>11199</v>
      </c>
      <c r="G13" s="199"/>
    </row>
    <row r="14" spans="1:13" ht="24" customHeight="1">
      <c r="A14" s="198" t="s">
        <v>226</v>
      </c>
      <c r="B14" s="177"/>
      <c r="C14" s="177"/>
      <c r="D14" s="177"/>
      <c r="E14" s="177"/>
      <c r="F14" s="177"/>
      <c r="G14" s="199"/>
    </row>
    <row r="15" spans="1:13" ht="24" customHeight="1">
      <c r="A15" s="200" t="s">
        <v>227</v>
      </c>
      <c r="B15" s="177"/>
      <c r="C15" s="177"/>
      <c r="D15" s="177"/>
      <c r="E15" s="177"/>
      <c r="F15" s="177"/>
      <c r="G15" s="199"/>
    </row>
    <row r="16" spans="1:13" ht="24" customHeight="1">
      <c r="A16" s="198" t="s">
        <v>228</v>
      </c>
      <c r="B16" s="177">
        <v>1150</v>
      </c>
      <c r="C16" s="177">
        <v>1313</v>
      </c>
      <c r="D16" s="177">
        <v>1823</v>
      </c>
      <c r="E16" s="177">
        <v>1595</v>
      </c>
      <c r="F16" s="177">
        <v>2390</v>
      </c>
      <c r="G16" s="199"/>
    </row>
    <row r="17" spans="1:7" ht="24" customHeight="1">
      <c r="A17" s="198" t="s">
        <v>229</v>
      </c>
      <c r="B17" s="177"/>
      <c r="C17" s="177"/>
      <c r="D17" s="177"/>
      <c r="E17" s="177"/>
      <c r="F17" s="177"/>
      <c r="G17" s="199"/>
    </row>
    <row r="18" spans="1:7" s="203" customFormat="1" ht="24" customHeight="1">
      <c r="A18" s="200" t="s">
        <v>230</v>
      </c>
      <c r="B18" s="177"/>
      <c r="C18" s="177"/>
      <c r="D18" s="177"/>
      <c r="E18" s="177"/>
      <c r="F18" s="177"/>
      <c r="G18" s="202"/>
    </row>
    <row r="19" spans="1:7" ht="24" customHeight="1">
      <c r="A19" s="200" t="s">
        <v>231</v>
      </c>
      <c r="B19" s="177"/>
      <c r="C19" s="177"/>
      <c r="D19" s="177"/>
      <c r="E19" s="177"/>
      <c r="F19" s="177"/>
      <c r="G19" s="199"/>
    </row>
    <row r="20" spans="1:7" ht="24" customHeight="1">
      <c r="A20" s="198" t="s">
        <v>441</v>
      </c>
      <c r="B20" s="177">
        <v>14195</v>
      </c>
      <c r="C20" s="177">
        <v>16059</v>
      </c>
      <c r="D20" s="177">
        <v>23398</v>
      </c>
      <c r="E20" s="177">
        <v>23747</v>
      </c>
      <c r="F20" s="177">
        <v>26441</v>
      </c>
      <c r="G20" s="199"/>
    </row>
    <row r="21" spans="1:7" ht="24" customHeight="1">
      <c r="A21" s="204" t="s">
        <v>232</v>
      </c>
      <c r="B21" s="177">
        <v>144865</v>
      </c>
      <c r="C21" s="177">
        <v>164634</v>
      </c>
      <c r="D21" s="177">
        <v>209243</v>
      </c>
      <c r="E21" s="177">
        <v>214528</v>
      </c>
      <c r="F21" s="177">
        <v>250496</v>
      </c>
      <c r="G21" s="199"/>
    </row>
    <row r="22" spans="1:7" ht="24" customHeight="1">
      <c r="A22" s="205" t="s">
        <v>233</v>
      </c>
      <c r="B22" s="177"/>
      <c r="C22" s="177"/>
      <c r="D22" s="177"/>
      <c r="E22" s="177"/>
      <c r="F22" s="177"/>
      <c r="G22" s="199"/>
    </row>
    <row r="23" spans="1:7" ht="24" customHeight="1">
      <c r="A23" s="198" t="s">
        <v>442</v>
      </c>
      <c r="B23" s="177">
        <v>5182</v>
      </c>
      <c r="C23" s="177">
        <v>6581</v>
      </c>
      <c r="D23" s="177">
        <v>9732</v>
      </c>
      <c r="E23" s="177">
        <v>12349</v>
      </c>
      <c r="F23" s="177">
        <v>13062</v>
      </c>
      <c r="G23" s="199"/>
    </row>
    <row r="24" spans="1:7" ht="24" customHeight="1">
      <c r="A24" s="198" t="s">
        <v>23</v>
      </c>
      <c r="B24" s="177">
        <v>1467</v>
      </c>
      <c r="C24" s="177">
        <v>1429</v>
      </c>
      <c r="D24" s="177">
        <v>2241</v>
      </c>
      <c r="E24" s="177">
        <v>2920</v>
      </c>
      <c r="F24" s="177">
        <v>3185</v>
      </c>
    </row>
    <row r="25" spans="1:7" ht="24" customHeight="1">
      <c r="A25" s="200" t="s">
        <v>234</v>
      </c>
      <c r="B25" s="177"/>
      <c r="C25" s="177"/>
      <c r="D25" s="177"/>
      <c r="E25" s="177"/>
      <c r="F25" s="177"/>
    </row>
    <row r="26" spans="1:7" ht="24" customHeight="1">
      <c r="A26" s="198" t="s">
        <v>443</v>
      </c>
      <c r="B26" s="177">
        <v>55</v>
      </c>
      <c r="C26" s="177">
        <v>44</v>
      </c>
      <c r="D26" s="177">
        <v>49</v>
      </c>
      <c r="E26" s="177">
        <v>74</v>
      </c>
      <c r="F26" s="177">
        <v>199</v>
      </c>
    </row>
    <row r="27" spans="1:7" ht="24" customHeight="1">
      <c r="A27" s="198" t="s">
        <v>235</v>
      </c>
      <c r="B27" s="177">
        <v>59</v>
      </c>
      <c r="C27" s="177">
        <v>92</v>
      </c>
      <c r="D27" s="177">
        <v>97</v>
      </c>
      <c r="E27" s="177">
        <v>139</v>
      </c>
      <c r="F27" s="177">
        <v>205</v>
      </c>
    </row>
    <row r="28" spans="1:7" ht="24" customHeight="1">
      <c r="A28" s="200" t="s">
        <v>18</v>
      </c>
      <c r="B28" s="177"/>
      <c r="C28" s="177"/>
      <c r="D28" s="177"/>
      <c r="E28" s="177"/>
      <c r="F28" s="177"/>
    </row>
    <row r="29" spans="1:7" ht="24" customHeight="1">
      <c r="A29" s="198" t="s">
        <v>444</v>
      </c>
      <c r="B29" s="177">
        <v>3712</v>
      </c>
      <c r="C29" s="177">
        <v>3692</v>
      </c>
      <c r="D29" s="177">
        <v>5817</v>
      </c>
      <c r="E29" s="177">
        <v>7695</v>
      </c>
      <c r="F29" s="177">
        <v>10121</v>
      </c>
    </row>
    <row r="30" spans="1:7" ht="24" customHeight="1">
      <c r="A30" s="198" t="s">
        <v>236</v>
      </c>
      <c r="B30" s="177">
        <v>664</v>
      </c>
      <c r="C30" s="177">
        <v>676</v>
      </c>
      <c r="D30" s="177">
        <v>1237</v>
      </c>
      <c r="E30" s="177">
        <v>1340</v>
      </c>
      <c r="F30" s="177">
        <v>1906</v>
      </c>
    </row>
    <row r="31" spans="1:7" ht="24" customHeight="1">
      <c r="A31" s="200" t="s">
        <v>237</v>
      </c>
      <c r="B31" s="177"/>
      <c r="C31" s="177"/>
      <c r="D31" s="177"/>
      <c r="E31" s="177"/>
      <c r="F31" s="177"/>
    </row>
    <row r="32" spans="1:7" ht="15.75" customHeight="1">
      <c r="A32" s="200"/>
      <c r="B32" s="177"/>
      <c r="C32" s="177"/>
      <c r="D32" s="177"/>
      <c r="E32" s="177"/>
      <c r="F32" s="177"/>
    </row>
    <row r="33" spans="1:6" ht="19.5" customHeight="1">
      <c r="A33" s="187" t="s">
        <v>445</v>
      </c>
      <c r="B33" s="171"/>
      <c r="C33" s="171"/>
    </row>
    <row r="34" spans="1:6" ht="19.5" customHeight="1">
      <c r="A34" s="187" t="s">
        <v>58</v>
      </c>
      <c r="B34" s="171"/>
      <c r="C34" s="171"/>
    </row>
    <row r="35" spans="1:6" ht="19.5" customHeight="1">
      <c r="A35" s="188" t="s">
        <v>276</v>
      </c>
      <c r="B35" s="171"/>
      <c r="C35" s="171"/>
    </row>
    <row r="36" spans="1:6" ht="19.5" customHeight="1">
      <c r="A36" s="188"/>
      <c r="B36" s="171"/>
      <c r="C36" s="67"/>
      <c r="D36" s="67"/>
      <c r="E36" s="67"/>
      <c r="F36" s="67"/>
    </row>
    <row r="37" spans="1:6" ht="19.5" customHeight="1">
      <c r="A37" s="174"/>
      <c r="B37" s="175"/>
      <c r="E37" s="175"/>
      <c r="F37" s="175" t="s">
        <v>425</v>
      </c>
    </row>
    <row r="38" spans="1:6" s="65" customFormat="1" ht="27" customHeight="1">
      <c r="A38" s="133"/>
      <c r="B38" s="53">
        <v>2014</v>
      </c>
      <c r="C38" s="53">
        <v>2015</v>
      </c>
      <c r="D38" s="53">
        <v>2016</v>
      </c>
      <c r="E38" s="53">
        <v>2017</v>
      </c>
      <c r="F38" s="53">
        <v>2018</v>
      </c>
    </row>
    <row r="39" spans="1:6" s="65" customFormat="1" ht="24" customHeight="1">
      <c r="A39" s="133"/>
      <c r="B39" s="176"/>
    </row>
    <row r="40" spans="1:6" ht="24" customHeight="1">
      <c r="A40" s="198" t="s">
        <v>238</v>
      </c>
      <c r="B40" s="177">
        <v>1676</v>
      </c>
      <c r="C40" s="177">
        <v>1652</v>
      </c>
      <c r="D40" s="177">
        <v>2274</v>
      </c>
      <c r="E40" s="177">
        <v>3561</v>
      </c>
      <c r="F40" s="177">
        <v>4550</v>
      </c>
    </row>
    <row r="41" spans="1:6" ht="24" customHeight="1">
      <c r="A41" s="200" t="s">
        <v>12</v>
      </c>
    </row>
    <row r="42" spans="1:6" ht="24" customHeight="1">
      <c r="A42" s="198" t="s">
        <v>239</v>
      </c>
    </row>
    <row r="43" spans="1:6" ht="24" customHeight="1">
      <c r="A43" s="198" t="s">
        <v>240</v>
      </c>
    </row>
    <row r="44" spans="1:6" ht="24" customHeight="1">
      <c r="A44" s="200" t="s">
        <v>241</v>
      </c>
    </row>
    <row r="45" spans="1:6" ht="24" customHeight="1">
      <c r="A45" s="200" t="s">
        <v>242</v>
      </c>
    </row>
    <row r="46" spans="1:6" ht="24" customHeight="1">
      <c r="A46" s="198" t="s">
        <v>446</v>
      </c>
      <c r="B46" s="177">
        <v>867</v>
      </c>
      <c r="C46" s="177">
        <v>996</v>
      </c>
      <c r="D46" s="177">
        <v>1144</v>
      </c>
      <c r="E46" s="177">
        <v>639</v>
      </c>
      <c r="F46" s="177">
        <v>729</v>
      </c>
    </row>
    <row r="47" spans="1:6" ht="24" customHeight="1">
      <c r="A47" s="137" t="s">
        <v>261</v>
      </c>
      <c r="B47" s="177">
        <v>255</v>
      </c>
      <c r="C47" s="177">
        <v>458</v>
      </c>
      <c r="D47" s="177">
        <v>827</v>
      </c>
      <c r="E47" s="177">
        <v>1401</v>
      </c>
      <c r="F47" s="177">
        <v>1709</v>
      </c>
    </row>
    <row r="48" spans="1:6" ht="24" customHeight="1">
      <c r="A48" s="200" t="s">
        <v>10</v>
      </c>
      <c r="F48" s="177"/>
    </row>
    <row r="49" spans="1:6" ht="24" customHeight="1">
      <c r="A49" s="198" t="s">
        <v>9</v>
      </c>
      <c r="B49" s="177">
        <v>3303</v>
      </c>
      <c r="C49" s="177">
        <v>3472</v>
      </c>
      <c r="D49" s="177">
        <v>3612</v>
      </c>
      <c r="E49" s="177">
        <v>4333</v>
      </c>
      <c r="F49" s="177">
        <v>4381</v>
      </c>
    </row>
    <row r="50" spans="1:6" ht="24" customHeight="1">
      <c r="A50" s="200" t="s">
        <v>243</v>
      </c>
      <c r="B50" s="177"/>
      <c r="C50" s="177"/>
      <c r="D50" s="177"/>
      <c r="E50" s="177"/>
      <c r="F50" s="177"/>
    </row>
    <row r="51" spans="1:6" ht="24" customHeight="1">
      <c r="A51" s="198" t="s">
        <v>447</v>
      </c>
      <c r="B51" s="177">
        <v>274</v>
      </c>
      <c r="C51" s="177">
        <v>346</v>
      </c>
      <c r="D51" s="177">
        <v>246</v>
      </c>
      <c r="E51" s="177">
        <v>339</v>
      </c>
      <c r="F51" s="177">
        <v>283</v>
      </c>
    </row>
    <row r="52" spans="1:6" ht="24" customHeight="1">
      <c r="A52" s="198" t="s">
        <v>244</v>
      </c>
      <c r="B52" s="171"/>
      <c r="C52" s="171"/>
      <c r="D52" s="177"/>
      <c r="E52" s="177"/>
      <c r="F52" s="177"/>
    </row>
    <row r="53" spans="1:6" ht="24" customHeight="1">
      <c r="A53" s="207" t="s">
        <v>245</v>
      </c>
      <c r="B53" s="171"/>
      <c r="C53" s="171"/>
      <c r="D53" s="177"/>
      <c r="E53" s="177"/>
      <c r="F53" s="177"/>
    </row>
    <row r="54" spans="1:6" ht="24" customHeight="1">
      <c r="A54" s="208" t="s">
        <v>246</v>
      </c>
      <c r="B54" s="171"/>
      <c r="C54" s="171"/>
      <c r="D54" s="177"/>
      <c r="E54" s="177"/>
      <c r="F54" s="177"/>
    </row>
    <row r="55" spans="1:6" ht="24" customHeight="1">
      <c r="A55" s="209" t="s">
        <v>247</v>
      </c>
      <c r="B55" s="171"/>
      <c r="C55" s="171"/>
      <c r="D55" s="177"/>
      <c r="E55" s="177"/>
      <c r="F55" s="177"/>
    </row>
    <row r="56" spans="1:6" ht="24" customHeight="1">
      <c r="A56" s="210" t="s">
        <v>248</v>
      </c>
      <c r="B56" s="171"/>
      <c r="C56" s="171"/>
      <c r="D56" s="177"/>
      <c r="E56" s="177"/>
      <c r="F56" s="177"/>
    </row>
    <row r="57" spans="1:6" ht="24" customHeight="1">
      <c r="A57" s="209" t="s">
        <v>249</v>
      </c>
      <c r="D57" s="201"/>
      <c r="E57" s="201"/>
      <c r="F57" s="201"/>
    </row>
    <row r="58" spans="1:6">
      <c r="A58" s="178"/>
      <c r="B58" s="178"/>
      <c r="C58" s="178"/>
      <c r="D58" s="178"/>
      <c r="E58" s="211"/>
      <c r="F58" s="211"/>
    </row>
  </sheetData>
  <pageMargins left="0.39" right="0.43" top="0.62992125984251968" bottom="0.62992125984251968" header="0.31496062992125984" footer="0.31496062992125984"/>
  <pageSetup paperSize="9" orientation="portrait" r:id="rId1"/>
  <headerFooter scaleWithDoc="0" alignWithMargins="0">
    <oddFooter>&amp;C&amp;10&amp;P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21"/>
  <sheetViews>
    <sheetView workbookViewId="0"/>
  </sheetViews>
  <sheetFormatPr defaultRowHeight="18" customHeight="1"/>
  <cols>
    <col min="1" max="1" width="39.77734375" style="90" customWidth="1"/>
    <col min="2" max="4" width="6.77734375" style="90" customWidth="1"/>
    <col min="5" max="6" width="7.33203125" style="90" customWidth="1"/>
    <col min="7" max="16384" width="8.88671875" style="90"/>
  </cols>
  <sheetData>
    <row r="1" spans="1:13" ht="19.5" customHeight="1">
      <c r="A1" s="148" t="s">
        <v>213</v>
      </c>
      <c r="B1" s="149"/>
      <c r="C1" s="149"/>
    </row>
    <row r="2" spans="1:13" ht="19.5" customHeight="1">
      <c r="A2" s="88" t="s">
        <v>573</v>
      </c>
      <c r="B2" s="149"/>
      <c r="C2" s="149"/>
    </row>
    <row r="3" spans="1:13" ht="19.5" customHeight="1">
      <c r="A3" s="150" t="s">
        <v>134</v>
      </c>
      <c r="B3" s="149"/>
      <c r="C3" s="149"/>
    </row>
    <row r="4" spans="1:13" ht="19.5" customHeight="1">
      <c r="A4" s="150"/>
      <c r="B4" s="156"/>
      <c r="C4" s="156"/>
      <c r="D4" s="156"/>
      <c r="E4" s="156"/>
      <c r="F4" s="156"/>
    </row>
    <row r="5" spans="1:13" ht="19.5" customHeight="1">
      <c r="A5" s="152"/>
      <c r="B5" s="153"/>
      <c r="E5" s="153"/>
      <c r="F5" s="153" t="s">
        <v>435</v>
      </c>
    </row>
    <row r="6" spans="1:13" ht="27" customHeight="1">
      <c r="A6" s="119"/>
      <c r="B6" s="53">
        <v>2014</v>
      </c>
      <c r="C6" s="53">
        <v>2015</v>
      </c>
      <c r="D6" s="53">
        <v>2016</v>
      </c>
      <c r="E6" s="53">
        <v>2017</v>
      </c>
      <c r="F6" s="53">
        <v>2018</v>
      </c>
    </row>
    <row r="7" spans="1:13" ht="21.75" customHeight="1">
      <c r="A7" s="89"/>
      <c r="B7" s="171"/>
      <c r="C7" s="171"/>
      <c r="D7" s="171"/>
      <c r="E7" s="171"/>
      <c r="F7" s="171"/>
    </row>
    <row r="8" spans="1:13" ht="21.75" customHeight="1">
      <c r="A8" s="75" t="s">
        <v>291</v>
      </c>
      <c r="B8" s="155">
        <f t="shared" ref="B8:F8" si="0">SUM(B10:B20)</f>
        <v>791073</v>
      </c>
      <c r="C8" s="155">
        <f t="shared" si="0"/>
        <v>841602</v>
      </c>
      <c r="D8" s="155">
        <f t="shared" si="0"/>
        <v>995050</v>
      </c>
      <c r="E8" s="155">
        <f t="shared" si="0"/>
        <v>1086167</v>
      </c>
      <c r="F8" s="155">
        <f t="shared" si="0"/>
        <v>1178209</v>
      </c>
      <c r="G8" s="280"/>
      <c r="H8" s="280"/>
      <c r="I8" s="280"/>
      <c r="J8" s="280"/>
      <c r="K8" s="280"/>
      <c r="L8" s="280"/>
      <c r="M8" s="280"/>
    </row>
    <row r="9" spans="1:13" ht="21.75" customHeight="1">
      <c r="A9" s="76" t="s">
        <v>404</v>
      </c>
      <c r="B9" s="212"/>
      <c r="C9" s="212"/>
      <c r="D9" s="212"/>
      <c r="E9" s="212"/>
      <c r="F9" s="212"/>
    </row>
    <row r="10" spans="1:13" ht="21.75" customHeight="1">
      <c r="A10" s="60" t="s">
        <v>385</v>
      </c>
      <c r="B10" s="138">
        <v>457916</v>
      </c>
      <c r="C10" s="138">
        <v>477730</v>
      </c>
      <c r="D10" s="213">
        <v>547017</v>
      </c>
      <c r="E10" s="213">
        <v>570864</v>
      </c>
      <c r="F10" s="213">
        <v>617266</v>
      </c>
    </row>
    <row r="11" spans="1:13" ht="21.75" customHeight="1">
      <c r="A11" s="60" t="s">
        <v>570</v>
      </c>
      <c r="B11" s="138">
        <v>17185</v>
      </c>
      <c r="C11" s="138">
        <v>24183</v>
      </c>
      <c r="D11" s="213">
        <v>24632</v>
      </c>
      <c r="E11" s="213">
        <v>21505</v>
      </c>
      <c r="F11" s="213">
        <v>23288</v>
      </c>
    </row>
    <row r="12" spans="1:13" ht="21.75" customHeight="1">
      <c r="A12" s="60" t="s">
        <v>386</v>
      </c>
      <c r="B12" s="138">
        <v>2646</v>
      </c>
      <c r="C12" s="138">
        <v>1608</v>
      </c>
      <c r="D12" s="213">
        <v>2278</v>
      </c>
      <c r="E12" s="213">
        <v>2197</v>
      </c>
      <c r="F12" s="213">
        <v>2291</v>
      </c>
    </row>
    <row r="13" spans="1:13" ht="21.75" customHeight="1">
      <c r="A13" s="60" t="s">
        <v>387</v>
      </c>
      <c r="B13" s="138">
        <v>16364</v>
      </c>
      <c r="C13" s="138">
        <v>17634</v>
      </c>
      <c r="D13" s="213">
        <v>23022</v>
      </c>
      <c r="E13" s="213">
        <v>36759</v>
      </c>
      <c r="F13" s="213">
        <v>27456</v>
      </c>
    </row>
    <row r="14" spans="1:13" ht="21.75" customHeight="1">
      <c r="A14" s="60" t="s">
        <v>388</v>
      </c>
      <c r="B14" s="138">
        <v>2910</v>
      </c>
      <c r="C14" s="138">
        <v>2748</v>
      </c>
      <c r="D14" s="213">
        <v>3868</v>
      </c>
      <c r="E14" s="213">
        <v>4629</v>
      </c>
      <c r="F14" s="213">
        <v>5474</v>
      </c>
    </row>
    <row r="15" spans="1:13" ht="21.75" customHeight="1">
      <c r="A15" s="60" t="s">
        <v>389</v>
      </c>
      <c r="B15" s="138">
        <v>66140</v>
      </c>
      <c r="C15" s="138">
        <v>78755</v>
      </c>
      <c r="D15" s="213">
        <v>84356</v>
      </c>
      <c r="E15" s="213">
        <v>94114</v>
      </c>
      <c r="F15" s="213">
        <v>102594</v>
      </c>
    </row>
    <row r="16" spans="1:13" ht="21.75" customHeight="1">
      <c r="A16" s="60" t="s">
        <v>390</v>
      </c>
      <c r="B16" s="138">
        <v>6335</v>
      </c>
      <c r="C16" s="138">
        <v>3756</v>
      </c>
      <c r="D16" s="213">
        <v>6619</v>
      </c>
      <c r="E16" s="213">
        <v>9198</v>
      </c>
      <c r="F16" s="213">
        <v>9894</v>
      </c>
    </row>
    <row r="17" spans="1:6" ht="21.75" customHeight="1">
      <c r="A17" s="60" t="s">
        <v>391</v>
      </c>
      <c r="B17" s="138">
        <v>812</v>
      </c>
      <c r="C17" s="138">
        <v>948</v>
      </c>
      <c r="D17" s="213">
        <v>1259</v>
      </c>
      <c r="E17" s="213">
        <v>3152</v>
      </c>
      <c r="F17" s="213">
        <v>3233</v>
      </c>
    </row>
    <row r="18" spans="1:6" ht="21.75" customHeight="1">
      <c r="A18" s="60" t="s">
        <v>392</v>
      </c>
      <c r="B18" s="138">
        <v>66602</v>
      </c>
      <c r="C18" s="138">
        <v>74420</v>
      </c>
      <c r="D18" s="213">
        <v>103080</v>
      </c>
      <c r="E18" s="213">
        <v>113156</v>
      </c>
      <c r="F18" s="213">
        <v>126312</v>
      </c>
    </row>
    <row r="19" spans="1:6" ht="21.75" customHeight="1">
      <c r="A19" s="60" t="s">
        <v>393</v>
      </c>
      <c r="B19" s="138">
        <v>14112</v>
      </c>
      <c r="C19" s="138">
        <v>15755</v>
      </c>
      <c r="D19" s="213">
        <v>25178</v>
      </c>
      <c r="E19" s="213">
        <v>26235</v>
      </c>
      <c r="F19" s="213">
        <v>30785</v>
      </c>
    </row>
    <row r="20" spans="1:6" ht="21.75" customHeight="1">
      <c r="A20" s="60" t="s">
        <v>394</v>
      </c>
      <c r="B20" s="138">
        <v>140051</v>
      </c>
      <c r="C20" s="138">
        <v>144065</v>
      </c>
      <c r="D20" s="213">
        <v>173741</v>
      </c>
      <c r="E20" s="213">
        <v>204358</v>
      </c>
      <c r="F20" s="213">
        <v>229616</v>
      </c>
    </row>
    <row r="21" spans="1:6" ht="18" customHeight="1">
      <c r="A21" s="157"/>
      <c r="B21" s="157"/>
      <c r="C21" s="157"/>
      <c r="D21" s="157"/>
      <c r="E21" s="157"/>
      <c r="F21" s="157"/>
    </row>
  </sheetData>
  <pageMargins left="0.74803149606299213" right="0.51181102362204722" top="0.62992125984251968" bottom="0.62992125984251968" header="0.31496062992125984" footer="0.31496062992125984"/>
  <pageSetup paperSize="9" orientation="portrait" r:id="rId1"/>
  <headerFooter scaleWithDoc="0" alignWithMargins="0">
    <oddFooter>&amp;C&amp;10&amp;P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58"/>
  <sheetViews>
    <sheetView topLeftCell="A31" workbookViewId="0">
      <selection activeCell="A9" sqref="A9:XFD47"/>
    </sheetView>
  </sheetViews>
  <sheetFormatPr defaultRowHeight="18" customHeight="1"/>
  <cols>
    <col min="1" max="1" width="32.5546875" style="225" customWidth="1"/>
    <col min="2" max="2" width="5.88671875" style="235" customWidth="1"/>
    <col min="3" max="5" width="4.5546875" style="223" customWidth="1"/>
    <col min="6" max="8" width="4.5546875" style="222" customWidth="1"/>
    <col min="9" max="11" width="4.5546875" style="223" customWidth="1"/>
    <col min="12" max="16384" width="8.88671875" style="225"/>
  </cols>
  <sheetData>
    <row r="1" spans="1:11" s="218" customFormat="1" ht="19.5" customHeight="1">
      <c r="A1" s="214" t="s">
        <v>555</v>
      </c>
      <c r="B1" s="215"/>
      <c r="C1" s="216"/>
      <c r="D1" s="216"/>
      <c r="E1" s="216"/>
      <c r="F1" s="217"/>
      <c r="G1" s="217"/>
      <c r="H1" s="217"/>
      <c r="I1" s="216"/>
      <c r="J1" s="216"/>
      <c r="K1" s="216"/>
    </row>
    <row r="2" spans="1:11" s="218" customFormat="1" ht="19.5" customHeight="1">
      <c r="A2" s="214" t="s">
        <v>51</v>
      </c>
      <c r="B2" s="215"/>
      <c r="C2" s="216"/>
      <c r="D2" s="216"/>
      <c r="E2" s="216"/>
      <c r="F2" s="217"/>
      <c r="G2" s="217"/>
      <c r="H2" s="217"/>
      <c r="I2" s="216"/>
      <c r="J2" s="216"/>
      <c r="K2" s="216"/>
    </row>
    <row r="3" spans="1:11" s="218" customFormat="1" ht="19.5" customHeight="1">
      <c r="A3" s="219" t="s">
        <v>556</v>
      </c>
      <c r="B3" s="215"/>
      <c r="C3" s="237"/>
      <c r="D3" s="216"/>
      <c r="E3" s="216"/>
      <c r="F3" s="217"/>
      <c r="G3" s="217"/>
      <c r="H3" s="217"/>
      <c r="I3" s="216"/>
      <c r="J3" s="216"/>
      <c r="K3" s="216"/>
    </row>
    <row r="4" spans="1:11" s="218" customFormat="1" ht="17.100000000000001" customHeight="1">
      <c r="A4" s="219" t="s">
        <v>262</v>
      </c>
      <c r="B4" s="215"/>
      <c r="C4" s="237"/>
      <c r="D4" s="216"/>
      <c r="E4" s="216"/>
      <c r="F4" s="217"/>
      <c r="G4" s="217"/>
      <c r="H4" s="217"/>
      <c r="I4" s="216"/>
      <c r="J4" s="216"/>
      <c r="K4" s="216"/>
    </row>
    <row r="5" spans="1:11" ht="17.100000000000001" customHeight="1">
      <c r="A5" s="220"/>
      <c r="B5" s="221"/>
      <c r="C5" s="222"/>
      <c r="D5" s="222"/>
      <c r="E5" s="222"/>
      <c r="K5" s="224" t="s">
        <v>448</v>
      </c>
    </row>
    <row r="6" spans="1:11" s="171" customFormat="1" ht="14.1" customHeight="1">
      <c r="A6" s="226"/>
      <c r="B6" s="544" t="s">
        <v>453</v>
      </c>
      <c r="C6" s="547" t="s">
        <v>50</v>
      </c>
      <c r="D6" s="547"/>
      <c r="E6" s="547"/>
      <c r="F6" s="547"/>
      <c r="G6" s="547"/>
      <c r="H6" s="547"/>
      <c r="I6" s="547"/>
      <c r="J6" s="547"/>
      <c r="K6" s="547"/>
    </row>
    <row r="7" spans="1:11" s="171" customFormat="1" ht="14.1" customHeight="1">
      <c r="A7" s="227"/>
      <c r="B7" s="545"/>
      <c r="C7" s="548" t="s">
        <v>49</v>
      </c>
      <c r="D7" s="548"/>
      <c r="E7" s="548"/>
      <c r="F7" s="548"/>
      <c r="G7" s="548"/>
      <c r="H7" s="548"/>
      <c r="I7" s="548"/>
      <c r="J7" s="548"/>
      <c r="K7" s="548"/>
    </row>
    <row r="8" spans="1:11" s="243" customFormat="1" ht="94.5" customHeight="1">
      <c r="A8" s="240"/>
      <c r="B8" s="546"/>
      <c r="C8" s="241" t="s">
        <v>454</v>
      </c>
      <c r="D8" s="241" t="s">
        <v>455</v>
      </c>
      <c r="E8" s="241" t="s">
        <v>456</v>
      </c>
      <c r="F8" s="241" t="s">
        <v>457</v>
      </c>
      <c r="G8" s="242" t="s">
        <v>458</v>
      </c>
      <c r="H8" s="241" t="s">
        <v>459</v>
      </c>
      <c r="I8" s="241" t="s">
        <v>460</v>
      </c>
      <c r="J8" s="241" t="s">
        <v>461</v>
      </c>
      <c r="K8" s="241" t="s">
        <v>462</v>
      </c>
    </row>
    <row r="9" spans="1:11" ht="15" customHeight="1">
      <c r="A9" s="75" t="s">
        <v>251</v>
      </c>
      <c r="B9" s="55">
        <f>+B10+B14+B23</f>
        <v>17498</v>
      </c>
      <c r="C9" s="55">
        <f>+C10+C14+C23</f>
        <v>6955</v>
      </c>
      <c r="D9" s="55">
        <f t="shared" ref="D9:K9" si="0">+D10+D14+D23</f>
        <v>5395</v>
      </c>
      <c r="E9" s="55">
        <f t="shared" si="0"/>
        <v>3728</v>
      </c>
      <c r="F9" s="55">
        <f t="shared" si="0"/>
        <v>880</v>
      </c>
      <c r="G9" s="55">
        <f t="shared" si="0"/>
        <v>149</v>
      </c>
      <c r="H9" s="55">
        <f t="shared" si="0"/>
        <v>145</v>
      </c>
      <c r="I9" s="55">
        <f t="shared" si="0"/>
        <v>123</v>
      </c>
      <c r="J9" s="55">
        <f t="shared" si="0"/>
        <v>105</v>
      </c>
      <c r="K9" s="55">
        <f t="shared" si="0"/>
        <v>18</v>
      </c>
    </row>
    <row r="10" spans="1:11" s="229" customFormat="1" ht="15" customHeight="1">
      <c r="A10" s="75" t="s">
        <v>256</v>
      </c>
      <c r="B10" s="55">
        <f>+B12+B13</f>
        <v>61</v>
      </c>
      <c r="C10" s="452">
        <f>+C12+C13</f>
        <v>1</v>
      </c>
      <c r="D10" s="452">
        <f t="shared" ref="D10:K10" si="1">+D12+D13</f>
        <v>3</v>
      </c>
      <c r="E10" s="452">
        <f t="shared" si="1"/>
        <v>14</v>
      </c>
      <c r="F10" s="452">
        <f t="shared" si="1"/>
        <v>25</v>
      </c>
      <c r="G10" s="452">
        <f t="shared" si="1"/>
        <v>9</v>
      </c>
      <c r="H10" s="452">
        <f t="shared" si="1"/>
        <v>3</v>
      </c>
      <c r="I10" s="452">
        <f t="shared" si="1"/>
        <v>5</v>
      </c>
      <c r="J10" s="452">
        <f t="shared" si="1"/>
        <v>0</v>
      </c>
      <c r="K10" s="452">
        <f t="shared" si="1"/>
        <v>1</v>
      </c>
    </row>
    <row r="11" spans="1:11" ht="15" customHeight="1">
      <c r="A11" s="91" t="s">
        <v>257</v>
      </c>
      <c r="B11" s="59"/>
      <c r="C11" s="462"/>
      <c r="D11" s="462"/>
      <c r="E11" s="462"/>
      <c r="F11" s="462"/>
      <c r="G11" s="462"/>
      <c r="H11" s="462"/>
      <c r="I11" s="462"/>
      <c r="J11" s="462"/>
      <c r="K11" s="462"/>
    </row>
    <row r="12" spans="1:11" ht="15" customHeight="1">
      <c r="A12" s="413" t="s">
        <v>568</v>
      </c>
      <c r="B12" s="59">
        <f>SUM(C12:K12)</f>
        <v>15</v>
      </c>
      <c r="C12" s="462">
        <f>1-1</f>
        <v>0</v>
      </c>
      <c r="D12" s="462">
        <f>3-1</f>
        <v>2</v>
      </c>
      <c r="E12" s="462">
        <v>2</v>
      </c>
      <c r="F12" s="462">
        <v>5</v>
      </c>
      <c r="G12" s="462">
        <v>3</v>
      </c>
      <c r="H12" s="462">
        <v>1</v>
      </c>
      <c r="I12" s="462">
        <v>1</v>
      </c>
      <c r="J12" s="462"/>
      <c r="K12" s="462">
        <v>1</v>
      </c>
    </row>
    <row r="13" spans="1:11" ht="15" customHeight="1">
      <c r="A13" s="413" t="s">
        <v>569</v>
      </c>
      <c r="B13" s="59">
        <f>SUM(C13:K13)</f>
        <v>46</v>
      </c>
      <c r="C13" s="462">
        <v>1</v>
      </c>
      <c r="D13" s="462">
        <v>1</v>
      </c>
      <c r="E13" s="462">
        <v>12</v>
      </c>
      <c r="F13" s="462">
        <v>20</v>
      </c>
      <c r="G13" s="462">
        <v>6</v>
      </c>
      <c r="H13" s="462">
        <v>2</v>
      </c>
      <c r="I13" s="462">
        <v>4</v>
      </c>
      <c r="J13" s="462"/>
      <c r="K13" s="462"/>
    </row>
    <row r="14" spans="1:11" s="229" customFormat="1" ht="15" customHeight="1">
      <c r="A14" s="75" t="s">
        <v>258</v>
      </c>
      <c r="B14" s="55">
        <f>SUM(B16:B21)</f>
        <v>16343</v>
      </c>
      <c r="C14" s="452">
        <f>SUM(C16:C21)</f>
        <v>6910</v>
      </c>
      <c r="D14" s="452">
        <f t="shared" ref="D14:K14" si="2">SUM(D16:D21)</f>
        <v>5332</v>
      </c>
      <c r="E14" s="452">
        <f t="shared" si="2"/>
        <v>3414</v>
      </c>
      <c r="F14" s="452">
        <f t="shared" si="2"/>
        <v>514</v>
      </c>
      <c r="G14" s="452">
        <f t="shared" si="2"/>
        <v>61</v>
      </c>
      <c r="H14" s="452">
        <f t="shared" si="2"/>
        <v>55</v>
      </c>
      <c r="I14" s="452">
        <f t="shared" si="2"/>
        <v>38</v>
      </c>
      <c r="J14" s="452">
        <f t="shared" si="2"/>
        <v>17</v>
      </c>
      <c r="K14" s="452">
        <f t="shared" si="2"/>
        <v>2</v>
      </c>
    </row>
    <row r="15" spans="1:11" ht="15" customHeight="1">
      <c r="A15" s="91" t="s">
        <v>259</v>
      </c>
      <c r="B15" s="59"/>
      <c r="C15" s="462"/>
      <c r="D15" s="462"/>
      <c r="E15" s="462"/>
      <c r="F15" s="462"/>
      <c r="G15" s="462"/>
      <c r="H15" s="462"/>
      <c r="I15" s="462"/>
      <c r="J15" s="462"/>
      <c r="K15" s="462"/>
    </row>
    <row r="16" spans="1:11" ht="15" customHeight="1">
      <c r="A16" s="413" t="s">
        <v>294</v>
      </c>
      <c r="B16" s="59">
        <f t="shared" ref="B16:B21" si="3">SUM(C16:K16)</f>
        <v>1819</v>
      </c>
      <c r="C16" s="462">
        <v>867</v>
      </c>
      <c r="D16" s="462">
        <v>562</v>
      </c>
      <c r="E16" s="462">
        <v>369</v>
      </c>
      <c r="F16" s="462">
        <v>19</v>
      </c>
      <c r="G16" s="462">
        <v>1</v>
      </c>
      <c r="H16" s="462">
        <v>1</v>
      </c>
      <c r="I16" s="462"/>
      <c r="J16" s="462"/>
      <c r="K16" s="462"/>
    </row>
    <row r="17" spans="1:11" ht="15" customHeight="1">
      <c r="A17" s="413" t="s">
        <v>543</v>
      </c>
      <c r="B17" s="59">
        <f t="shared" si="3"/>
        <v>16</v>
      </c>
      <c r="C17" s="462">
        <v>4</v>
      </c>
      <c r="D17" s="462">
        <v>10</v>
      </c>
      <c r="E17" s="462">
        <v>2</v>
      </c>
      <c r="F17" s="462"/>
      <c r="G17" s="462"/>
      <c r="H17" s="462"/>
      <c r="I17" s="462"/>
      <c r="J17" s="462"/>
      <c r="K17" s="462"/>
    </row>
    <row r="18" spans="1:11" ht="15" customHeight="1">
      <c r="A18" s="413" t="s">
        <v>295</v>
      </c>
      <c r="B18" s="59">
        <f t="shared" si="3"/>
        <v>13646</v>
      </c>
      <c r="C18" s="462">
        <f>5799+1</f>
        <v>5800</v>
      </c>
      <c r="D18" s="462">
        <f>4531+1</f>
        <v>4532</v>
      </c>
      <c r="E18" s="462">
        <v>2799</v>
      </c>
      <c r="F18" s="462">
        <v>403</v>
      </c>
      <c r="G18" s="462">
        <v>40</v>
      </c>
      <c r="H18" s="462">
        <v>38</v>
      </c>
      <c r="I18" s="462">
        <v>24</v>
      </c>
      <c r="J18" s="462">
        <v>9</v>
      </c>
      <c r="K18" s="462">
        <v>1</v>
      </c>
    </row>
    <row r="19" spans="1:11" ht="15" customHeight="1">
      <c r="A19" s="413" t="s">
        <v>5</v>
      </c>
      <c r="B19" s="59">
        <f t="shared" si="3"/>
        <v>49</v>
      </c>
      <c r="C19" s="462"/>
      <c r="D19" s="462">
        <v>3</v>
      </c>
      <c r="E19" s="462">
        <v>20</v>
      </c>
      <c r="F19" s="462">
        <v>14</v>
      </c>
      <c r="G19" s="462">
        <v>5</v>
      </c>
      <c r="H19" s="462">
        <v>2</v>
      </c>
      <c r="I19" s="462">
        <v>3</v>
      </c>
      <c r="J19" s="462">
        <v>2</v>
      </c>
      <c r="K19" s="462"/>
    </row>
    <row r="20" spans="1:11" ht="15" customHeight="1">
      <c r="A20" s="414" t="s">
        <v>4</v>
      </c>
      <c r="B20" s="59"/>
      <c r="C20" s="462"/>
      <c r="D20" s="462"/>
      <c r="E20" s="462"/>
      <c r="F20" s="462"/>
      <c r="G20" s="462"/>
      <c r="H20" s="462"/>
      <c r="I20" s="462"/>
      <c r="J20" s="462"/>
      <c r="K20" s="462"/>
    </row>
    <row r="21" spans="1:11" ht="15" customHeight="1">
      <c r="A21" s="413" t="s">
        <v>3</v>
      </c>
      <c r="B21" s="59">
        <f t="shared" si="3"/>
        <v>813</v>
      </c>
      <c r="C21" s="462">
        <v>239</v>
      </c>
      <c r="D21" s="462">
        <v>225</v>
      </c>
      <c r="E21" s="462">
        <v>224</v>
      </c>
      <c r="F21" s="462">
        <v>78</v>
      </c>
      <c r="G21" s="462">
        <v>15</v>
      </c>
      <c r="H21" s="462">
        <v>14</v>
      </c>
      <c r="I21" s="462">
        <v>11</v>
      </c>
      <c r="J21" s="462">
        <v>6</v>
      </c>
      <c r="K21" s="462">
        <v>1</v>
      </c>
    </row>
    <row r="22" spans="1:11" ht="15" customHeight="1">
      <c r="A22" s="414" t="s">
        <v>2</v>
      </c>
      <c r="B22" s="59"/>
      <c r="C22" s="369"/>
      <c r="D22" s="369"/>
      <c r="E22" s="369"/>
      <c r="F22" s="369"/>
      <c r="G22" s="369"/>
      <c r="H22" s="369"/>
      <c r="I22" s="369"/>
      <c r="J22" s="369"/>
      <c r="K22" s="369"/>
    </row>
    <row r="23" spans="1:11" s="229" customFormat="1" ht="15" customHeight="1">
      <c r="A23" s="75" t="s">
        <v>1</v>
      </c>
      <c r="B23" s="55">
        <f>+B25+B26</f>
        <v>1094</v>
      </c>
      <c r="C23" s="452">
        <f>+C25+C26</f>
        <v>44</v>
      </c>
      <c r="D23" s="452">
        <f t="shared" ref="D23:K23" si="4">+D25+D26</f>
        <v>60</v>
      </c>
      <c r="E23" s="452">
        <f t="shared" si="4"/>
        <v>300</v>
      </c>
      <c r="F23" s="452">
        <f t="shared" si="4"/>
        <v>341</v>
      </c>
      <c r="G23" s="452">
        <f t="shared" si="4"/>
        <v>79</v>
      </c>
      <c r="H23" s="452">
        <f t="shared" si="4"/>
        <v>87</v>
      </c>
      <c r="I23" s="452">
        <f t="shared" si="4"/>
        <v>80</v>
      </c>
      <c r="J23" s="452">
        <f t="shared" si="4"/>
        <v>88</v>
      </c>
      <c r="K23" s="452">
        <f t="shared" si="4"/>
        <v>15</v>
      </c>
    </row>
    <row r="24" spans="1:11" ht="15" customHeight="1">
      <c r="A24" s="91" t="s">
        <v>0</v>
      </c>
      <c r="B24" s="59"/>
      <c r="C24" s="462"/>
      <c r="D24" s="462"/>
      <c r="E24" s="462"/>
      <c r="F24" s="462"/>
      <c r="G24" s="462"/>
      <c r="H24" s="462"/>
      <c r="I24" s="462"/>
      <c r="J24" s="462"/>
      <c r="K24" s="462"/>
    </row>
    <row r="25" spans="1:11" ht="15" customHeight="1">
      <c r="A25" s="236" t="s">
        <v>451</v>
      </c>
      <c r="B25" s="59">
        <f t="shared" ref="B25:B26" si="5">SUM(C25:K25)</f>
        <v>1043</v>
      </c>
      <c r="C25" s="462">
        <v>43</v>
      </c>
      <c r="D25" s="462">
        <v>58</v>
      </c>
      <c r="E25" s="462">
        <v>289</v>
      </c>
      <c r="F25" s="462">
        <v>318</v>
      </c>
      <c r="G25" s="462">
        <v>75</v>
      </c>
      <c r="H25" s="462">
        <v>82</v>
      </c>
      <c r="I25" s="462">
        <v>76</v>
      </c>
      <c r="J25" s="462">
        <v>87</v>
      </c>
      <c r="K25" s="462">
        <v>15</v>
      </c>
    </row>
    <row r="26" spans="1:11" ht="15" customHeight="1">
      <c r="A26" s="231" t="s">
        <v>452</v>
      </c>
      <c r="B26" s="59">
        <f t="shared" si="5"/>
        <v>51</v>
      </c>
      <c r="C26" s="462">
        <v>1</v>
      </c>
      <c r="D26" s="462">
        <v>2</v>
      </c>
      <c r="E26" s="462">
        <v>11</v>
      </c>
      <c r="F26" s="462">
        <v>23</v>
      </c>
      <c r="G26" s="462">
        <v>4</v>
      </c>
      <c r="H26" s="462">
        <v>5</v>
      </c>
      <c r="I26" s="462">
        <v>4</v>
      </c>
      <c r="J26" s="462">
        <v>1</v>
      </c>
      <c r="K26" s="462"/>
    </row>
    <row r="27" spans="1:11" ht="15" customHeight="1">
      <c r="A27" s="231"/>
      <c r="B27" s="232"/>
      <c r="C27" s="59"/>
      <c r="D27" s="59"/>
      <c r="E27" s="59"/>
      <c r="F27" s="59"/>
      <c r="G27" s="59"/>
      <c r="H27" s="59"/>
      <c r="I27" s="59"/>
      <c r="J27" s="59"/>
      <c r="K27" s="59"/>
    </row>
    <row r="28" spans="1:11" ht="15" customHeight="1">
      <c r="A28" s="75"/>
      <c r="B28" s="539" t="s">
        <v>450</v>
      </c>
      <c r="C28" s="539"/>
      <c r="D28" s="539"/>
      <c r="E28" s="539"/>
      <c r="F28" s="539"/>
      <c r="G28" s="539"/>
      <c r="H28" s="539"/>
      <c r="I28" s="539"/>
      <c r="J28" s="539"/>
      <c r="K28" s="539"/>
    </row>
    <row r="29" spans="1:11" ht="15" customHeight="1">
      <c r="A29" s="75" t="s">
        <v>291</v>
      </c>
      <c r="B29" s="233">
        <f>B30+B34+B43</f>
        <v>100.00000000000001</v>
      </c>
      <c r="C29" s="233">
        <f>C30+C34+C43</f>
        <v>100</v>
      </c>
      <c r="D29" s="233">
        <f t="shared" ref="D29:K29" si="6">D30+D34+D43</f>
        <v>100.00000000000001</v>
      </c>
      <c r="E29" s="233">
        <f t="shared" si="6"/>
        <v>100</v>
      </c>
      <c r="F29" s="233">
        <f t="shared" si="6"/>
        <v>100</v>
      </c>
      <c r="G29" s="233">
        <f t="shared" si="6"/>
        <v>100</v>
      </c>
      <c r="H29" s="233">
        <f t="shared" si="6"/>
        <v>100</v>
      </c>
      <c r="I29" s="233">
        <f t="shared" si="6"/>
        <v>100</v>
      </c>
      <c r="J29" s="233">
        <f t="shared" si="6"/>
        <v>100</v>
      </c>
      <c r="K29" s="233">
        <f t="shared" si="6"/>
        <v>100</v>
      </c>
    </row>
    <row r="30" spans="1:11" ht="15" customHeight="1">
      <c r="A30" s="75" t="s">
        <v>256</v>
      </c>
      <c r="B30" s="233">
        <f>B10/$B$9*100</f>
        <v>0.34861126985941254</v>
      </c>
      <c r="C30" s="233">
        <f>C10/$C$9*100</f>
        <v>1.4378145219266714E-2</v>
      </c>
      <c r="D30" s="233">
        <f>D10/$D$9*100</f>
        <v>5.5607043558850787E-2</v>
      </c>
      <c r="E30" s="233">
        <f>E10/$E$9*100</f>
        <v>0.37553648068669526</v>
      </c>
      <c r="F30" s="233">
        <f>F10/$F$9*100</f>
        <v>2.8409090909090908</v>
      </c>
      <c r="G30" s="233">
        <f>G10/$G$9*100</f>
        <v>6.0402684563758395</v>
      </c>
      <c r="H30" s="233">
        <f>H10/$H$9*100</f>
        <v>2.0689655172413794</v>
      </c>
      <c r="I30" s="233">
        <f>I10/$I$9*100</f>
        <v>4.0650406504065035</v>
      </c>
      <c r="J30" s="233">
        <f>J10/$J$9*100</f>
        <v>0</v>
      </c>
      <c r="K30" s="233">
        <f>K10/$K$9*100</f>
        <v>5.5555555555555554</v>
      </c>
    </row>
    <row r="31" spans="1:11" ht="15" customHeight="1">
      <c r="A31" s="91" t="s">
        <v>257</v>
      </c>
      <c r="B31" s="233"/>
      <c r="C31" s="233"/>
      <c r="D31" s="233"/>
      <c r="E31" s="233"/>
      <c r="F31" s="233"/>
      <c r="G31" s="233"/>
      <c r="H31" s="233"/>
      <c r="I31" s="233"/>
      <c r="J31" s="233"/>
      <c r="K31" s="233"/>
    </row>
    <row r="32" spans="1:11" ht="15" customHeight="1">
      <c r="A32" s="413" t="s">
        <v>568</v>
      </c>
      <c r="B32" s="234">
        <f>B12/$B$9*100</f>
        <v>8.5724082752314551E-2</v>
      </c>
      <c r="C32" s="234">
        <f t="shared" ref="C32:C46" si="7">C12/$C$9*100</f>
        <v>0</v>
      </c>
      <c r="D32" s="234">
        <f t="shared" ref="D32:D46" si="8">D12/$D$9*100</f>
        <v>3.7071362372567189E-2</v>
      </c>
      <c r="E32" s="234">
        <f t="shared" ref="E32:E46" si="9">E12/$E$9*100</f>
        <v>5.3648068669527899E-2</v>
      </c>
      <c r="F32" s="234">
        <f t="shared" ref="F32:F46" si="10">F12/$F$9*100</f>
        <v>0.56818181818181823</v>
      </c>
      <c r="G32" s="234">
        <f t="shared" ref="G32:G46" si="11">G12/$G$9*100</f>
        <v>2.0134228187919461</v>
      </c>
      <c r="H32" s="234">
        <f t="shared" ref="H32:H46" si="12">H12/$H$9*100</f>
        <v>0.68965517241379315</v>
      </c>
      <c r="I32" s="234">
        <f t="shared" ref="I32:I46" si="13">I12/$I$9*100</f>
        <v>0.81300813008130091</v>
      </c>
      <c r="J32" s="234">
        <f t="shared" ref="J32:J46" si="14">J12/$J$9*100</f>
        <v>0</v>
      </c>
      <c r="K32" s="234">
        <f t="shared" ref="K32:K46" si="15">K12/$K$9*100</f>
        <v>5.5555555555555554</v>
      </c>
    </row>
    <row r="33" spans="1:11" ht="15" customHeight="1">
      <c r="A33" s="413" t="s">
        <v>569</v>
      </c>
      <c r="B33" s="234">
        <f>B13/$B$9*100</f>
        <v>0.26288718710709796</v>
      </c>
      <c r="C33" s="234">
        <f t="shared" si="7"/>
        <v>1.4378145219266714E-2</v>
      </c>
      <c r="D33" s="234">
        <f t="shared" si="8"/>
        <v>1.8535681186283594E-2</v>
      </c>
      <c r="E33" s="234">
        <f t="shared" si="9"/>
        <v>0.32188841201716739</v>
      </c>
      <c r="F33" s="234">
        <f t="shared" si="10"/>
        <v>2.2727272727272729</v>
      </c>
      <c r="G33" s="234">
        <f t="shared" si="11"/>
        <v>4.0268456375838921</v>
      </c>
      <c r="H33" s="234">
        <f t="shared" si="12"/>
        <v>1.3793103448275863</v>
      </c>
      <c r="I33" s="234">
        <f t="shared" si="13"/>
        <v>3.2520325203252036</v>
      </c>
      <c r="J33" s="234">
        <f t="shared" si="14"/>
        <v>0</v>
      </c>
      <c r="K33" s="234">
        <f t="shared" si="15"/>
        <v>0</v>
      </c>
    </row>
    <row r="34" spans="1:11" ht="15" customHeight="1">
      <c r="A34" s="75" t="s">
        <v>258</v>
      </c>
      <c r="B34" s="233">
        <f>B14/$B$9*100</f>
        <v>93.399245628071782</v>
      </c>
      <c r="C34" s="233">
        <f t="shared" si="7"/>
        <v>99.352983465132994</v>
      </c>
      <c r="D34" s="233">
        <f t="shared" si="8"/>
        <v>98.832252085264145</v>
      </c>
      <c r="E34" s="233">
        <f t="shared" si="9"/>
        <v>91.577253218884124</v>
      </c>
      <c r="F34" s="233">
        <f t="shared" si="10"/>
        <v>58.409090909090914</v>
      </c>
      <c r="G34" s="233">
        <f t="shared" si="11"/>
        <v>40.939597315436245</v>
      </c>
      <c r="H34" s="233">
        <f t="shared" si="12"/>
        <v>37.931034482758619</v>
      </c>
      <c r="I34" s="233">
        <f t="shared" si="13"/>
        <v>30.894308943089431</v>
      </c>
      <c r="J34" s="233">
        <f t="shared" si="14"/>
        <v>16.19047619047619</v>
      </c>
      <c r="K34" s="233">
        <f t="shared" si="15"/>
        <v>11.111111111111111</v>
      </c>
    </row>
    <row r="35" spans="1:11" ht="15" customHeight="1">
      <c r="A35" s="91" t="s">
        <v>259</v>
      </c>
      <c r="B35" s="233"/>
      <c r="C35" s="233"/>
      <c r="D35" s="233"/>
      <c r="E35" s="233"/>
      <c r="F35" s="233"/>
      <c r="G35" s="233"/>
      <c r="H35" s="233"/>
      <c r="I35" s="233"/>
      <c r="J35" s="233"/>
      <c r="K35" s="233"/>
    </row>
    <row r="36" spans="1:11" ht="15" customHeight="1">
      <c r="A36" s="413" t="s">
        <v>294</v>
      </c>
      <c r="B36" s="234">
        <f>B16/$B$9*100</f>
        <v>10.395473768430678</v>
      </c>
      <c r="C36" s="234">
        <f t="shared" si="7"/>
        <v>12.465851905104241</v>
      </c>
      <c r="D36" s="234">
        <f t="shared" si="8"/>
        <v>10.41705282669138</v>
      </c>
      <c r="E36" s="234">
        <f t="shared" si="9"/>
        <v>9.8980686695278965</v>
      </c>
      <c r="F36" s="234">
        <f t="shared" si="10"/>
        <v>2.1590909090909092</v>
      </c>
      <c r="G36" s="234">
        <f t="shared" si="11"/>
        <v>0.67114093959731547</v>
      </c>
      <c r="H36" s="234">
        <f t="shared" si="12"/>
        <v>0.68965517241379315</v>
      </c>
      <c r="I36" s="234">
        <f t="shared" si="13"/>
        <v>0</v>
      </c>
      <c r="J36" s="234">
        <f t="shared" si="14"/>
        <v>0</v>
      </c>
      <c r="K36" s="234">
        <f t="shared" si="15"/>
        <v>0</v>
      </c>
    </row>
    <row r="37" spans="1:11" ht="15" customHeight="1">
      <c r="A37" s="413" t="s">
        <v>543</v>
      </c>
      <c r="B37" s="234">
        <f>B17/$B$9*100</f>
        <v>9.1439021602468848E-2</v>
      </c>
      <c r="C37" s="234">
        <f t="shared" si="7"/>
        <v>5.7512580877066857E-2</v>
      </c>
      <c r="D37" s="234">
        <f t="shared" si="8"/>
        <v>0.18535681186283595</v>
      </c>
      <c r="E37" s="234">
        <f t="shared" si="9"/>
        <v>5.3648068669527899E-2</v>
      </c>
      <c r="F37" s="234">
        <f t="shared" si="10"/>
        <v>0</v>
      </c>
      <c r="G37" s="234">
        <f t="shared" si="11"/>
        <v>0</v>
      </c>
      <c r="H37" s="234">
        <f t="shared" si="12"/>
        <v>0</v>
      </c>
      <c r="I37" s="234">
        <f t="shared" si="13"/>
        <v>0</v>
      </c>
      <c r="J37" s="234">
        <f t="shared" si="14"/>
        <v>0</v>
      </c>
      <c r="K37" s="234">
        <f t="shared" si="15"/>
        <v>0</v>
      </c>
    </row>
    <row r="38" spans="1:11" ht="15" customHeight="1">
      <c r="A38" s="413" t="s">
        <v>295</v>
      </c>
      <c r="B38" s="234">
        <f>B18/$B$9*100</f>
        <v>77.986055549205631</v>
      </c>
      <c r="C38" s="234">
        <f t="shared" si="7"/>
        <v>83.393242271746942</v>
      </c>
      <c r="D38" s="234">
        <f t="shared" si="8"/>
        <v>84.003707136237267</v>
      </c>
      <c r="E38" s="234">
        <f t="shared" si="9"/>
        <v>75.080472103004297</v>
      </c>
      <c r="F38" s="234">
        <f t="shared" si="10"/>
        <v>45.795454545454547</v>
      </c>
      <c r="G38" s="234">
        <f t="shared" si="11"/>
        <v>26.845637583892618</v>
      </c>
      <c r="H38" s="234">
        <f t="shared" si="12"/>
        <v>26.206896551724139</v>
      </c>
      <c r="I38" s="234">
        <f t="shared" si="13"/>
        <v>19.512195121951219</v>
      </c>
      <c r="J38" s="234">
        <f t="shared" si="14"/>
        <v>8.5714285714285712</v>
      </c>
      <c r="K38" s="234">
        <f t="shared" si="15"/>
        <v>5.5555555555555554</v>
      </c>
    </row>
    <row r="39" spans="1:11" ht="15" customHeight="1">
      <c r="A39" s="413" t="s">
        <v>5</v>
      </c>
      <c r="B39" s="234">
        <f>B19/$B$9*100</f>
        <v>0.28003200365756087</v>
      </c>
      <c r="C39" s="234">
        <f t="shared" si="7"/>
        <v>0</v>
      </c>
      <c r="D39" s="234">
        <f t="shared" si="8"/>
        <v>5.5607043558850787E-2</v>
      </c>
      <c r="E39" s="234">
        <f t="shared" si="9"/>
        <v>0.53648068669527893</v>
      </c>
      <c r="F39" s="234">
        <f t="shared" si="10"/>
        <v>1.5909090909090908</v>
      </c>
      <c r="G39" s="234">
        <f t="shared" si="11"/>
        <v>3.3557046979865772</v>
      </c>
      <c r="H39" s="234">
        <f t="shared" si="12"/>
        <v>1.3793103448275863</v>
      </c>
      <c r="I39" s="234">
        <f t="shared" si="13"/>
        <v>2.4390243902439024</v>
      </c>
      <c r="J39" s="234">
        <f t="shared" si="14"/>
        <v>1.9047619047619049</v>
      </c>
      <c r="K39" s="234">
        <f t="shared" si="15"/>
        <v>0</v>
      </c>
    </row>
    <row r="40" spans="1:11" ht="15" customHeight="1">
      <c r="A40" s="414" t="s">
        <v>4</v>
      </c>
      <c r="B40" s="234"/>
      <c r="C40" s="234"/>
      <c r="D40" s="234"/>
      <c r="E40" s="234"/>
      <c r="F40" s="234"/>
      <c r="G40" s="234"/>
      <c r="H40" s="234"/>
      <c r="I40" s="234"/>
      <c r="J40" s="234"/>
      <c r="K40" s="234"/>
    </row>
    <row r="41" spans="1:11" ht="15" customHeight="1">
      <c r="A41" s="413" t="s">
        <v>3</v>
      </c>
      <c r="B41" s="234">
        <f>B21/$B$9*100</f>
        <v>4.646245285175449</v>
      </c>
      <c r="C41" s="234">
        <f t="shared" si="7"/>
        <v>3.4363767074047447</v>
      </c>
      <c r="D41" s="234">
        <f t="shared" si="8"/>
        <v>4.1705282669138093</v>
      </c>
      <c r="E41" s="234">
        <f t="shared" si="9"/>
        <v>6.0085836909871242</v>
      </c>
      <c r="F41" s="234">
        <f t="shared" si="10"/>
        <v>8.8636363636363633</v>
      </c>
      <c r="G41" s="234">
        <f t="shared" si="11"/>
        <v>10.067114093959731</v>
      </c>
      <c r="H41" s="234">
        <f t="shared" si="12"/>
        <v>9.6551724137931032</v>
      </c>
      <c r="I41" s="234">
        <f t="shared" si="13"/>
        <v>8.9430894308943092</v>
      </c>
      <c r="J41" s="234">
        <f t="shared" si="14"/>
        <v>5.7142857142857144</v>
      </c>
      <c r="K41" s="234">
        <f t="shared" si="15"/>
        <v>5.5555555555555554</v>
      </c>
    </row>
    <row r="42" spans="1:11" ht="15" customHeight="1">
      <c r="A42" s="414" t="s">
        <v>2</v>
      </c>
      <c r="B42" s="233"/>
      <c r="C42" s="233"/>
      <c r="D42" s="233"/>
      <c r="E42" s="233"/>
      <c r="F42" s="233"/>
      <c r="G42" s="233"/>
      <c r="H42" s="233"/>
      <c r="I42" s="233"/>
      <c r="J42" s="233"/>
      <c r="K42" s="233"/>
    </row>
    <row r="43" spans="1:11" ht="15" customHeight="1">
      <c r="A43" s="75" t="s">
        <v>1</v>
      </c>
      <c r="B43" s="233">
        <f>B23/$B$9*100</f>
        <v>6.2521431020688079</v>
      </c>
      <c r="C43" s="233">
        <f t="shared" si="7"/>
        <v>0.63263838964773544</v>
      </c>
      <c r="D43" s="233">
        <f t="shared" si="8"/>
        <v>1.1121408711770158</v>
      </c>
      <c r="E43" s="233">
        <f t="shared" si="9"/>
        <v>8.0472103004291853</v>
      </c>
      <c r="F43" s="233">
        <f t="shared" si="10"/>
        <v>38.75</v>
      </c>
      <c r="G43" s="233">
        <f t="shared" si="11"/>
        <v>53.020134228187921</v>
      </c>
      <c r="H43" s="233">
        <f t="shared" si="12"/>
        <v>60</v>
      </c>
      <c r="I43" s="233">
        <f t="shared" si="13"/>
        <v>65.040650406504056</v>
      </c>
      <c r="J43" s="233">
        <f t="shared" si="14"/>
        <v>83.80952380952381</v>
      </c>
      <c r="K43" s="233">
        <f t="shared" si="15"/>
        <v>83.333333333333343</v>
      </c>
    </row>
    <row r="44" spans="1:11" ht="15" customHeight="1">
      <c r="A44" s="91" t="s">
        <v>0</v>
      </c>
      <c r="B44" s="233"/>
      <c r="C44" s="233"/>
      <c r="D44" s="233"/>
      <c r="E44" s="233"/>
      <c r="F44" s="233"/>
      <c r="G44" s="233"/>
      <c r="H44" s="233"/>
      <c r="I44" s="233"/>
      <c r="J44" s="233"/>
      <c r="K44" s="233"/>
    </row>
    <row r="45" spans="1:11" ht="15" customHeight="1">
      <c r="A45" s="60" t="s">
        <v>451</v>
      </c>
      <c r="B45" s="234">
        <f>B25/$B$9*100</f>
        <v>5.9606812207109385</v>
      </c>
      <c r="C45" s="234">
        <f t="shared" si="7"/>
        <v>0.61826024442846872</v>
      </c>
      <c r="D45" s="234">
        <f t="shared" si="8"/>
        <v>1.0750695088044486</v>
      </c>
      <c r="E45" s="234">
        <f t="shared" si="9"/>
        <v>7.7521459227467808</v>
      </c>
      <c r="F45" s="234">
        <f t="shared" si="10"/>
        <v>36.13636363636364</v>
      </c>
      <c r="G45" s="234">
        <f t="shared" si="11"/>
        <v>50.335570469798661</v>
      </c>
      <c r="H45" s="234">
        <f t="shared" si="12"/>
        <v>56.551724137931039</v>
      </c>
      <c r="I45" s="234">
        <f t="shared" si="13"/>
        <v>61.788617886178862</v>
      </c>
      <c r="J45" s="234">
        <f t="shared" si="14"/>
        <v>82.857142857142861</v>
      </c>
      <c r="K45" s="234">
        <f t="shared" si="15"/>
        <v>83.333333333333343</v>
      </c>
    </row>
    <row r="46" spans="1:11" ht="15" customHeight="1">
      <c r="A46" s="230" t="s">
        <v>463</v>
      </c>
      <c r="B46" s="234">
        <f>B26/$B$9*100</f>
        <v>0.29146188135786949</v>
      </c>
      <c r="C46" s="234">
        <f t="shared" si="7"/>
        <v>1.4378145219266714E-2</v>
      </c>
      <c r="D46" s="234">
        <f t="shared" si="8"/>
        <v>3.7071362372567189E-2</v>
      </c>
      <c r="E46" s="234">
        <f t="shared" si="9"/>
        <v>0.29506437768240346</v>
      </c>
      <c r="F46" s="234">
        <f t="shared" si="10"/>
        <v>2.6136363636363633</v>
      </c>
      <c r="G46" s="234">
        <f t="shared" si="11"/>
        <v>2.6845637583892619</v>
      </c>
      <c r="H46" s="234">
        <f t="shared" si="12"/>
        <v>3.4482758620689653</v>
      </c>
      <c r="I46" s="234">
        <f t="shared" si="13"/>
        <v>3.2520325203252036</v>
      </c>
      <c r="J46" s="234">
        <f t="shared" si="14"/>
        <v>0.95238095238095244</v>
      </c>
      <c r="K46" s="234">
        <f t="shared" si="15"/>
        <v>0</v>
      </c>
    </row>
    <row r="47" spans="1:11" ht="15" customHeight="1">
      <c r="A47" s="244"/>
      <c r="B47" s="245"/>
      <c r="C47" s="246"/>
      <c r="D47" s="246"/>
      <c r="E47" s="246"/>
      <c r="F47" s="247"/>
      <c r="G47" s="247"/>
      <c r="H47" s="247"/>
      <c r="I47" s="247"/>
      <c r="J47" s="247"/>
      <c r="K47" s="247"/>
    </row>
    <row r="48" spans="1:11" ht="14.1" customHeight="1">
      <c r="A48" s="60"/>
      <c r="B48" s="232"/>
      <c r="C48" s="59"/>
      <c r="D48" s="59"/>
      <c r="E48" s="59"/>
    </row>
    <row r="49" spans="1:5" ht="14.1" customHeight="1">
      <c r="A49" s="60"/>
      <c r="B49" s="232"/>
      <c r="C49" s="59"/>
      <c r="D49" s="59"/>
      <c r="E49" s="59"/>
    </row>
    <row r="50" spans="1:5" ht="14.1" customHeight="1">
      <c r="A50" s="60"/>
      <c r="B50" s="232"/>
      <c r="C50" s="59"/>
      <c r="D50" s="59"/>
      <c r="E50" s="59"/>
    </row>
    <row r="51" spans="1:5" ht="14.1" customHeight="1">
      <c r="A51" s="60"/>
      <c r="B51" s="232"/>
      <c r="C51" s="59"/>
      <c r="D51" s="59"/>
      <c r="E51" s="59"/>
    </row>
    <row r="52" spans="1:5" ht="14.1" customHeight="1">
      <c r="A52" s="60"/>
      <c r="B52" s="232"/>
      <c r="C52" s="59"/>
      <c r="D52" s="59"/>
      <c r="E52" s="59"/>
    </row>
    <row r="53" spans="1:5" ht="14.1" customHeight="1">
      <c r="A53" s="60"/>
      <c r="B53" s="232"/>
      <c r="C53" s="59"/>
      <c r="D53" s="59"/>
      <c r="E53" s="59"/>
    </row>
    <row r="54" spans="1:5" ht="14.1" customHeight="1">
      <c r="A54" s="60"/>
      <c r="B54" s="232"/>
      <c r="C54" s="59"/>
      <c r="D54" s="59"/>
      <c r="E54" s="59"/>
    </row>
    <row r="55" spans="1:5" ht="14.1" customHeight="1">
      <c r="A55" s="60"/>
      <c r="B55" s="232"/>
      <c r="C55" s="59"/>
      <c r="D55" s="59"/>
      <c r="E55" s="59"/>
    </row>
    <row r="56" spans="1:5" ht="14.1" customHeight="1">
      <c r="A56" s="60"/>
      <c r="B56" s="232"/>
      <c r="C56" s="59"/>
      <c r="D56" s="59"/>
      <c r="E56" s="59"/>
    </row>
    <row r="57" spans="1:5" ht="14.1" customHeight="1">
      <c r="A57" s="60"/>
      <c r="B57" s="232"/>
      <c r="C57" s="59"/>
      <c r="D57" s="59"/>
      <c r="E57" s="59"/>
    </row>
    <row r="58" spans="1:5" ht="14.1" customHeight="1">
      <c r="A58" s="60"/>
      <c r="B58" s="232"/>
      <c r="C58" s="59"/>
      <c r="D58" s="59"/>
      <c r="E58" s="59"/>
    </row>
  </sheetData>
  <mergeCells count="4">
    <mergeCell ref="B6:B8"/>
    <mergeCell ref="C6:K6"/>
    <mergeCell ref="C7:K7"/>
    <mergeCell ref="B28:K28"/>
  </mergeCells>
  <pageMargins left="0.34" right="0.28000000000000003" top="0.27" bottom="0.2" header="0.31496062992125984" footer="0.2"/>
  <pageSetup paperSize="9" firstPageNumber="37" orientation="portrait" r:id="rId1"/>
  <headerFooter scaleWithDoc="0" alignWithMargins="0">
    <oddFooter>&amp;C&amp;10&amp;P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63"/>
  <sheetViews>
    <sheetView workbookViewId="0"/>
  </sheetViews>
  <sheetFormatPr defaultRowHeight="18" customHeight="1"/>
  <cols>
    <col min="1" max="1" width="33.33203125" style="172" customWidth="1"/>
    <col min="2" max="2" width="5.21875" style="172" customWidth="1"/>
    <col min="3" max="3" width="5" style="172" customWidth="1"/>
    <col min="4" max="4" width="4.6640625" style="172" customWidth="1"/>
    <col min="5" max="5" width="4.5546875" style="172" customWidth="1"/>
    <col min="6" max="6" width="4.44140625" style="172" customWidth="1"/>
    <col min="7" max="7" width="3.77734375" style="172" customWidth="1"/>
    <col min="8" max="8" width="3.88671875" style="172" customWidth="1"/>
    <col min="9" max="9" width="4" style="172" customWidth="1"/>
    <col min="10" max="10" width="4.109375" style="172" customWidth="1"/>
    <col min="11" max="11" width="4.44140625" style="172" customWidth="1"/>
    <col min="12" max="16384" width="8.88671875" style="172"/>
  </cols>
  <sheetData>
    <row r="1" spans="1:12" ht="18" customHeight="1">
      <c r="A1" s="187" t="s">
        <v>557</v>
      </c>
      <c r="B1" s="171"/>
      <c r="C1" s="171"/>
      <c r="D1" s="171"/>
      <c r="E1" s="171"/>
    </row>
    <row r="2" spans="1:12" ht="18" customHeight="1">
      <c r="A2" s="187" t="s">
        <v>53</v>
      </c>
      <c r="B2" s="171"/>
      <c r="C2" s="171"/>
      <c r="D2" s="171"/>
      <c r="E2" s="171"/>
    </row>
    <row r="3" spans="1:12" ht="18" customHeight="1">
      <c r="A3" s="188" t="s">
        <v>558</v>
      </c>
      <c r="B3" s="171"/>
      <c r="C3" s="171"/>
      <c r="D3" s="171"/>
      <c r="E3" s="171"/>
    </row>
    <row r="4" spans="1:12" ht="18" customHeight="1">
      <c r="A4" s="188" t="s">
        <v>123</v>
      </c>
      <c r="B4" s="171"/>
      <c r="C4" s="171"/>
      <c r="D4" s="171"/>
      <c r="E4" s="171"/>
    </row>
    <row r="5" spans="1:12" ht="9" customHeight="1">
      <c r="A5" s="173"/>
      <c r="B5" s="248"/>
      <c r="C5" s="248"/>
      <c r="D5" s="248"/>
      <c r="E5" s="248"/>
    </row>
    <row r="6" spans="1:12" ht="18" customHeight="1">
      <c r="A6" s="249" t="s">
        <v>52</v>
      </c>
      <c r="B6" s="250"/>
      <c r="C6" s="251"/>
      <c r="D6" s="251"/>
      <c r="G6" s="252"/>
      <c r="H6" s="252"/>
      <c r="I6" s="252"/>
      <c r="J6" s="252"/>
      <c r="K6" s="252" t="s">
        <v>464</v>
      </c>
    </row>
    <row r="7" spans="1:12" ht="15.95" customHeight="1">
      <c r="A7" s="253"/>
      <c r="B7" s="544" t="s">
        <v>449</v>
      </c>
      <c r="C7" s="547" t="s">
        <v>50</v>
      </c>
      <c r="D7" s="547"/>
      <c r="E7" s="547"/>
      <c r="F7" s="547"/>
      <c r="G7" s="547"/>
      <c r="H7" s="547"/>
      <c r="I7" s="547"/>
      <c r="J7" s="547"/>
      <c r="K7" s="547"/>
    </row>
    <row r="8" spans="1:12" ht="15.95" customHeight="1">
      <c r="A8" s="254"/>
      <c r="B8" s="545"/>
      <c r="C8" s="549" t="s">
        <v>49</v>
      </c>
      <c r="D8" s="549"/>
      <c r="E8" s="549"/>
      <c r="F8" s="549"/>
      <c r="G8" s="549"/>
      <c r="H8" s="549"/>
      <c r="I8" s="549"/>
      <c r="J8" s="549"/>
      <c r="K8" s="549"/>
    </row>
    <row r="9" spans="1:12" s="243" customFormat="1" ht="97.5" customHeight="1">
      <c r="A9" s="262"/>
      <c r="B9" s="546"/>
      <c r="C9" s="241" t="s">
        <v>454</v>
      </c>
      <c r="D9" s="241" t="s">
        <v>455</v>
      </c>
      <c r="E9" s="241" t="s">
        <v>456</v>
      </c>
      <c r="F9" s="241" t="s">
        <v>457</v>
      </c>
      <c r="G9" s="242" t="s">
        <v>458</v>
      </c>
      <c r="H9" s="241" t="s">
        <v>459</v>
      </c>
      <c r="I9" s="241" t="s">
        <v>460</v>
      </c>
      <c r="J9" s="241" t="s">
        <v>461</v>
      </c>
      <c r="K9" s="241" t="s">
        <v>462</v>
      </c>
    </row>
    <row r="10" spans="1:12" ht="13.5" customHeight="1">
      <c r="A10" s="255"/>
      <c r="B10" s="256"/>
      <c r="C10" s="257"/>
      <c r="D10" s="257"/>
      <c r="E10" s="257"/>
    </row>
    <row r="11" spans="1:12" ht="21.75" customHeight="1">
      <c r="A11" s="197" t="s">
        <v>417</v>
      </c>
      <c r="B11" s="212">
        <f>SUM(B12:B33,B44:B62)</f>
        <v>17498</v>
      </c>
      <c r="C11" s="212">
        <f t="shared" ref="C11:K11" si="0">SUM(C12:C33,C44:C62)</f>
        <v>6955</v>
      </c>
      <c r="D11" s="212">
        <f t="shared" si="0"/>
        <v>5395</v>
      </c>
      <c r="E11" s="212">
        <f t="shared" si="0"/>
        <v>3728</v>
      </c>
      <c r="F11" s="212">
        <f t="shared" si="0"/>
        <v>880</v>
      </c>
      <c r="G11" s="212">
        <f t="shared" si="0"/>
        <v>149</v>
      </c>
      <c r="H11" s="212">
        <f t="shared" si="0"/>
        <v>145</v>
      </c>
      <c r="I11" s="212">
        <f t="shared" si="0"/>
        <v>123</v>
      </c>
      <c r="J11" s="212">
        <f t="shared" si="0"/>
        <v>105</v>
      </c>
      <c r="K11" s="212">
        <f t="shared" si="0"/>
        <v>18</v>
      </c>
      <c r="L11" s="206"/>
    </row>
    <row r="12" spans="1:12" ht="21.75" customHeight="1">
      <c r="A12" s="204" t="s">
        <v>224</v>
      </c>
      <c r="B12" s="462">
        <v>213</v>
      </c>
      <c r="C12" s="462">
        <v>77</v>
      </c>
      <c r="D12" s="462">
        <v>71</v>
      </c>
      <c r="E12" s="462">
        <v>47</v>
      </c>
      <c r="F12" s="462">
        <v>12</v>
      </c>
      <c r="G12" s="462">
        <v>4</v>
      </c>
      <c r="H12" s="462">
        <v>1</v>
      </c>
      <c r="I12" s="462"/>
      <c r="J12" s="462"/>
      <c r="K12" s="462">
        <v>1</v>
      </c>
      <c r="L12" s="206"/>
    </row>
    <row r="13" spans="1:12" s="203" customFormat="1" ht="21.75" customHeight="1">
      <c r="A13" s="205" t="s">
        <v>33</v>
      </c>
      <c r="B13" s="463"/>
      <c r="C13" s="463"/>
      <c r="D13" s="463"/>
      <c r="E13" s="463"/>
      <c r="F13" s="463"/>
      <c r="G13" s="463"/>
      <c r="H13" s="463"/>
      <c r="I13" s="463"/>
      <c r="J13" s="463"/>
      <c r="K13" s="463"/>
      <c r="L13" s="206"/>
    </row>
    <row r="14" spans="1:12" ht="21.75" customHeight="1">
      <c r="A14" s="204" t="s">
        <v>439</v>
      </c>
      <c r="B14" s="462">
        <v>127</v>
      </c>
      <c r="C14" s="462">
        <v>24</v>
      </c>
      <c r="D14" s="462">
        <v>50</v>
      </c>
      <c r="E14" s="462">
        <v>45</v>
      </c>
      <c r="F14" s="462">
        <v>5</v>
      </c>
      <c r="G14" s="462">
        <v>1</v>
      </c>
      <c r="H14" s="462">
        <v>1</v>
      </c>
      <c r="I14" s="462">
        <v>1</v>
      </c>
      <c r="J14" s="462"/>
      <c r="K14" s="462"/>
      <c r="L14" s="206"/>
    </row>
    <row r="15" spans="1:12" ht="21.75" customHeight="1">
      <c r="A15" s="204" t="s">
        <v>440</v>
      </c>
      <c r="B15" s="462">
        <v>5059</v>
      </c>
      <c r="C15" s="462">
        <v>1325</v>
      </c>
      <c r="D15" s="462">
        <v>1343</v>
      </c>
      <c r="E15" s="462">
        <v>1368</v>
      </c>
      <c r="F15" s="462">
        <v>569</v>
      </c>
      <c r="G15" s="462">
        <v>110</v>
      </c>
      <c r="H15" s="462">
        <v>118</v>
      </c>
      <c r="I15" s="462">
        <v>108</v>
      </c>
      <c r="J15" s="462">
        <v>102</v>
      </c>
      <c r="K15" s="462">
        <v>16</v>
      </c>
      <c r="L15" s="206"/>
    </row>
    <row r="16" spans="1:12" ht="21.75" customHeight="1">
      <c r="A16" s="204" t="s">
        <v>225</v>
      </c>
      <c r="B16" s="462">
        <v>17</v>
      </c>
      <c r="C16" s="462">
        <v>3</v>
      </c>
      <c r="D16" s="462">
        <v>5</v>
      </c>
      <c r="E16" s="462">
        <v>7</v>
      </c>
      <c r="F16" s="462">
        <v>2</v>
      </c>
      <c r="G16" s="462"/>
      <c r="H16" s="462"/>
      <c r="I16" s="462"/>
      <c r="J16" s="462"/>
      <c r="K16" s="462"/>
    </row>
    <row r="17" spans="1:11" ht="21.75" customHeight="1">
      <c r="A17" s="204" t="s">
        <v>226</v>
      </c>
      <c r="B17" s="463"/>
      <c r="C17" s="463"/>
      <c r="D17" s="463"/>
      <c r="E17" s="463"/>
      <c r="F17" s="463"/>
      <c r="G17" s="463"/>
      <c r="H17" s="463"/>
      <c r="I17" s="463"/>
      <c r="J17" s="463"/>
      <c r="K17" s="463"/>
    </row>
    <row r="18" spans="1:11" ht="21.75" customHeight="1">
      <c r="A18" s="205" t="s">
        <v>227</v>
      </c>
      <c r="B18" s="463"/>
      <c r="C18" s="463"/>
      <c r="D18" s="463"/>
      <c r="E18" s="463"/>
      <c r="F18" s="463"/>
      <c r="G18" s="463"/>
      <c r="H18" s="463"/>
      <c r="I18" s="463"/>
      <c r="J18" s="463"/>
      <c r="K18" s="463"/>
    </row>
    <row r="19" spans="1:11" s="203" customFormat="1" ht="21.75" customHeight="1">
      <c r="A19" s="204" t="s">
        <v>228</v>
      </c>
      <c r="B19" s="462">
        <v>69</v>
      </c>
      <c r="C19" s="462">
        <v>23</v>
      </c>
      <c r="D19" s="462">
        <v>23</v>
      </c>
      <c r="E19" s="462">
        <v>16</v>
      </c>
      <c r="F19" s="462">
        <v>4</v>
      </c>
      <c r="G19" s="462">
        <v>1</v>
      </c>
      <c r="H19" s="462"/>
      <c r="I19" s="462">
        <v>2</v>
      </c>
      <c r="J19" s="462"/>
      <c r="K19" s="462"/>
    </row>
    <row r="20" spans="1:11" ht="21.75" customHeight="1">
      <c r="A20" s="204" t="s">
        <v>229</v>
      </c>
      <c r="B20" s="463"/>
      <c r="C20" s="463"/>
      <c r="D20" s="463"/>
      <c r="E20" s="463"/>
      <c r="F20" s="463"/>
      <c r="G20" s="463"/>
      <c r="H20" s="463"/>
      <c r="I20" s="463"/>
      <c r="J20" s="463"/>
      <c r="K20" s="463"/>
    </row>
    <row r="21" spans="1:11" ht="21.75" customHeight="1">
      <c r="A21" s="205" t="s">
        <v>230</v>
      </c>
      <c r="B21" s="463"/>
      <c r="C21" s="463"/>
      <c r="D21" s="463"/>
      <c r="E21" s="463"/>
      <c r="F21" s="463"/>
      <c r="G21" s="463"/>
      <c r="H21" s="463"/>
      <c r="I21" s="463"/>
      <c r="J21" s="463"/>
      <c r="K21" s="463"/>
    </row>
    <row r="22" spans="1:11" ht="21.75" customHeight="1">
      <c r="A22" s="205" t="s">
        <v>231</v>
      </c>
      <c r="B22" s="463"/>
      <c r="C22" s="463"/>
      <c r="D22" s="463"/>
      <c r="E22" s="463"/>
      <c r="F22" s="463"/>
      <c r="G22" s="463"/>
      <c r="H22" s="463"/>
      <c r="I22" s="463"/>
      <c r="J22" s="463"/>
      <c r="K22" s="463"/>
    </row>
    <row r="23" spans="1:11" ht="21.75" customHeight="1">
      <c r="A23" s="204" t="s">
        <v>441</v>
      </c>
      <c r="B23" s="462">
        <v>2116</v>
      </c>
      <c r="C23" s="462">
        <v>631</v>
      </c>
      <c r="D23" s="462">
        <v>765</v>
      </c>
      <c r="E23" s="462">
        <v>615</v>
      </c>
      <c r="F23" s="462">
        <v>91</v>
      </c>
      <c r="G23" s="462">
        <v>6</v>
      </c>
      <c r="H23" s="462">
        <v>4</v>
      </c>
      <c r="I23" s="462">
        <v>4</v>
      </c>
      <c r="J23" s="462"/>
      <c r="K23" s="462"/>
    </row>
    <row r="24" spans="1:11" ht="24" customHeight="1">
      <c r="A24" s="204" t="s">
        <v>232</v>
      </c>
      <c r="B24" s="462">
        <v>6231</v>
      </c>
      <c r="C24" s="462">
        <v>3298</v>
      </c>
      <c r="D24" s="462">
        <v>1974</v>
      </c>
      <c r="E24" s="462">
        <v>878</v>
      </c>
      <c r="F24" s="462">
        <v>70</v>
      </c>
      <c r="G24" s="462">
        <v>6</v>
      </c>
      <c r="H24" s="462">
        <v>4</v>
      </c>
      <c r="I24" s="462"/>
      <c r="J24" s="462"/>
      <c r="K24" s="462">
        <v>1</v>
      </c>
    </row>
    <row r="25" spans="1:11" ht="24" customHeight="1">
      <c r="A25" s="205" t="s">
        <v>233</v>
      </c>
      <c r="B25" s="463"/>
      <c r="C25" s="463"/>
      <c r="D25" s="463"/>
      <c r="E25" s="463"/>
      <c r="F25" s="463"/>
      <c r="G25" s="463"/>
      <c r="H25" s="463"/>
      <c r="I25" s="463"/>
      <c r="J25" s="463"/>
      <c r="K25" s="463"/>
    </row>
    <row r="26" spans="1:11" ht="21.75" customHeight="1">
      <c r="A26" s="204" t="s">
        <v>442</v>
      </c>
      <c r="B26" s="462">
        <v>1168</v>
      </c>
      <c r="C26" s="462">
        <v>389</v>
      </c>
      <c r="D26" s="462">
        <v>440</v>
      </c>
      <c r="E26" s="462">
        <v>306</v>
      </c>
      <c r="F26" s="462">
        <v>26</v>
      </c>
      <c r="G26" s="462">
        <v>4</v>
      </c>
      <c r="H26" s="462">
        <v>3</v>
      </c>
      <c r="I26" s="462"/>
      <c r="J26" s="462"/>
      <c r="K26" s="462"/>
    </row>
    <row r="27" spans="1:11" ht="21.75" customHeight="1">
      <c r="A27" s="204" t="s">
        <v>23</v>
      </c>
      <c r="B27" s="462">
        <v>459</v>
      </c>
      <c r="C27" s="462">
        <v>190</v>
      </c>
      <c r="D27" s="462">
        <v>151</v>
      </c>
      <c r="E27" s="462">
        <v>104</v>
      </c>
      <c r="F27" s="462">
        <v>11</v>
      </c>
      <c r="G27" s="462">
        <v>2</v>
      </c>
      <c r="H27" s="462"/>
      <c r="I27" s="462">
        <v>1</v>
      </c>
      <c r="J27" s="462"/>
      <c r="K27" s="462"/>
    </row>
    <row r="28" spans="1:11" ht="21.75" customHeight="1">
      <c r="A28" s="205" t="s">
        <v>234</v>
      </c>
      <c r="B28" s="463"/>
      <c r="C28" s="463"/>
      <c r="D28" s="463"/>
      <c r="E28" s="463"/>
      <c r="F28" s="463"/>
      <c r="G28" s="463"/>
      <c r="H28" s="463"/>
      <c r="I28" s="463"/>
      <c r="J28" s="463"/>
      <c r="K28" s="463"/>
    </row>
    <row r="29" spans="1:11" ht="21.75" customHeight="1">
      <c r="A29" s="204" t="s">
        <v>443</v>
      </c>
      <c r="B29" s="462">
        <v>55</v>
      </c>
      <c r="C29" s="462">
        <v>38</v>
      </c>
      <c r="D29" s="462">
        <v>10</v>
      </c>
      <c r="E29" s="462">
        <v>5</v>
      </c>
      <c r="F29" s="462">
        <v>2</v>
      </c>
      <c r="G29" s="462"/>
      <c r="H29" s="462"/>
      <c r="I29" s="462"/>
      <c r="J29" s="462"/>
      <c r="K29" s="462"/>
    </row>
    <row r="30" spans="1:11" ht="21.75" customHeight="1">
      <c r="A30" s="204" t="s">
        <v>235</v>
      </c>
      <c r="B30" s="462">
        <v>37</v>
      </c>
      <c r="C30" s="462">
        <v>20</v>
      </c>
      <c r="D30" s="462">
        <v>12</v>
      </c>
      <c r="E30" s="462">
        <v>5</v>
      </c>
      <c r="F30" s="462"/>
      <c r="G30" s="462"/>
      <c r="H30" s="462"/>
      <c r="I30" s="462"/>
      <c r="J30" s="462"/>
      <c r="K30" s="462"/>
    </row>
    <row r="31" spans="1:11" ht="24" customHeight="1">
      <c r="A31" s="198" t="s">
        <v>444</v>
      </c>
      <c r="B31" s="462">
        <v>294</v>
      </c>
      <c r="C31" s="462">
        <v>161</v>
      </c>
      <c r="D31" s="462">
        <v>69</v>
      </c>
      <c r="E31" s="462">
        <v>47</v>
      </c>
      <c r="F31" s="462">
        <v>15</v>
      </c>
      <c r="G31" s="462">
        <v>1</v>
      </c>
      <c r="H31" s="462">
        <v>1</v>
      </c>
      <c r="I31" s="462"/>
      <c r="J31" s="462"/>
      <c r="K31" s="462"/>
    </row>
    <row r="32" spans="1:11" ht="21.75" customHeight="1">
      <c r="A32" s="204" t="s">
        <v>236</v>
      </c>
      <c r="B32" s="462">
        <v>713</v>
      </c>
      <c r="C32" s="462">
        <v>363</v>
      </c>
      <c r="D32" s="462">
        <v>236</v>
      </c>
      <c r="E32" s="462">
        <v>107</v>
      </c>
      <c r="F32" s="462">
        <v>7</v>
      </c>
      <c r="G32" s="462"/>
      <c r="H32" s="462"/>
      <c r="I32" s="462"/>
      <c r="J32" s="462"/>
      <c r="K32" s="462"/>
    </row>
    <row r="33" spans="1:11" ht="21.75" customHeight="1">
      <c r="A33" s="205" t="s">
        <v>237</v>
      </c>
      <c r="B33" s="243"/>
      <c r="C33" s="243"/>
      <c r="D33" s="243"/>
      <c r="E33" s="243"/>
      <c r="F33" s="243"/>
      <c r="G33" s="243"/>
      <c r="H33" s="243"/>
      <c r="I33" s="243"/>
      <c r="J33" s="243"/>
      <c r="K33" s="243"/>
    </row>
    <row r="34" spans="1:11" ht="21.75" customHeight="1">
      <c r="A34" s="205"/>
      <c r="B34" s="243"/>
      <c r="C34" s="243"/>
      <c r="D34" s="243"/>
      <c r="E34" s="243"/>
      <c r="F34" s="243"/>
      <c r="G34" s="243"/>
      <c r="H34" s="243"/>
      <c r="I34" s="243"/>
      <c r="J34" s="243"/>
      <c r="K34" s="243"/>
    </row>
    <row r="35" spans="1:11" ht="18" customHeight="1">
      <c r="A35" s="187" t="s">
        <v>559</v>
      </c>
      <c r="B35" s="171"/>
      <c r="C35" s="171"/>
      <c r="D35" s="171"/>
      <c r="E35" s="171"/>
    </row>
    <row r="36" spans="1:11" ht="18" customHeight="1">
      <c r="A36" s="187" t="s">
        <v>53</v>
      </c>
      <c r="B36" s="171"/>
      <c r="C36" s="171"/>
      <c r="D36" s="171"/>
      <c r="E36" s="171"/>
    </row>
    <row r="37" spans="1:11" ht="18" customHeight="1">
      <c r="A37" s="188" t="s">
        <v>560</v>
      </c>
      <c r="B37" s="171"/>
      <c r="C37" s="171"/>
      <c r="D37" s="171"/>
      <c r="E37" s="171"/>
    </row>
    <row r="38" spans="1:11" ht="18" customHeight="1">
      <c r="A38" s="188" t="s">
        <v>123</v>
      </c>
      <c r="B38" s="171"/>
      <c r="C38" s="171"/>
      <c r="D38" s="171"/>
      <c r="E38" s="171"/>
    </row>
    <row r="39" spans="1:11" ht="18" customHeight="1">
      <c r="A39" s="173"/>
      <c r="B39" s="248"/>
      <c r="C39" s="248"/>
      <c r="D39" s="248"/>
      <c r="E39" s="248"/>
    </row>
    <row r="40" spans="1:11" ht="18" customHeight="1">
      <c r="A40" s="249" t="s">
        <v>52</v>
      </c>
      <c r="B40" s="250"/>
      <c r="C40" s="251"/>
      <c r="D40" s="251"/>
      <c r="G40" s="252"/>
      <c r="H40" s="252"/>
      <c r="I40" s="252"/>
      <c r="J40" s="252"/>
      <c r="K40" s="252" t="s">
        <v>464</v>
      </c>
    </row>
    <row r="41" spans="1:11" ht="15.95" customHeight="1">
      <c r="A41" s="253"/>
      <c r="B41" s="544" t="s">
        <v>449</v>
      </c>
      <c r="C41" s="547" t="s">
        <v>50</v>
      </c>
      <c r="D41" s="547"/>
      <c r="E41" s="547"/>
      <c r="F41" s="547"/>
      <c r="G41" s="547"/>
      <c r="H41" s="547"/>
      <c r="I41" s="547"/>
      <c r="J41" s="547"/>
      <c r="K41" s="547"/>
    </row>
    <row r="42" spans="1:11" ht="15.95" customHeight="1">
      <c r="A42" s="254"/>
      <c r="B42" s="545"/>
      <c r="C42" s="549" t="s">
        <v>49</v>
      </c>
      <c r="D42" s="549"/>
      <c r="E42" s="549"/>
      <c r="F42" s="549"/>
      <c r="G42" s="549"/>
      <c r="H42" s="549"/>
      <c r="I42" s="549"/>
      <c r="J42" s="549"/>
      <c r="K42" s="549"/>
    </row>
    <row r="43" spans="1:11" s="243" customFormat="1" ht="99.75" customHeight="1">
      <c r="A43" s="262"/>
      <c r="B43" s="546"/>
      <c r="C43" s="241" t="s">
        <v>454</v>
      </c>
      <c r="D43" s="241" t="s">
        <v>455</v>
      </c>
      <c r="E43" s="241" t="s">
        <v>456</v>
      </c>
      <c r="F43" s="241" t="s">
        <v>457</v>
      </c>
      <c r="G43" s="242" t="s">
        <v>458</v>
      </c>
      <c r="H43" s="241" t="s">
        <v>459</v>
      </c>
      <c r="I43" s="241" t="s">
        <v>460</v>
      </c>
      <c r="J43" s="241" t="s">
        <v>461</v>
      </c>
      <c r="K43" s="241" t="s">
        <v>462</v>
      </c>
    </row>
    <row r="44" spans="1:11" ht="24" customHeight="1">
      <c r="A44" s="198"/>
      <c r="B44" s="243"/>
      <c r="C44" s="243"/>
      <c r="D44" s="243"/>
      <c r="E44" s="243"/>
      <c r="F44" s="243"/>
      <c r="G44" s="243"/>
      <c r="H44" s="243"/>
      <c r="I44" s="243"/>
      <c r="J44" s="243"/>
      <c r="K44" s="243"/>
    </row>
    <row r="45" spans="1:11" ht="21.75" customHeight="1">
      <c r="A45" s="204" t="s">
        <v>238</v>
      </c>
      <c r="B45" s="461">
        <v>552</v>
      </c>
      <c r="C45" s="461">
        <v>240</v>
      </c>
      <c r="D45" s="461">
        <v>141</v>
      </c>
      <c r="E45" s="461">
        <v>103</v>
      </c>
      <c r="F45" s="461">
        <v>43</v>
      </c>
      <c r="G45" s="461">
        <v>10</v>
      </c>
      <c r="H45" s="461">
        <v>9</v>
      </c>
      <c r="I45" s="461">
        <v>4</v>
      </c>
      <c r="J45" s="461">
        <v>2</v>
      </c>
      <c r="K45" s="461"/>
    </row>
    <row r="46" spans="1:11" ht="21.75" customHeight="1">
      <c r="A46" s="205" t="s">
        <v>12</v>
      </c>
      <c r="B46" s="83"/>
      <c r="C46" s="83"/>
      <c r="D46" s="83"/>
      <c r="E46" s="83"/>
      <c r="F46" s="83"/>
      <c r="G46" s="83"/>
      <c r="H46" s="83"/>
      <c r="I46" s="83"/>
      <c r="J46" s="83"/>
      <c r="K46" s="83"/>
    </row>
    <row r="47" spans="1:11" ht="24" customHeight="1">
      <c r="A47" s="204" t="s">
        <v>239</v>
      </c>
      <c r="B47" s="464"/>
      <c r="C47" s="464"/>
      <c r="D47" s="464"/>
      <c r="E47" s="464"/>
      <c r="F47" s="464"/>
      <c r="G47" s="464"/>
      <c r="H47" s="464"/>
      <c r="I47" s="464"/>
      <c r="J47" s="464"/>
      <c r="K47" s="464"/>
    </row>
    <row r="48" spans="1:11" ht="23.25" customHeight="1">
      <c r="A48" s="204" t="s">
        <v>240</v>
      </c>
      <c r="B48" s="464"/>
      <c r="C48" s="464"/>
      <c r="D48" s="464"/>
      <c r="E48" s="464"/>
      <c r="F48" s="464"/>
      <c r="G48" s="464"/>
      <c r="H48" s="464"/>
      <c r="I48" s="464"/>
      <c r="J48" s="464"/>
      <c r="K48" s="464"/>
    </row>
    <row r="49" spans="1:11" ht="24" customHeight="1">
      <c r="A49" s="205" t="s">
        <v>241</v>
      </c>
      <c r="B49" s="464"/>
      <c r="C49" s="464"/>
      <c r="D49" s="464"/>
      <c r="E49" s="464"/>
      <c r="F49" s="464"/>
      <c r="G49" s="464"/>
      <c r="H49" s="464"/>
      <c r="I49" s="464"/>
      <c r="J49" s="464"/>
      <c r="K49" s="464"/>
    </row>
    <row r="50" spans="1:11" ht="23.25" customHeight="1">
      <c r="A50" s="205" t="s">
        <v>242</v>
      </c>
      <c r="B50" s="464"/>
      <c r="C50" s="464"/>
      <c r="D50" s="464"/>
      <c r="E50" s="464"/>
      <c r="F50" s="464"/>
      <c r="G50" s="464"/>
      <c r="H50" s="464"/>
      <c r="I50" s="464"/>
      <c r="J50" s="464"/>
      <c r="K50" s="464"/>
    </row>
    <row r="51" spans="1:11" ht="21.75" customHeight="1">
      <c r="A51" s="204" t="s">
        <v>446</v>
      </c>
      <c r="B51" s="461">
        <v>144</v>
      </c>
      <c r="C51" s="461">
        <v>63</v>
      </c>
      <c r="D51" s="461">
        <v>44</v>
      </c>
      <c r="E51" s="461">
        <v>30</v>
      </c>
      <c r="F51" s="461">
        <v>3</v>
      </c>
      <c r="G51" s="461">
        <v>1</v>
      </c>
      <c r="H51" s="461">
        <v>2</v>
      </c>
      <c r="I51" s="461">
        <v>1</v>
      </c>
      <c r="J51" s="461"/>
      <c r="K51" s="461"/>
    </row>
    <row r="52" spans="1:11" ht="21.75" customHeight="1">
      <c r="A52" s="141" t="s">
        <v>261</v>
      </c>
      <c r="B52" s="461">
        <v>66</v>
      </c>
      <c r="C52" s="461">
        <v>18</v>
      </c>
      <c r="D52" s="461">
        <v>9</v>
      </c>
      <c r="E52" s="461">
        <v>21</v>
      </c>
      <c r="F52" s="461">
        <v>14</v>
      </c>
      <c r="G52" s="461">
        <v>1</v>
      </c>
      <c r="H52" s="461">
        <v>2</v>
      </c>
      <c r="I52" s="461">
        <v>1</v>
      </c>
      <c r="J52" s="461"/>
      <c r="K52" s="461"/>
    </row>
    <row r="53" spans="1:11" ht="21.75" customHeight="1">
      <c r="A53" s="205" t="s">
        <v>10</v>
      </c>
      <c r="B53" s="464"/>
      <c r="C53" s="464"/>
      <c r="D53" s="464"/>
      <c r="E53" s="464"/>
      <c r="F53" s="464"/>
      <c r="G53" s="464"/>
      <c r="H53" s="464"/>
      <c r="I53" s="464"/>
      <c r="J53" s="464"/>
      <c r="K53" s="464"/>
    </row>
    <row r="54" spans="1:11" ht="21.75" customHeight="1">
      <c r="A54" s="204" t="s">
        <v>9</v>
      </c>
      <c r="B54" s="461">
        <v>68</v>
      </c>
      <c r="C54" s="461">
        <v>31</v>
      </c>
      <c r="D54" s="461">
        <v>17</v>
      </c>
      <c r="E54" s="461">
        <v>15</v>
      </c>
      <c r="F54" s="461">
        <v>2</v>
      </c>
      <c r="G54" s="461">
        <v>1</v>
      </c>
      <c r="H54" s="461"/>
      <c r="I54" s="461">
        <v>1</v>
      </c>
      <c r="J54" s="461">
        <v>1</v>
      </c>
      <c r="K54" s="461"/>
    </row>
    <row r="55" spans="1:11" ht="21.75" customHeight="1">
      <c r="A55" s="205" t="s">
        <v>243</v>
      </c>
      <c r="B55" s="464"/>
      <c r="C55" s="464"/>
      <c r="D55" s="464"/>
      <c r="E55" s="464"/>
      <c r="F55" s="464"/>
      <c r="G55" s="464"/>
      <c r="H55" s="464"/>
      <c r="I55" s="464"/>
      <c r="J55" s="464"/>
      <c r="K55" s="464"/>
    </row>
    <row r="56" spans="1:11" ht="21.75" customHeight="1">
      <c r="A56" s="204" t="s">
        <v>447</v>
      </c>
      <c r="B56" s="461">
        <v>110</v>
      </c>
      <c r="C56" s="461">
        <v>61</v>
      </c>
      <c r="D56" s="461">
        <v>35</v>
      </c>
      <c r="E56" s="461">
        <v>9</v>
      </c>
      <c r="F56" s="461">
        <v>4</v>
      </c>
      <c r="G56" s="461">
        <v>1</v>
      </c>
      <c r="H56" s="461"/>
      <c r="I56" s="461"/>
      <c r="J56" s="461"/>
      <c r="K56" s="461"/>
    </row>
    <row r="57" spans="1:11" ht="24" customHeight="1">
      <c r="A57" s="204" t="s">
        <v>264</v>
      </c>
      <c r="B57" s="464"/>
      <c r="C57" s="464"/>
      <c r="D57" s="464"/>
      <c r="E57" s="464"/>
      <c r="F57" s="464"/>
      <c r="G57" s="464"/>
      <c r="H57" s="464"/>
      <c r="I57" s="464"/>
      <c r="J57" s="464"/>
      <c r="K57" s="464"/>
    </row>
    <row r="58" spans="1:11" ht="24.75" customHeight="1">
      <c r="A58" s="258" t="s">
        <v>263</v>
      </c>
      <c r="B58" s="464"/>
      <c r="C58" s="464"/>
      <c r="D58" s="464"/>
      <c r="E58" s="464"/>
      <c r="F58" s="464"/>
      <c r="G58" s="464"/>
      <c r="H58" s="464"/>
      <c r="I58" s="464"/>
      <c r="J58" s="464"/>
      <c r="K58" s="464"/>
    </row>
    <row r="59" spans="1:11" ht="25.5" customHeight="1">
      <c r="A59" s="259" t="s">
        <v>246</v>
      </c>
      <c r="B59" s="83"/>
      <c r="C59" s="83"/>
      <c r="D59" s="83"/>
      <c r="E59" s="83"/>
      <c r="F59" s="83"/>
      <c r="G59" s="83"/>
      <c r="H59" s="83"/>
      <c r="I59" s="83"/>
      <c r="J59" s="83"/>
      <c r="K59" s="83"/>
    </row>
    <row r="60" spans="1:11" ht="23.25" customHeight="1">
      <c r="A60" s="260" t="s">
        <v>247</v>
      </c>
      <c r="B60" s="83"/>
      <c r="C60" s="83"/>
      <c r="D60" s="83"/>
      <c r="E60" s="83"/>
      <c r="F60" s="83"/>
      <c r="G60" s="83"/>
      <c r="H60" s="83"/>
      <c r="I60" s="83"/>
      <c r="J60" s="83"/>
      <c r="K60" s="83"/>
    </row>
    <row r="61" spans="1:11" ht="21.75" customHeight="1">
      <c r="A61" s="261" t="s">
        <v>248</v>
      </c>
      <c r="B61" s="83"/>
      <c r="C61" s="83"/>
      <c r="D61" s="83"/>
      <c r="E61" s="83"/>
      <c r="F61" s="83"/>
      <c r="G61" s="83"/>
      <c r="H61" s="83"/>
      <c r="I61" s="83"/>
      <c r="J61" s="83"/>
      <c r="K61" s="83"/>
    </row>
    <row r="62" spans="1:11" ht="21.75" customHeight="1">
      <c r="A62" s="260" t="s">
        <v>249</v>
      </c>
      <c r="B62" s="83"/>
      <c r="C62" s="83"/>
      <c r="D62" s="83"/>
      <c r="E62" s="83"/>
      <c r="F62" s="83"/>
      <c r="G62" s="83"/>
      <c r="H62" s="83"/>
      <c r="I62" s="83"/>
      <c r="J62" s="83"/>
      <c r="K62" s="83"/>
    </row>
    <row r="63" spans="1:11" ht="18" customHeight="1">
      <c r="A63" s="178"/>
      <c r="B63" s="178"/>
      <c r="C63" s="178"/>
      <c r="D63" s="178"/>
      <c r="E63" s="178"/>
      <c r="F63" s="178"/>
      <c r="G63" s="178"/>
      <c r="H63" s="178"/>
      <c r="I63" s="178"/>
      <c r="J63" s="178"/>
      <c r="K63" s="178"/>
    </row>
  </sheetData>
  <mergeCells count="6">
    <mergeCell ref="B7:B9"/>
    <mergeCell ref="C7:K7"/>
    <mergeCell ref="C8:K8"/>
    <mergeCell ref="B41:B43"/>
    <mergeCell ref="C41:K41"/>
    <mergeCell ref="C42:K42"/>
  </mergeCells>
  <pageMargins left="0.34" right="0.2" top="0.4" bottom="0.48" header="0.31496062992125984" footer="0.31496062992125984"/>
  <pageSetup paperSize="9" firstPageNumber="39" orientation="portrait" r:id="rId1"/>
  <headerFooter scaleWithDoc="0" alignWithMargins="0">
    <oddFooter>&amp;C&amp;10&amp;P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24"/>
  <sheetViews>
    <sheetView workbookViewId="0"/>
  </sheetViews>
  <sheetFormatPr defaultRowHeight="18" customHeight="1"/>
  <cols>
    <col min="1" max="1" width="26.77734375" style="49" customWidth="1"/>
    <col min="2" max="2" width="5.44140625" style="49" customWidth="1"/>
    <col min="3" max="11" width="4.6640625" style="49" customWidth="1"/>
    <col min="12" max="16384" width="8.88671875" style="49"/>
  </cols>
  <sheetData>
    <row r="1" spans="1:13" ht="19.5" customHeight="1">
      <c r="A1" s="84" t="s">
        <v>561</v>
      </c>
    </row>
    <row r="2" spans="1:13" ht="19.5" customHeight="1">
      <c r="A2" s="84" t="s">
        <v>594</v>
      </c>
    </row>
    <row r="3" spans="1:13" ht="19.5" customHeight="1">
      <c r="A3" s="50" t="s">
        <v>558</v>
      </c>
    </row>
    <row r="4" spans="1:13" ht="19.5" customHeight="1">
      <c r="A4" s="50" t="s">
        <v>135</v>
      </c>
      <c r="B4" s="263"/>
      <c r="C4" s="263"/>
      <c r="D4" s="263"/>
      <c r="E4" s="263"/>
      <c r="F4" s="263"/>
      <c r="G4" s="263"/>
    </row>
    <row r="5" spans="1:13" ht="12" customHeight="1">
      <c r="A5" s="50"/>
      <c r="B5" s="263"/>
      <c r="C5" s="263"/>
      <c r="D5" s="263"/>
      <c r="E5" s="263"/>
      <c r="F5" s="263"/>
      <c r="G5" s="263"/>
    </row>
    <row r="6" spans="1:13" ht="19.5" customHeight="1">
      <c r="A6" s="110"/>
      <c r="B6" s="110"/>
      <c r="C6" s="110"/>
      <c r="D6" s="110"/>
      <c r="E6" s="110"/>
      <c r="F6" s="110"/>
      <c r="G6" s="264"/>
      <c r="K6" s="264" t="s">
        <v>464</v>
      </c>
    </row>
    <row r="7" spans="1:13" ht="15.95" customHeight="1">
      <c r="A7" s="265"/>
      <c r="B7" s="544" t="s">
        <v>449</v>
      </c>
      <c r="C7" s="547" t="s">
        <v>50</v>
      </c>
      <c r="D7" s="547"/>
      <c r="E7" s="547"/>
      <c r="F7" s="547"/>
      <c r="G7" s="547"/>
      <c r="H7" s="547"/>
      <c r="I7" s="547"/>
      <c r="J7" s="547"/>
      <c r="K7" s="547"/>
    </row>
    <row r="8" spans="1:13" ht="15.95" customHeight="1">
      <c r="A8" s="52"/>
      <c r="B8" s="545"/>
      <c r="C8" s="548" t="s">
        <v>49</v>
      </c>
      <c r="D8" s="548"/>
      <c r="E8" s="548"/>
      <c r="F8" s="548"/>
      <c r="G8" s="548"/>
      <c r="H8" s="548"/>
      <c r="I8" s="548"/>
      <c r="J8" s="548"/>
      <c r="K8" s="548"/>
    </row>
    <row r="9" spans="1:13" s="268" customFormat="1" ht="96">
      <c r="A9" s="267"/>
      <c r="B9" s="546"/>
      <c r="C9" s="241" t="s">
        <v>454</v>
      </c>
      <c r="D9" s="241" t="s">
        <v>455</v>
      </c>
      <c r="E9" s="241" t="s">
        <v>456</v>
      </c>
      <c r="F9" s="241" t="s">
        <v>457</v>
      </c>
      <c r="G9" s="242" t="s">
        <v>458</v>
      </c>
      <c r="H9" s="241" t="s">
        <v>459</v>
      </c>
      <c r="I9" s="241" t="s">
        <v>460</v>
      </c>
      <c r="J9" s="241" t="s">
        <v>461</v>
      </c>
      <c r="K9" s="241" t="s">
        <v>462</v>
      </c>
    </row>
    <row r="10" spans="1:13" ht="15.95" customHeight="1">
      <c r="A10" s="52"/>
      <c r="B10" s="228"/>
      <c r="C10" s="238"/>
      <c r="D10" s="238"/>
      <c r="E10" s="238"/>
      <c r="F10" s="238"/>
      <c r="G10" s="239"/>
      <c r="H10" s="238"/>
      <c r="I10" s="238"/>
      <c r="J10" s="238"/>
      <c r="K10" s="238"/>
    </row>
    <row r="11" spans="1:13" ht="15.95" customHeight="1">
      <c r="A11" s="121" t="s">
        <v>291</v>
      </c>
      <c r="B11" s="122">
        <f t="shared" ref="B11:K11" si="0">SUM(B13:B23)</f>
        <v>17498</v>
      </c>
      <c r="C11" s="122">
        <f t="shared" si="0"/>
        <v>6955</v>
      </c>
      <c r="D11" s="122">
        <f t="shared" si="0"/>
        <v>5395</v>
      </c>
      <c r="E11" s="122">
        <f t="shared" si="0"/>
        <v>3728</v>
      </c>
      <c r="F11" s="122">
        <f t="shared" si="0"/>
        <v>880</v>
      </c>
      <c r="G11" s="122">
        <f t="shared" si="0"/>
        <v>149</v>
      </c>
      <c r="H11" s="122">
        <f t="shared" si="0"/>
        <v>145</v>
      </c>
      <c r="I11" s="122">
        <f t="shared" si="0"/>
        <v>123</v>
      </c>
      <c r="J11" s="122">
        <f t="shared" si="0"/>
        <v>105</v>
      </c>
      <c r="K11" s="122">
        <f t="shared" si="0"/>
        <v>18</v>
      </c>
      <c r="L11" s="465"/>
      <c r="M11" s="125"/>
    </row>
    <row r="12" spans="1:13" ht="18" customHeight="1">
      <c r="A12" s="76" t="s">
        <v>404</v>
      </c>
      <c r="B12" s="123"/>
      <c r="C12" s="123"/>
      <c r="D12" s="123"/>
      <c r="E12" s="123"/>
      <c r="F12" s="123"/>
      <c r="G12" s="125"/>
      <c r="H12" s="125"/>
      <c r="I12" s="125"/>
      <c r="J12" s="125"/>
      <c r="K12" s="125"/>
      <c r="L12" s="465"/>
      <c r="M12" s="125"/>
    </row>
    <row r="13" spans="1:13" ht="18" customHeight="1">
      <c r="A13" s="60" t="s">
        <v>385</v>
      </c>
      <c r="B13" s="266">
        <f>SUM(C13:K13)</f>
        <v>10682</v>
      </c>
      <c r="C13" s="460">
        <v>4063</v>
      </c>
      <c r="D13" s="460">
        <v>3475</v>
      </c>
      <c r="E13" s="460">
        <v>2414</v>
      </c>
      <c r="F13" s="460">
        <v>452</v>
      </c>
      <c r="G13" s="460">
        <v>78</v>
      </c>
      <c r="H13" s="460">
        <v>85</v>
      </c>
      <c r="I13" s="460">
        <v>56</v>
      </c>
      <c r="J13" s="460">
        <v>53</v>
      </c>
      <c r="K13" s="460">
        <v>6</v>
      </c>
      <c r="L13" s="465"/>
      <c r="M13" s="125"/>
    </row>
    <row r="14" spans="1:13" ht="18" customHeight="1">
      <c r="A14" s="60" t="s">
        <v>570</v>
      </c>
      <c r="B14" s="266">
        <f t="shared" ref="B14:B23" si="1">SUM(C14:K14)</f>
        <v>619</v>
      </c>
      <c r="C14" s="460">
        <v>284</v>
      </c>
      <c r="D14" s="460">
        <v>149</v>
      </c>
      <c r="E14" s="460">
        <v>139</v>
      </c>
      <c r="F14" s="460">
        <v>30</v>
      </c>
      <c r="G14" s="460">
        <v>3</v>
      </c>
      <c r="H14" s="460">
        <v>6</v>
      </c>
      <c r="I14" s="460">
        <v>3</v>
      </c>
      <c r="J14" s="460">
        <v>4</v>
      </c>
      <c r="K14" s="460">
        <v>1</v>
      </c>
      <c r="L14" s="465"/>
      <c r="M14" s="125"/>
    </row>
    <row r="15" spans="1:13" ht="18" customHeight="1">
      <c r="A15" s="60" t="s">
        <v>386</v>
      </c>
      <c r="B15" s="266">
        <f t="shared" si="1"/>
        <v>162</v>
      </c>
      <c r="C15" s="460">
        <v>84</v>
      </c>
      <c r="D15" s="460">
        <v>41</v>
      </c>
      <c r="E15" s="460">
        <v>31</v>
      </c>
      <c r="F15" s="460">
        <v>5</v>
      </c>
      <c r="G15" s="460"/>
      <c r="H15" s="460">
        <v>1</v>
      </c>
      <c r="I15" s="460"/>
      <c r="J15" s="460"/>
      <c r="K15" s="460"/>
      <c r="L15" s="465"/>
      <c r="M15" s="125"/>
    </row>
    <row r="16" spans="1:13" ht="18" customHeight="1">
      <c r="A16" s="60" t="s">
        <v>387</v>
      </c>
      <c r="B16" s="266">
        <f t="shared" si="1"/>
        <v>475</v>
      </c>
      <c r="C16" s="460">
        <v>220</v>
      </c>
      <c r="D16" s="460">
        <v>127</v>
      </c>
      <c r="E16" s="460">
        <v>81</v>
      </c>
      <c r="F16" s="460">
        <v>26</v>
      </c>
      <c r="G16" s="460">
        <v>8</v>
      </c>
      <c r="H16" s="460">
        <v>5</v>
      </c>
      <c r="I16" s="460">
        <v>6</v>
      </c>
      <c r="J16" s="460">
        <v>1</v>
      </c>
      <c r="K16" s="460">
        <v>1</v>
      </c>
      <c r="L16" s="465"/>
      <c r="M16" s="125"/>
    </row>
    <row r="17" spans="1:13" ht="18" customHeight="1">
      <c r="A17" s="60" t="s">
        <v>388</v>
      </c>
      <c r="B17" s="266">
        <f t="shared" si="1"/>
        <v>180</v>
      </c>
      <c r="C17" s="460">
        <v>70</v>
      </c>
      <c r="D17" s="460">
        <v>44</v>
      </c>
      <c r="E17" s="460">
        <v>52</v>
      </c>
      <c r="F17" s="460">
        <v>7</v>
      </c>
      <c r="G17" s="460">
        <v>2</v>
      </c>
      <c r="H17" s="460">
        <v>2</v>
      </c>
      <c r="I17" s="460">
        <v>1</v>
      </c>
      <c r="J17" s="460">
        <v>2</v>
      </c>
      <c r="K17" s="460"/>
      <c r="L17" s="465"/>
      <c r="M17" s="125"/>
    </row>
    <row r="18" spans="1:13" ht="18" customHeight="1">
      <c r="A18" s="60" t="s">
        <v>389</v>
      </c>
      <c r="B18" s="266">
        <f t="shared" si="1"/>
        <v>1502</v>
      </c>
      <c r="C18" s="460">
        <v>657</v>
      </c>
      <c r="D18" s="460">
        <v>425</v>
      </c>
      <c r="E18" s="460">
        <v>252</v>
      </c>
      <c r="F18" s="460">
        <v>117</v>
      </c>
      <c r="G18" s="460">
        <v>12</v>
      </c>
      <c r="H18" s="460">
        <v>10</v>
      </c>
      <c r="I18" s="460">
        <v>10</v>
      </c>
      <c r="J18" s="460">
        <v>13</v>
      </c>
      <c r="K18" s="460">
        <v>6</v>
      </c>
      <c r="L18" s="465"/>
      <c r="M18" s="125"/>
    </row>
    <row r="19" spans="1:13" ht="18" customHeight="1">
      <c r="A19" s="60" t="s">
        <v>390</v>
      </c>
      <c r="B19" s="266">
        <f t="shared" si="1"/>
        <v>271</v>
      </c>
      <c r="C19" s="460">
        <v>136</v>
      </c>
      <c r="D19" s="460">
        <v>71</v>
      </c>
      <c r="E19" s="460">
        <v>48</v>
      </c>
      <c r="F19" s="460">
        <v>15</v>
      </c>
      <c r="G19" s="460"/>
      <c r="H19" s="460"/>
      <c r="I19" s="460">
        <v>1</v>
      </c>
      <c r="J19" s="460"/>
      <c r="K19" s="460"/>
      <c r="L19" s="465"/>
      <c r="M19" s="125"/>
    </row>
    <row r="20" spans="1:13" ht="18" customHeight="1">
      <c r="A20" s="60" t="s">
        <v>391</v>
      </c>
      <c r="B20" s="266">
        <f t="shared" si="1"/>
        <v>154</v>
      </c>
      <c r="C20" s="460">
        <v>67</v>
      </c>
      <c r="D20" s="460">
        <v>52</v>
      </c>
      <c r="E20" s="460">
        <v>30</v>
      </c>
      <c r="F20" s="460">
        <v>5</v>
      </c>
      <c r="G20" s="460"/>
      <c r="H20" s="460"/>
      <c r="I20" s="460"/>
      <c r="J20" s="460"/>
      <c r="K20" s="460"/>
      <c r="L20" s="465"/>
      <c r="M20" s="125"/>
    </row>
    <row r="21" spans="1:13" ht="18" customHeight="1">
      <c r="A21" s="60" t="s">
        <v>392</v>
      </c>
      <c r="B21" s="266">
        <f t="shared" si="1"/>
        <v>1754</v>
      </c>
      <c r="C21" s="460">
        <v>615</v>
      </c>
      <c r="D21" s="460">
        <v>589</v>
      </c>
      <c r="E21" s="460">
        <v>402</v>
      </c>
      <c r="F21" s="460">
        <v>95</v>
      </c>
      <c r="G21" s="460">
        <v>18</v>
      </c>
      <c r="H21" s="460">
        <v>12</v>
      </c>
      <c r="I21" s="460">
        <v>11</v>
      </c>
      <c r="J21" s="460">
        <v>12</v>
      </c>
      <c r="K21" s="460"/>
      <c r="L21" s="465"/>
      <c r="M21" s="125"/>
    </row>
    <row r="22" spans="1:13" ht="18" customHeight="1">
      <c r="A22" s="60" t="s">
        <v>393</v>
      </c>
      <c r="B22" s="266">
        <f t="shared" si="1"/>
        <v>508</v>
      </c>
      <c r="C22" s="460">
        <v>238</v>
      </c>
      <c r="D22" s="460">
        <v>151</v>
      </c>
      <c r="E22" s="460">
        <v>98</v>
      </c>
      <c r="F22" s="460">
        <v>15</v>
      </c>
      <c r="G22" s="460">
        <v>1</v>
      </c>
      <c r="H22" s="460">
        <v>1</v>
      </c>
      <c r="I22" s="460">
        <v>2</v>
      </c>
      <c r="J22" s="460">
        <v>1</v>
      </c>
      <c r="K22" s="460">
        <v>1</v>
      </c>
      <c r="L22" s="465"/>
      <c r="M22" s="125"/>
    </row>
    <row r="23" spans="1:13" ht="18" customHeight="1">
      <c r="A23" s="60" t="s">
        <v>394</v>
      </c>
      <c r="B23" s="266">
        <f t="shared" si="1"/>
        <v>1191</v>
      </c>
      <c r="C23" s="460">
        <v>521</v>
      </c>
      <c r="D23" s="460">
        <v>271</v>
      </c>
      <c r="E23" s="460">
        <v>181</v>
      </c>
      <c r="F23" s="460">
        <v>113</v>
      </c>
      <c r="G23" s="460">
        <v>27</v>
      </c>
      <c r="H23" s="460">
        <v>23</v>
      </c>
      <c r="I23" s="460">
        <v>33</v>
      </c>
      <c r="J23" s="460">
        <v>19</v>
      </c>
      <c r="K23" s="460">
        <v>3</v>
      </c>
      <c r="L23" s="465"/>
      <c r="M23" s="125"/>
    </row>
    <row r="24" spans="1:13" ht="18" customHeight="1">
      <c r="A24" s="110"/>
      <c r="B24" s="110"/>
      <c r="C24" s="110"/>
      <c r="D24" s="110"/>
      <c r="E24" s="110"/>
      <c r="F24" s="110"/>
      <c r="G24" s="110"/>
      <c r="H24" s="110"/>
      <c r="I24" s="110"/>
      <c r="J24" s="110"/>
      <c r="K24" s="110"/>
    </row>
  </sheetData>
  <mergeCells count="3">
    <mergeCell ref="B7:B9"/>
    <mergeCell ref="C7:K7"/>
    <mergeCell ref="C8:K8"/>
  </mergeCells>
  <pageMargins left="0.74803149606299213" right="0.51181102362204722" top="0.62992125984251968" bottom="0.62992125984251968" header="0.31496062992125984" footer="0.31496062992125984"/>
  <pageSetup paperSize="9" firstPageNumber="39" orientation="portrait" r:id="rId1"/>
  <headerFooter scaleWithDoc="0" alignWithMargins="0">
    <oddFooter>&amp;C&amp;10&amp;P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44"/>
  <sheetViews>
    <sheetView topLeftCell="A31" workbookViewId="0">
      <selection activeCell="H47" sqref="H47"/>
    </sheetView>
  </sheetViews>
  <sheetFormatPr defaultRowHeight="18" customHeight="1"/>
  <cols>
    <col min="1" max="1" width="28.5546875" style="90" customWidth="1"/>
    <col min="2" max="2" width="5.33203125" style="90" customWidth="1"/>
    <col min="3" max="10" width="5.44140625" style="90" customWidth="1"/>
    <col min="11" max="16384" width="8.88671875" style="90"/>
  </cols>
  <sheetData>
    <row r="1" spans="1:12" ht="18" customHeight="1">
      <c r="A1" s="148" t="s">
        <v>562</v>
      </c>
      <c r="B1" s="149"/>
      <c r="C1" s="149"/>
      <c r="D1" s="149"/>
      <c r="E1" s="149"/>
      <c r="F1" s="149"/>
    </row>
    <row r="2" spans="1:12" ht="18" customHeight="1">
      <c r="A2" s="148" t="s">
        <v>54</v>
      </c>
      <c r="B2" s="149"/>
      <c r="C2" s="149"/>
      <c r="D2" s="149"/>
      <c r="E2" s="149"/>
      <c r="F2" s="149"/>
    </row>
    <row r="3" spans="1:12" ht="18" customHeight="1">
      <c r="A3" s="150" t="s">
        <v>563</v>
      </c>
      <c r="B3" s="149"/>
      <c r="C3" s="149"/>
      <c r="D3" s="149"/>
      <c r="E3" s="149"/>
      <c r="F3" s="149"/>
    </row>
    <row r="4" spans="1:12" ht="18" customHeight="1">
      <c r="A4" s="150" t="s">
        <v>124</v>
      </c>
      <c r="B4" s="248"/>
      <c r="C4" s="248"/>
      <c r="D4" s="248"/>
      <c r="E4" s="248"/>
      <c r="F4" s="248"/>
    </row>
    <row r="5" spans="1:12" ht="12.75" customHeight="1">
      <c r="A5" s="429"/>
      <c r="B5" s="152"/>
      <c r="C5" s="152"/>
      <c r="D5" s="152"/>
      <c r="E5" s="152"/>
      <c r="F5" s="153"/>
    </row>
    <row r="6" spans="1:12" s="225" customFormat="1" ht="15" customHeight="1">
      <c r="A6" s="550"/>
      <c r="B6" s="544" t="s">
        <v>465</v>
      </c>
      <c r="C6" s="552" t="s">
        <v>483</v>
      </c>
      <c r="D6" s="552"/>
      <c r="E6" s="552"/>
      <c r="F6" s="552"/>
      <c r="G6" s="552"/>
      <c r="H6" s="552"/>
      <c r="I6" s="552"/>
      <c r="J6" s="552"/>
    </row>
    <row r="7" spans="1:12" s="531" customFormat="1" ht="123.75" customHeight="1">
      <c r="A7" s="551"/>
      <c r="B7" s="546"/>
      <c r="C7" s="530" t="s">
        <v>599</v>
      </c>
      <c r="D7" s="530" t="s">
        <v>600</v>
      </c>
      <c r="E7" s="530" t="s">
        <v>601</v>
      </c>
      <c r="F7" s="530" t="s">
        <v>602</v>
      </c>
      <c r="G7" s="530" t="s">
        <v>603</v>
      </c>
      <c r="H7" s="530" t="s">
        <v>604</v>
      </c>
      <c r="I7" s="530" t="s">
        <v>605</v>
      </c>
      <c r="J7" s="530" t="s">
        <v>606</v>
      </c>
    </row>
    <row r="8" spans="1:12" ht="14.25" customHeight="1">
      <c r="A8" s="430"/>
      <c r="B8" s="553" t="s">
        <v>475</v>
      </c>
      <c r="C8" s="553"/>
      <c r="D8" s="553"/>
      <c r="E8" s="553"/>
      <c r="F8" s="553"/>
      <c r="G8" s="553"/>
      <c r="H8" s="553"/>
      <c r="I8" s="553"/>
      <c r="J8" s="553"/>
    </row>
    <row r="9" spans="1:12" ht="14.25" customHeight="1">
      <c r="A9" s="412" t="s">
        <v>291</v>
      </c>
      <c r="B9" s="277">
        <f>B10+B13+B21</f>
        <v>17498</v>
      </c>
      <c r="C9" s="277">
        <f t="shared" ref="C9:J9" si="0">C10+C13+C21</f>
        <v>1700</v>
      </c>
      <c r="D9" s="277">
        <f t="shared" si="0"/>
        <v>1300</v>
      </c>
      <c r="E9" s="277">
        <f t="shared" si="0"/>
        <v>6796</v>
      </c>
      <c r="F9" s="277">
        <f t="shared" si="0"/>
        <v>2754</v>
      </c>
      <c r="G9" s="277">
        <f t="shared" si="0"/>
        <v>3256</v>
      </c>
      <c r="H9" s="277">
        <f t="shared" si="0"/>
        <v>1036</v>
      </c>
      <c r="I9" s="277">
        <f t="shared" si="0"/>
        <v>344</v>
      </c>
      <c r="J9" s="277">
        <f t="shared" si="0"/>
        <v>312</v>
      </c>
      <c r="L9" s="280"/>
    </row>
    <row r="10" spans="1:12" ht="24">
      <c r="A10" s="161" t="s">
        <v>418</v>
      </c>
      <c r="B10" s="277">
        <f>SUM(B11:B12)</f>
        <v>61</v>
      </c>
      <c r="C10" s="313">
        <f t="shared" ref="C10:J10" si="1">SUM(C11:C12)</f>
        <v>0</v>
      </c>
      <c r="D10" s="313">
        <f t="shared" si="1"/>
        <v>1</v>
      </c>
      <c r="E10" s="313">
        <f t="shared" si="1"/>
        <v>2</v>
      </c>
      <c r="F10" s="313">
        <f t="shared" si="1"/>
        <v>2</v>
      </c>
      <c r="G10" s="313">
        <f t="shared" si="1"/>
        <v>9</v>
      </c>
      <c r="H10" s="313">
        <f t="shared" si="1"/>
        <v>18</v>
      </c>
      <c r="I10" s="313">
        <f t="shared" si="1"/>
        <v>9</v>
      </c>
      <c r="J10" s="313">
        <f t="shared" si="1"/>
        <v>20</v>
      </c>
      <c r="L10" s="280"/>
    </row>
    <row r="11" spans="1:12" ht="24.75">
      <c r="A11" s="413" t="s">
        <v>568</v>
      </c>
      <c r="B11" s="431">
        <f>SUM(C11:J11)</f>
        <v>15</v>
      </c>
      <c r="C11" s="460">
        <f>1-1</f>
        <v>0</v>
      </c>
      <c r="D11" s="460"/>
      <c r="E11" s="460">
        <f>2-1</f>
        <v>1</v>
      </c>
      <c r="F11" s="460">
        <v>2</v>
      </c>
      <c r="G11" s="460">
        <v>2</v>
      </c>
      <c r="H11" s="460">
        <v>4</v>
      </c>
      <c r="I11" s="460">
        <v>1</v>
      </c>
      <c r="J11" s="460">
        <v>5</v>
      </c>
      <c r="L11" s="280"/>
    </row>
    <row r="12" spans="1:12" ht="24.75">
      <c r="A12" s="413" t="s">
        <v>569</v>
      </c>
      <c r="B12" s="431">
        <f>SUM(C12:J12)</f>
        <v>46</v>
      </c>
      <c r="C12" s="460"/>
      <c r="D12" s="460">
        <v>1</v>
      </c>
      <c r="E12" s="460">
        <v>1</v>
      </c>
      <c r="F12" s="460"/>
      <c r="G12" s="460">
        <v>7</v>
      </c>
      <c r="H12" s="460">
        <v>14</v>
      </c>
      <c r="I12" s="460">
        <v>8</v>
      </c>
      <c r="J12" s="460">
        <v>15</v>
      </c>
      <c r="L12" s="280"/>
    </row>
    <row r="13" spans="1:12" ht="23.25" customHeight="1">
      <c r="A13" s="432" t="s">
        <v>419</v>
      </c>
      <c r="B13" s="277">
        <f>SUM(B14:B20)</f>
        <v>16343</v>
      </c>
      <c r="C13" s="313">
        <f t="shared" ref="C13:J13" si="2">SUM(C14:C20)</f>
        <v>1698</v>
      </c>
      <c r="D13" s="313">
        <f t="shared" si="2"/>
        <v>1297</v>
      </c>
      <c r="E13" s="313">
        <f t="shared" si="2"/>
        <v>6759</v>
      </c>
      <c r="F13" s="313">
        <f t="shared" si="2"/>
        <v>2710</v>
      </c>
      <c r="G13" s="313">
        <f t="shared" si="2"/>
        <v>2965</v>
      </c>
      <c r="H13" s="313">
        <f t="shared" si="2"/>
        <v>683</v>
      </c>
      <c r="I13" s="313">
        <f t="shared" si="2"/>
        <v>138</v>
      </c>
      <c r="J13" s="313">
        <f t="shared" si="2"/>
        <v>93</v>
      </c>
      <c r="L13" s="280"/>
    </row>
    <row r="14" spans="1:12" ht="14.25" customHeight="1">
      <c r="A14" s="413" t="s">
        <v>294</v>
      </c>
      <c r="B14" s="431">
        <f>SUM(C14:J14)</f>
        <v>1819</v>
      </c>
      <c r="C14" s="460">
        <v>175</v>
      </c>
      <c r="D14" s="460">
        <v>187</v>
      </c>
      <c r="E14" s="460">
        <v>825</v>
      </c>
      <c r="F14" s="460">
        <v>307</v>
      </c>
      <c r="G14" s="460">
        <v>278</v>
      </c>
      <c r="H14" s="460">
        <v>42</v>
      </c>
      <c r="I14" s="460">
        <v>5</v>
      </c>
      <c r="J14" s="460"/>
      <c r="L14" s="280"/>
    </row>
    <row r="15" spans="1:12" ht="14.25" customHeight="1">
      <c r="A15" s="413" t="s">
        <v>543</v>
      </c>
      <c r="B15" s="431">
        <f>SUM(C15:J15)</f>
        <v>16</v>
      </c>
      <c r="C15" s="460">
        <v>2</v>
      </c>
      <c r="D15" s="460">
        <v>3</v>
      </c>
      <c r="E15" s="460">
        <v>11</v>
      </c>
      <c r="F15" s="460"/>
      <c r="G15" s="460"/>
      <c r="H15" s="460"/>
      <c r="I15" s="460"/>
      <c r="J15" s="460"/>
      <c r="L15" s="280"/>
    </row>
    <row r="16" spans="1:12" ht="14.25" customHeight="1">
      <c r="A16" s="413" t="s">
        <v>295</v>
      </c>
      <c r="B16" s="431">
        <f>SUM(C16:J16)</f>
        <v>13646</v>
      </c>
      <c r="C16" s="460">
        <f>1459+1</f>
        <v>1460</v>
      </c>
      <c r="D16" s="460">
        <v>1077</v>
      </c>
      <c r="E16" s="460">
        <f>5742+1</f>
        <v>5743</v>
      </c>
      <c r="F16" s="460">
        <v>2280</v>
      </c>
      <c r="G16" s="460">
        <v>2465</v>
      </c>
      <c r="H16" s="460">
        <v>501</v>
      </c>
      <c r="I16" s="460">
        <v>90</v>
      </c>
      <c r="J16" s="460">
        <v>30</v>
      </c>
      <c r="L16" s="280"/>
    </row>
    <row r="17" spans="1:12" ht="14.25" customHeight="1">
      <c r="A17" s="413" t="s">
        <v>5</v>
      </c>
      <c r="B17" s="431">
        <f>SUM(C17:J17)</f>
        <v>49</v>
      </c>
      <c r="C17" s="460">
        <v>1</v>
      </c>
      <c r="D17" s="460"/>
      <c r="E17" s="460">
        <v>3</v>
      </c>
      <c r="F17" s="460">
        <v>5</v>
      </c>
      <c r="G17" s="460">
        <v>8</v>
      </c>
      <c r="H17" s="460">
        <v>15</v>
      </c>
      <c r="I17" s="460">
        <v>6</v>
      </c>
      <c r="J17" s="460">
        <v>11</v>
      </c>
      <c r="L17" s="280"/>
    </row>
    <row r="18" spans="1:12" s="164" customFormat="1" ht="14.25" customHeight="1">
      <c r="A18" s="414" t="s">
        <v>4</v>
      </c>
      <c r="B18" s="433"/>
      <c r="C18" s="460"/>
      <c r="D18" s="460"/>
      <c r="E18" s="460"/>
      <c r="F18" s="460"/>
      <c r="G18" s="460"/>
      <c r="H18" s="460"/>
      <c r="I18" s="460"/>
      <c r="J18" s="460"/>
      <c r="L18" s="280"/>
    </row>
    <row r="19" spans="1:12" ht="14.25" customHeight="1">
      <c r="A19" s="413" t="s">
        <v>3</v>
      </c>
      <c r="B19" s="431">
        <f>SUM(C19:J19)</f>
        <v>813</v>
      </c>
      <c r="C19" s="460">
        <v>60</v>
      </c>
      <c r="D19" s="460">
        <v>30</v>
      </c>
      <c r="E19" s="460">
        <v>177</v>
      </c>
      <c r="F19" s="460">
        <v>118</v>
      </c>
      <c r="G19" s="460">
        <v>214</v>
      </c>
      <c r="H19" s="460">
        <v>125</v>
      </c>
      <c r="I19" s="460">
        <v>37</v>
      </c>
      <c r="J19" s="460">
        <v>52</v>
      </c>
      <c r="L19" s="280"/>
    </row>
    <row r="20" spans="1:12" s="164" customFormat="1" ht="14.25" customHeight="1">
      <c r="A20" s="414" t="s">
        <v>2</v>
      </c>
      <c r="B20" s="433"/>
      <c r="C20" s="466"/>
      <c r="D20" s="466"/>
      <c r="E20" s="466"/>
      <c r="F20" s="466"/>
      <c r="G20" s="466"/>
      <c r="H20" s="467"/>
      <c r="I20" s="467"/>
      <c r="J20" s="467"/>
      <c r="L20" s="280"/>
    </row>
    <row r="21" spans="1:12" ht="14.25" customHeight="1">
      <c r="A21" s="161" t="s">
        <v>1</v>
      </c>
      <c r="B21" s="277">
        <f>SUM(B23:B24)</f>
        <v>1094</v>
      </c>
      <c r="C21" s="313">
        <f t="shared" ref="C21:J21" si="3">SUM(C23:C24)</f>
        <v>2</v>
      </c>
      <c r="D21" s="313">
        <f t="shared" si="3"/>
        <v>2</v>
      </c>
      <c r="E21" s="313">
        <f t="shared" si="3"/>
        <v>35</v>
      </c>
      <c r="F21" s="313">
        <f t="shared" si="3"/>
        <v>42</v>
      </c>
      <c r="G21" s="313">
        <f t="shared" si="3"/>
        <v>282</v>
      </c>
      <c r="H21" s="313">
        <f t="shared" si="3"/>
        <v>335</v>
      </c>
      <c r="I21" s="313">
        <f t="shared" si="3"/>
        <v>197</v>
      </c>
      <c r="J21" s="313">
        <f t="shared" si="3"/>
        <v>199</v>
      </c>
      <c r="L21" s="280"/>
    </row>
    <row r="22" spans="1:12" ht="14.25" customHeight="1">
      <c r="A22" s="165" t="s">
        <v>0</v>
      </c>
      <c r="B22" s="277"/>
      <c r="C22" s="313"/>
      <c r="D22" s="313"/>
      <c r="E22" s="313"/>
      <c r="F22" s="313"/>
      <c r="G22" s="313"/>
      <c r="H22" s="138"/>
      <c r="I22" s="138"/>
      <c r="J22" s="138"/>
      <c r="L22" s="280"/>
    </row>
    <row r="23" spans="1:12" ht="24">
      <c r="A23" s="162" t="s">
        <v>420</v>
      </c>
      <c r="B23" s="431">
        <f>SUM(C23:J23)</f>
        <v>1043</v>
      </c>
      <c r="C23" s="460">
        <v>2</v>
      </c>
      <c r="D23" s="460">
        <v>2</v>
      </c>
      <c r="E23" s="460">
        <v>34</v>
      </c>
      <c r="F23" s="460">
        <v>42</v>
      </c>
      <c r="G23" s="460">
        <v>273</v>
      </c>
      <c r="H23" s="460">
        <v>321</v>
      </c>
      <c r="I23" s="460">
        <v>182</v>
      </c>
      <c r="J23" s="460">
        <v>187</v>
      </c>
      <c r="L23" s="280"/>
    </row>
    <row r="24" spans="1:12" ht="15">
      <c r="A24" s="162" t="s">
        <v>421</v>
      </c>
      <c r="B24" s="431">
        <f>SUM(C24:J24)</f>
        <v>51</v>
      </c>
      <c r="C24" s="460"/>
      <c r="D24" s="460"/>
      <c r="E24" s="460">
        <v>1</v>
      </c>
      <c r="F24" s="460"/>
      <c r="G24" s="460">
        <v>9</v>
      </c>
      <c r="H24" s="460">
        <v>14</v>
      </c>
      <c r="I24" s="460">
        <v>15</v>
      </c>
      <c r="J24" s="460">
        <v>12</v>
      </c>
      <c r="L24" s="280"/>
    </row>
    <row r="25" spans="1:12" ht="9" customHeight="1">
      <c r="A25" s="162"/>
      <c r="B25" s="166"/>
      <c r="C25" s="166"/>
      <c r="D25" s="166"/>
      <c r="E25" s="166"/>
      <c r="F25" s="166"/>
      <c r="L25" s="280"/>
    </row>
    <row r="26" spans="1:12" ht="14.25" customHeight="1">
      <c r="A26" s="434"/>
      <c r="B26" s="554" t="s">
        <v>476</v>
      </c>
      <c r="C26" s="554"/>
      <c r="D26" s="554"/>
      <c r="E26" s="554"/>
      <c r="F26" s="554"/>
      <c r="G26" s="554"/>
      <c r="H26" s="554"/>
      <c r="I26" s="554"/>
      <c r="J26" s="554"/>
    </row>
    <row r="27" spans="1:12" ht="14.25" customHeight="1">
      <c r="A27" s="161" t="s">
        <v>417</v>
      </c>
      <c r="B27" s="435">
        <f>B9/B$9*100</f>
        <v>100</v>
      </c>
      <c r="C27" s="435">
        <f t="shared" ref="C27:J27" si="4">C9/C$9*100</f>
        <v>100</v>
      </c>
      <c r="D27" s="435">
        <f t="shared" si="4"/>
        <v>100</v>
      </c>
      <c r="E27" s="435">
        <f t="shared" si="4"/>
        <v>100</v>
      </c>
      <c r="F27" s="435">
        <f t="shared" si="4"/>
        <v>100</v>
      </c>
      <c r="G27" s="435">
        <f t="shared" si="4"/>
        <v>100</v>
      </c>
      <c r="H27" s="435">
        <f t="shared" si="4"/>
        <v>100</v>
      </c>
      <c r="I27" s="435">
        <f t="shared" si="4"/>
        <v>100</v>
      </c>
      <c r="J27" s="435">
        <f t="shared" si="4"/>
        <v>100</v>
      </c>
    </row>
    <row r="28" spans="1:12" ht="14.25" customHeight="1">
      <c r="A28" s="161" t="s">
        <v>418</v>
      </c>
      <c r="B28" s="435">
        <f t="shared" ref="B28:J28" si="5">B10/B$9*100</f>
        <v>0.34861126985941254</v>
      </c>
      <c r="C28" s="435">
        <f t="shared" si="5"/>
        <v>0</v>
      </c>
      <c r="D28" s="435">
        <f t="shared" si="5"/>
        <v>7.6923076923076927E-2</v>
      </c>
      <c r="E28" s="435">
        <f t="shared" si="5"/>
        <v>2.942907592701589E-2</v>
      </c>
      <c r="F28" s="435">
        <f t="shared" si="5"/>
        <v>7.2621641249092234E-2</v>
      </c>
      <c r="G28" s="435">
        <f t="shared" si="5"/>
        <v>0.2764127764127764</v>
      </c>
      <c r="H28" s="435">
        <f t="shared" si="5"/>
        <v>1.7374517374517375</v>
      </c>
      <c r="I28" s="435">
        <f t="shared" si="5"/>
        <v>2.6162790697674421</v>
      </c>
      <c r="J28" s="435">
        <f t="shared" si="5"/>
        <v>6.4102564102564097</v>
      </c>
    </row>
    <row r="29" spans="1:12" ht="24.75">
      <c r="A29" s="413" t="s">
        <v>568</v>
      </c>
      <c r="B29" s="436">
        <f t="shared" ref="B29:J29" si="6">B11/B$9*100</f>
        <v>8.5724082752314551E-2</v>
      </c>
      <c r="C29" s="436">
        <f t="shared" si="6"/>
        <v>0</v>
      </c>
      <c r="D29" s="436">
        <f t="shared" si="6"/>
        <v>0</v>
      </c>
      <c r="E29" s="436">
        <f t="shared" si="6"/>
        <v>1.4714537963507945E-2</v>
      </c>
      <c r="F29" s="436">
        <f t="shared" si="6"/>
        <v>7.2621641249092234E-2</v>
      </c>
      <c r="G29" s="436">
        <f t="shared" si="6"/>
        <v>6.1425061425061427E-2</v>
      </c>
      <c r="H29" s="436">
        <f t="shared" si="6"/>
        <v>0.38610038610038611</v>
      </c>
      <c r="I29" s="436">
        <f t="shared" si="6"/>
        <v>0.29069767441860467</v>
      </c>
      <c r="J29" s="436">
        <f t="shared" si="6"/>
        <v>1.6025641025641024</v>
      </c>
      <c r="K29" s="437"/>
    </row>
    <row r="30" spans="1:12" ht="24.75">
      <c r="A30" s="413" t="s">
        <v>569</v>
      </c>
      <c r="B30" s="436">
        <f t="shared" ref="B30:J30" si="7">B12/B$9*100</f>
        <v>0.26288718710709796</v>
      </c>
      <c r="C30" s="436">
        <f t="shared" si="7"/>
        <v>0</v>
      </c>
      <c r="D30" s="436">
        <f t="shared" si="7"/>
        <v>7.6923076923076927E-2</v>
      </c>
      <c r="E30" s="436">
        <f t="shared" si="7"/>
        <v>1.4714537963507945E-2</v>
      </c>
      <c r="F30" s="436">
        <f t="shared" si="7"/>
        <v>0</v>
      </c>
      <c r="G30" s="436">
        <f t="shared" si="7"/>
        <v>0.21498771498771499</v>
      </c>
      <c r="H30" s="436">
        <f t="shared" si="7"/>
        <v>1.3513513513513513</v>
      </c>
      <c r="I30" s="436">
        <f t="shared" si="7"/>
        <v>2.3255813953488373</v>
      </c>
      <c r="J30" s="436">
        <f t="shared" si="7"/>
        <v>4.8076923076923084</v>
      </c>
      <c r="K30" s="437"/>
    </row>
    <row r="31" spans="1:12" ht="14.25" customHeight="1">
      <c r="A31" s="161" t="s">
        <v>419</v>
      </c>
      <c r="B31" s="435">
        <f t="shared" ref="B31:J31" si="8">B13/B$9*100</f>
        <v>93.399245628071782</v>
      </c>
      <c r="C31" s="435">
        <f t="shared" si="8"/>
        <v>99.882352941176464</v>
      </c>
      <c r="D31" s="435">
        <f t="shared" si="8"/>
        <v>99.769230769230759</v>
      </c>
      <c r="E31" s="435">
        <f t="shared" si="8"/>
        <v>99.455562095350203</v>
      </c>
      <c r="F31" s="435">
        <f t="shared" si="8"/>
        <v>98.402323892519973</v>
      </c>
      <c r="G31" s="435">
        <f t="shared" si="8"/>
        <v>91.062653562653566</v>
      </c>
      <c r="H31" s="435">
        <f t="shared" si="8"/>
        <v>65.926640926640928</v>
      </c>
      <c r="I31" s="435">
        <f t="shared" si="8"/>
        <v>40.116279069767444</v>
      </c>
      <c r="J31" s="435">
        <f t="shared" si="8"/>
        <v>29.807692307692307</v>
      </c>
      <c r="K31" s="438"/>
    </row>
    <row r="32" spans="1:12" ht="14.25" customHeight="1">
      <c r="A32" s="413" t="s">
        <v>294</v>
      </c>
      <c r="B32" s="436">
        <f t="shared" ref="B32:J32" si="9">B14/B$9*100</f>
        <v>10.395473768430678</v>
      </c>
      <c r="C32" s="436">
        <f t="shared" si="9"/>
        <v>10.294117647058822</v>
      </c>
      <c r="D32" s="436">
        <f t="shared" si="9"/>
        <v>14.384615384615385</v>
      </c>
      <c r="E32" s="436">
        <f t="shared" si="9"/>
        <v>12.139493819894055</v>
      </c>
      <c r="F32" s="436">
        <f t="shared" si="9"/>
        <v>11.147421931735657</v>
      </c>
      <c r="G32" s="436">
        <f t="shared" si="9"/>
        <v>8.5380835380835371</v>
      </c>
      <c r="H32" s="436">
        <f t="shared" si="9"/>
        <v>4.0540540540540544</v>
      </c>
      <c r="I32" s="436">
        <f t="shared" si="9"/>
        <v>1.4534883720930232</v>
      </c>
      <c r="J32" s="436">
        <f t="shared" si="9"/>
        <v>0</v>
      </c>
      <c r="K32" s="437"/>
    </row>
    <row r="33" spans="1:11" ht="14.25" customHeight="1">
      <c r="A33" s="413" t="s">
        <v>543</v>
      </c>
      <c r="B33" s="436">
        <f t="shared" ref="B33:J33" si="10">B15/B$9*100</f>
        <v>9.1439021602468848E-2</v>
      </c>
      <c r="C33" s="436">
        <f t="shared" si="10"/>
        <v>0.1176470588235294</v>
      </c>
      <c r="D33" s="436">
        <f t="shared" si="10"/>
        <v>0.23076923076923078</v>
      </c>
      <c r="E33" s="436">
        <f t="shared" si="10"/>
        <v>0.16185991759858739</v>
      </c>
      <c r="F33" s="436">
        <f t="shared" si="10"/>
        <v>0</v>
      </c>
      <c r="G33" s="436">
        <f t="shared" si="10"/>
        <v>0</v>
      </c>
      <c r="H33" s="436">
        <f t="shared" si="10"/>
        <v>0</v>
      </c>
      <c r="I33" s="436">
        <f t="shared" si="10"/>
        <v>0</v>
      </c>
      <c r="J33" s="436">
        <f t="shared" si="10"/>
        <v>0</v>
      </c>
      <c r="K33" s="437"/>
    </row>
    <row r="34" spans="1:11" ht="14.25" customHeight="1">
      <c r="A34" s="413" t="s">
        <v>295</v>
      </c>
      <c r="B34" s="436">
        <f t="shared" ref="B34:J34" si="11">B16/B$9*100</f>
        <v>77.986055549205631</v>
      </c>
      <c r="C34" s="436">
        <f t="shared" si="11"/>
        <v>85.882352941176464</v>
      </c>
      <c r="D34" s="436">
        <f t="shared" si="11"/>
        <v>82.846153846153854</v>
      </c>
      <c r="E34" s="436">
        <f t="shared" si="11"/>
        <v>84.505591524426137</v>
      </c>
      <c r="F34" s="436">
        <f t="shared" si="11"/>
        <v>82.788671023965151</v>
      </c>
      <c r="G34" s="436">
        <f t="shared" si="11"/>
        <v>75.706388206388212</v>
      </c>
      <c r="H34" s="436">
        <f t="shared" si="11"/>
        <v>48.359073359073356</v>
      </c>
      <c r="I34" s="436">
        <f t="shared" si="11"/>
        <v>26.162790697674421</v>
      </c>
      <c r="J34" s="436">
        <f t="shared" si="11"/>
        <v>9.6153846153846168</v>
      </c>
      <c r="K34" s="437"/>
    </row>
    <row r="35" spans="1:11" ht="14.25" customHeight="1">
      <c r="A35" s="413" t="s">
        <v>5</v>
      </c>
      <c r="B35" s="436">
        <f t="shared" ref="B35:J35" si="12">B17/B$9*100</f>
        <v>0.28003200365756087</v>
      </c>
      <c r="C35" s="436">
        <f t="shared" si="12"/>
        <v>5.8823529411764698E-2</v>
      </c>
      <c r="D35" s="436">
        <f t="shared" si="12"/>
        <v>0</v>
      </c>
      <c r="E35" s="436">
        <f t="shared" si="12"/>
        <v>4.4143613890523833E-2</v>
      </c>
      <c r="F35" s="436">
        <f t="shared" si="12"/>
        <v>0.18155410312273057</v>
      </c>
      <c r="G35" s="436">
        <f t="shared" si="12"/>
        <v>0.24570024570024571</v>
      </c>
      <c r="H35" s="436">
        <f t="shared" si="12"/>
        <v>1.4478764478764479</v>
      </c>
      <c r="I35" s="436">
        <f t="shared" si="12"/>
        <v>1.7441860465116279</v>
      </c>
      <c r="J35" s="436">
        <f t="shared" si="12"/>
        <v>3.5256410256410255</v>
      </c>
      <c r="K35" s="437"/>
    </row>
    <row r="36" spans="1:11" ht="14.25" customHeight="1">
      <c r="A36" s="414" t="s">
        <v>4</v>
      </c>
      <c r="B36" s="436"/>
      <c r="C36" s="436"/>
      <c r="D36" s="436"/>
      <c r="E36" s="436"/>
      <c r="F36" s="436"/>
      <c r="G36" s="436"/>
      <c r="H36" s="436"/>
      <c r="I36" s="436"/>
      <c r="J36" s="436"/>
      <c r="K36" s="437"/>
    </row>
    <row r="37" spans="1:11" ht="14.25" customHeight="1">
      <c r="A37" s="413" t="s">
        <v>3</v>
      </c>
      <c r="B37" s="436">
        <f t="shared" ref="B37:J37" si="13">B19/B$9*100</f>
        <v>4.646245285175449</v>
      </c>
      <c r="C37" s="436">
        <f t="shared" si="13"/>
        <v>3.5294117647058822</v>
      </c>
      <c r="D37" s="436">
        <f t="shared" si="13"/>
        <v>2.3076923076923079</v>
      </c>
      <c r="E37" s="436">
        <f t="shared" si="13"/>
        <v>2.6044732195409064</v>
      </c>
      <c r="F37" s="436">
        <f t="shared" si="13"/>
        <v>4.2846768336964418</v>
      </c>
      <c r="G37" s="436">
        <f t="shared" si="13"/>
        <v>6.5724815724815731</v>
      </c>
      <c r="H37" s="436">
        <f t="shared" si="13"/>
        <v>12.065637065637064</v>
      </c>
      <c r="I37" s="436">
        <f t="shared" si="13"/>
        <v>10.755813953488373</v>
      </c>
      <c r="J37" s="436">
        <f t="shared" si="13"/>
        <v>16.666666666666664</v>
      </c>
      <c r="K37" s="437"/>
    </row>
    <row r="38" spans="1:11" ht="14.25" customHeight="1">
      <c r="A38" s="414" t="s">
        <v>2</v>
      </c>
      <c r="B38" s="436"/>
      <c r="C38" s="436"/>
      <c r="D38" s="436"/>
      <c r="E38" s="436"/>
      <c r="F38" s="436"/>
      <c r="G38" s="436"/>
      <c r="H38" s="436"/>
      <c r="I38" s="436"/>
      <c r="J38" s="436"/>
      <c r="K38" s="437"/>
    </row>
    <row r="39" spans="1:11" ht="14.25" customHeight="1">
      <c r="A39" s="161" t="s">
        <v>1</v>
      </c>
      <c r="B39" s="435">
        <f t="shared" ref="B39:J39" si="14">B21/B$9*100</f>
        <v>6.2521431020688079</v>
      </c>
      <c r="C39" s="435">
        <f t="shared" si="14"/>
        <v>0.1176470588235294</v>
      </c>
      <c r="D39" s="435">
        <f t="shared" si="14"/>
        <v>0.15384615384615385</v>
      </c>
      <c r="E39" s="435">
        <f t="shared" si="14"/>
        <v>0.51500882872277809</v>
      </c>
      <c r="F39" s="435">
        <f t="shared" si="14"/>
        <v>1.5250544662309369</v>
      </c>
      <c r="G39" s="435">
        <f t="shared" si="14"/>
        <v>8.6609336609336598</v>
      </c>
      <c r="H39" s="435">
        <f t="shared" si="14"/>
        <v>32.335907335907336</v>
      </c>
      <c r="I39" s="435">
        <f t="shared" si="14"/>
        <v>57.267441860465119</v>
      </c>
      <c r="J39" s="435">
        <f t="shared" si="14"/>
        <v>63.782051282051277</v>
      </c>
      <c r="K39" s="438"/>
    </row>
    <row r="40" spans="1:11" ht="14.25" customHeight="1">
      <c r="A40" s="165" t="s">
        <v>0</v>
      </c>
      <c r="B40" s="436"/>
      <c r="C40" s="436"/>
      <c r="D40" s="436"/>
      <c r="E40" s="436"/>
      <c r="F40" s="436"/>
      <c r="G40" s="436"/>
      <c r="H40" s="436"/>
      <c r="I40" s="436"/>
      <c r="J40" s="436"/>
      <c r="K40" s="438"/>
    </row>
    <row r="41" spans="1:11" ht="24">
      <c r="A41" s="162" t="s">
        <v>420</v>
      </c>
      <c r="B41" s="436">
        <f t="shared" ref="B41:J41" si="15">B23/B$9*100</f>
        <v>5.9606812207109385</v>
      </c>
      <c r="C41" s="436">
        <f t="shared" si="15"/>
        <v>0.1176470588235294</v>
      </c>
      <c r="D41" s="436">
        <f t="shared" si="15"/>
        <v>0.15384615384615385</v>
      </c>
      <c r="E41" s="436">
        <f t="shared" si="15"/>
        <v>0.50029429075927012</v>
      </c>
      <c r="F41" s="436">
        <f t="shared" si="15"/>
        <v>1.5250544662309369</v>
      </c>
      <c r="G41" s="436">
        <f t="shared" si="15"/>
        <v>8.3845208845208852</v>
      </c>
      <c r="H41" s="436">
        <f t="shared" si="15"/>
        <v>30.984555984555982</v>
      </c>
      <c r="I41" s="436">
        <f t="shared" si="15"/>
        <v>52.906976744186053</v>
      </c>
      <c r="J41" s="436">
        <f t="shared" si="15"/>
        <v>59.935897435897431</v>
      </c>
      <c r="K41" s="437"/>
    </row>
    <row r="42" spans="1:11" ht="15">
      <c r="A42" s="162" t="s">
        <v>421</v>
      </c>
      <c r="B42" s="436">
        <f t="shared" ref="B42:J42" si="16">B24/B$9*100</f>
        <v>0.29146188135786949</v>
      </c>
      <c r="C42" s="436">
        <f t="shared" si="16"/>
        <v>0</v>
      </c>
      <c r="D42" s="436">
        <f t="shared" si="16"/>
        <v>0</v>
      </c>
      <c r="E42" s="436">
        <f t="shared" si="16"/>
        <v>1.4714537963507945E-2</v>
      </c>
      <c r="F42" s="436">
        <f t="shared" si="16"/>
        <v>0</v>
      </c>
      <c r="G42" s="436">
        <f t="shared" si="16"/>
        <v>0.2764127764127764</v>
      </c>
      <c r="H42" s="436">
        <f t="shared" si="16"/>
        <v>1.3513513513513513</v>
      </c>
      <c r="I42" s="436">
        <f t="shared" si="16"/>
        <v>4.3604651162790695</v>
      </c>
      <c r="J42" s="436">
        <f t="shared" si="16"/>
        <v>3.8461538461538463</v>
      </c>
      <c r="K42" s="437"/>
    </row>
    <row r="43" spans="1:11" ht="14.25" customHeight="1">
      <c r="A43" s="169"/>
      <c r="B43" s="169"/>
      <c r="C43" s="169"/>
      <c r="D43" s="169"/>
      <c r="E43" s="169"/>
      <c r="F43" s="169"/>
      <c r="G43" s="169"/>
      <c r="H43" s="169"/>
      <c r="I43" s="169"/>
      <c r="J43" s="169"/>
    </row>
    <row r="44" spans="1:11" s="169" customFormat="1" ht="18" customHeight="1"/>
  </sheetData>
  <mergeCells count="5">
    <mergeCell ref="A6:A7"/>
    <mergeCell ref="B6:B7"/>
    <mergeCell ref="C6:J6"/>
    <mergeCell ref="B8:J8"/>
    <mergeCell ref="B26:J26"/>
  </mergeCells>
  <pageMargins left="0.36" right="0.26" top="0.26" bottom="0.23" header="0.31496062992125984" footer="0.21"/>
  <pageSetup paperSize="9" firstPageNumber="39" orientation="portrait" r:id="rId1"/>
  <headerFooter scaleWithDoc="0" alignWithMargins="0">
    <oddFooter>&amp;C&amp;10&amp;P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59"/>
  <sheetViews>
    <sheetView workbookViewId="0"/>
  </sheetViews>
  <sheetFormatPr defaultRowHeight="18" customHeight="1"/>
  <cols>
    <col min="1" max="1" width="34.109375" style="172" customWidth="1"/>
    <col min="2" max="2" width="5.77734375" style="172" customWidth="1"/>
    <col min="3" max="10" width="5" style="172" customWidth="1"/>
    <col min="11" max="16384" width="8.88671875" style="172"/>
  </cols>
  <sheetData>
    <row r="1" spans="1:10" ht="16.5" customHeight="1">
      <c r="A1" s="187" t="s">
        <v>564</v>
      </c>
    </row>
    <row r="2" spans="1:10" ht="16.5" customHeight="1">
      <c r="A2" s="187" t="s">
        <v>55</v>
      </c>
    </row>
    <row r="3" spans="1:10" ht="16.5" customHeight="1">
      <c r="A3" s="188" t="s">
        <v>558</v>
      </c>
    </row>
    <row r="4" spans="1:10" ht="16.5" customHeight="1">
      <c r="A4" s="188" t="s">
        <v>125</v>
      </c>
      <c r="B4" s="248"/>
      <c r="C4" s="248"/>
      <c r="D4" s="248"/>
      <c r="E4" s="248"/>
      <c r="F4" s="248"/>
    </row>
    <row r="5" spans="1:10" ht="19.5" customHeight="1">
      <c r="A5" s="188"/>
      <c r="F5" s="271"/>
      <c r="J5" s="271" t="s">
        <v>464</v>
      </c>
    </row>
    <row r="6" spans="1:10" ht="15.95" customHeight="1">
      <c r="A6" s="226"/>
      <c r="B6" s="544" t="s">
        <v>251</v>
      </c>
      <c r="C6" s="552" t="s">
        <v>483</v>
      </c>
      <c r="D6" s="552"/>
      <c r="E6" s="552"/>
      <c r="F6" s="552"/>
      <c r="G6" s="552"/>
      <c r="H6" s="552"/>
      <c r="I6" s="552"/>
      <c r="J6" s="552"/>
    </row>
    <row r="7" spans="1:10" s="243" customFormat="1" ht="143.25" customHeight="1">
      <c r="A7" s="240"/>
      <c r="B7" s="546"/>
      <c r="C7" s="270" t="s">
        <v>477</v>
      </c>
      <c r="D7" s="270" t="s">
        <v>478</v>
      </c>
      <c r="E7" s="270" t="s">
        <v>479</v>
      </c>
      <c r="F7" s="270" t="s">
        <v>480</v>
      </c>
      <c r="G7" s="270" t="s">
        <v>485</v>
      </c>
      <c r="H7" s="270" t="s">
        <v>481</v>
      </c>
      <c r="I7" s="270" t="s">
        <v>482</v>
      </c>
      <c r="J7" s="270" t="s">
        <v>486</v>
      </c>
    </row>
    <row r="8" spans="1:10" ht="15.75" customHeight="1">
      <c r="A8" s="188"/>
      <c r="B8" s="272"/>
      <c r="C8" s="272"/>
      <c r="D8" s="272"/>
      <c r="E8" s="272"/>
      <c r="F8" s="269"/>
    </row>
    <row r="9" spans="1:10" ht="21" customHeight="1">
      <c r="A9" s="135" t="s">
        <v>291</v>
      </c>
      <c r="B9" s="190">
        <f>SUM(B10:B32,B41:B58)</f>
        <v>17498</v>
      </c>
      <c r="C9" s="190">
        <f t="shared" ref="C9:J9" si="0">SUM(C10:C32,C41:C58)</f>
        <v>1700</v>
      </c>
      <c r="D9" s="190">
        <f t="shared" si="0"/>
        <v>1300</v>
      </c>
      <c r="E9" s="190">
        <f t="shared" si="0"/>
        <v>6796</v>
      </c>
      <c r="F9" s="190">
        <f t="shared" si="0"/>
        <v>2754</v>
      </c>
      <c r="G9" s="190">
        <f t="shared" si="0"/>
        <v>3256</v>
      </c>
      <c r="H9" s="190">
        <f t="shared" si="0"/>
        <v>1036</v>
      </c>
      <c r="I9" s="190">
        <f t="shared" si="0"/>
        <v>344</v>
      </c>
      <c r="J9" s="190">
        <f t="shared" si="0"/>
        <v>312</v>
      </c>
    </row>
    <row r="10" spans="1:10" ht="21" customHeight="1">
      <c r="A10" s="204" t="s">
        <v>224</v>
      </c>
      <c r="B10" s="177">
        <f>SUM(C10:J10)</f>
        <v>213</v>
      </c>
      <c r="C10" s="461">
        <v>14</v>
      </c>
      <c r="D10" s="461">
        <v>12</v>
      </c>
      <c r="E10" s="461">
        <v>69</v>
      </c>
      <c r="F10" s="461">
        <v>25</v>
      </c>
      <c r="G10" s="461">
        <v>46</v>
      </c>
      <c r="H10" s="461">
        <v>31</v>
      </c>
      <c r="I10" s="461">
        <v>10</v>
      </c>
      <c r="J10" s="461">
        <v>6</v>
      </c>
    </row>
    <row r="11" spans="1:10" s="203" customFormat="1" ht="21" customHeight="1">
      <c r="A11" s="205" t="s">
        <v>33</v>
      </c>
      <c r="B11" s="177"/>
      <c r="C11" s="143"/>
      <c r="D11" s="143"/>
      <c r="E11" s="143"/>
      <c r="F11" s="143"/>
      <c r="G11" s="143"/>
      <c r="H11" s="143"/>
      <c r="I11" s="143"/>
      <c r="J11" s="143"/>
    </row>
    <row r="12" spans="1:10" ht="21" customHeight="1">
      <c r="A12" s="204" t="s">
        <v>439</v>
      </c>
      <c r="B12" s="177">
        <f t="shared" ref="B12:B31" si="1">SUM(C12:J12)</f>
        <v>127</v>
      </c>
      <c r="C12" s="461">
        <v>8</v>
      </c>
      <c r="D12" s="461">
        <v>6</v>
      </c>
      <c r="E12" s="461">
        <v>34</v>
      </c>
      <c r="F12" s="461">
        <v>30</v>
      </c>
      <c r="G12" s="461">
        <v>30</v>
      </c>
      <c r="H12" s="461">
        <v>13</v>
      </c>
      <c r="I12" s="461">
        <v>5</v>
      </c>
      <c r="J12" s="461">
        <v>1</v>
      </c>
    </row>
    <row r="13" spans="1:10" ht="21" customHeight="1">
      <c r="A13" s="204" t="s">
        <v>440</v>
      </c>
      <c r="B13" s="177">
        <f t="shared" si="1"/>
        <v>5059</v>
      </c>
      <c r="C13" s="461">
        <v>340</v>
      </c>
      <c r="D13" s="461">
        <v>285</v>
      </c>
      <c r="E13" s="461">
        <v>1724</v>
      </c>
      <c r="F13" s="461">
        <v>727</v>
      </c>
      <c r="G13" s="461">
        <v>985</v>
      </c>
      <c r="H13" s="461">
        <v>527</v>
      </c>
      <c r="I13" s="461">
        <v>239</v>
      </c>
      <c r="J13" s="461">
        <v>232</v>
      </c>
    </row>
    <row r="14" spans="1:10" ht="21" customHeight="1">
      <c r="A14" s="204" t="s">
        <v>225</v>
      </c>
      <c r="B14" s="177">
        <f t="shared" si="1"/>
        <v>17</v>
      </c>
      <c r="C14" s="461"/>
      <c r="D14" s="461"/>
      <c r="E14" s="461">
        <v>5</v>
      </c>
      <c r="F14" s="461">
        <v>3</v>
      </c>
      <c r="G14" s="461">
        <v>5</v>
      </c>
      <c r="H14" s="461"/>
      <c r="I14" s="461">
        <v>3</v>
      </c>
      <c r="J14" s="461">
        <v>1</v>
      </c>
    </row>
    <row r="15" spans="1:10" ht="21" customHeight="1">
      <c r="A15" s="204" t="s">
        <v>226</v>
      </c>
      <c r="B15" s="177"/>
      <c r="C15" s="143"/>
      <c r="D15" s="143"/>
      <c r="E15" s="143"/>
      <c r="F15" s="143"/>
      <c r="G15" s="143"/>
      <c r="H15" s="143"/>
      <c r="I15" s="143"/>
      <c r="J15" s="143"/>
    </row>
    <row r="16" spans="1:10" ht="21" customHeight="1">
      <c r="A16" s="205" t="s">
        <v>227</v>
      </c>
      <c r="B16" s="177"/>
      <c r="C16" s="143"/>
      <c r="D16" s="143"/>
      <c r="E16" s="143"/>
      <c r="F16" s="143"/>
      <c r="G16" s="143"/>
      <c r="H16" s="143"/>
      <c r="I16" s="143"/>
      <c r="J16" s="143"/>
    </row>
    <row r="17" spans="1:10" s="203" customFormat="1" ht="21" customHeight="1">
      <c r="A17" s="204" t="s">
        <v>228</v>
      </c>
      <c r="B17" s="177">
        <f t="shared" si="1"/>
        <v>69</v>
      </c>
      <c r="C17" s="461">
        <v>7</v>
      </c>
      <c r="D17" s="461">
        <v>7</v>
      </c>
      <c r="E17" s="461">
        <v>29</v>
      </c>
      <c r="F17" s="461">
        <v>6</v>
      </c>
      <c r="G17" s="461">
        <v>10</v>
      </c>
      <c r="H17" s="461">
        <v>6</v>
      </c>
      <c r="I17" s="461">
        <v>2</v>
      </c>
      <c r="J17" s="461">
        <v>2</v>
      </c>
    </row>
    <row r="18" spans="1:10" ht="21" customHeight="1">
      <c r="A18" s="204" t="s">
        <v>229</v>
      </c>
      <c r="B18" s="177"/>
      <c r="C18" s="143"/>
      <c r="D18" s="143"/>
      <c r="E18" s="143"/>
      <c r="F18" s="143"/>
      <c r="G18" s="143"/>
      <c r="H18" s="143"/>
      <c r="I18" s="143"/>
      <c r="J18" s="143"/>
    </row>
    <row r="19" spans="1:10" ht="21" customHeight="1">
      <c r="A19" s="205" t="s">
        <v>230</v>
      </c>
      <c r="B19" s="177"/>
      <c r="C19" s="143"/>
      <c r="D19" s="143"/>
      <c r="E19" s="143"/>
      <c r="F19" s="143"/>
      <c r="G19" s="143"/>
      <c r="H19" s="143"/>
      <c r="I19" s="143"/>
      <c r="J19" s="143"/>
    </row>
    <row r="20" spans="1:10" ht="21" customHeight="1">
      <c r="A20" s="205" t="s">
        <v>231</v>
      </c>
      <c r="B20" s="177"/>
      <c r="C20" s="143"/>
      <c r="D20" s="143"/>
      <c r="E20" s="143"/>
      <c r="F20" s="143"/>
      <c r="G20" s="143"/>
      <c r="H20" s="143"/>
      <c r="I20" s="143"/>
      <c r="J20" s="143"/>
    </row>
    <row r="21" spans="1:10" ht="21" customHeight="1">
      <c r="A21" s="204" t="s">
        <v>441</v>
      </c>
      <c r="B21" s="177">
        <f t="shared" si="1"/>
        <v>2116</v>
      </c>
      <c r="C21" s="461">
        <v>171</v>
      </c>
      <c r="D21" s="461">
        <v>100</v>
      </c>
      <c r="E21" s="461">
        <v>838</v>
      </c>
      <c r="F21" s="461">
        <v>425</v>
      </c>
      <c r="G21" s="461">
        <v>466</v>
      </c>
      <c r="H21" s="461">
        <v>97</v>
      </c>
      <c r="I21" s="461">
        <v>12</v>
      </c>
      <c r="J21" s="461">
        <v>7</v>
      </c>
    </row>
    <row r="22" spans="1:10" ht="25.5" customHeight="1">
      <c r="A22" s="204" t="s">
        <v>232</v>
      </c>
      <c r="B22" s="177">
        <f t="shared" si="1"/>
        <v>6231</v>
      </c>
      <c r="C22" s="461">
        <v>615</v>
      </c>
      <c r="D22" s="461">
        <v>493</v>
      </c>
      <c r="E22" s="461">
        <v>2548</v>
      </c>
      <c r="F22" s="461">
        <v>1096</v>
      </c>
      <c r="G22" s="461">
        <v>1182</v>
      </c>
      <c r="H22" s="461">
        <v>241</v>
      </c>
      <c r="I22" s="461">
        <v>37</v>
      </c>
      <c r="J22" s="461">
        <v>19</v>
      </c>
    </row>
    <row r="23" spans="1:10" ht="24">
      <c r="A23" s="205" t="s">
        <v>233</v>
      </c>
      <c r="B23" s="177"/>
      <c r="C23" s="143"/>
      <c r="D23" s="143"/>
      <c r="E23" s="143"/>
      <c r="F23" s="143"/>
      <c r="G23" s="143"/>
      <c r="H23" s="143"/>
      <c r="I23" s="143"/>
      <c r="J23" s="143"/>
    </row>
    <row r="24" spans="1:10" ht="21" customHeight="1">
      <c r="A24" s="204" t="s">
        <v>442</v>
      </c>
      <c r="B24" s="177">
        <f t="shared" si="1"/>
        <v>1168</v>
      </c>
      <c r="C24" s="461">
        <v>107</v>
      </c>
      <c r="D24" s="461">
        <v>87</v>
      </c>
      <c r="E24" s="461">
        <v>510</v>
      </c>
      <c r="F24" s="461">
        <v>216</v>
      </c>
      <c r="G24" s="461">
        <v>200</v>
      </c>
      <c r="H24" s="461">
        <v>34</v>
      </c>
      <c r="I24" s="461">
        <v>8</v>
      </c>
      <c r="J24" s="461">
        <v>6</v>
      </c>
    </row>
    <row r="25" spans="1:10" ht="21" customHeight="1">
      <c r="A25" s="204" t="s">
        <v>23</v>
      </c>
      <c r="B25" s="177">
        <f t="shared" si="1"/>
        <v>459</v>
      </c>
      <c r="C25" s="461">
        <v>58</v>
      </c>
      <c r="D25" s="461">
        <v>66</v>
      </c>
      <c r="E25" s="461">
        <v>217</v>
      </c>
      <c r="F25" s="461">
        <v>59</v>
      </c>
      <c r="G25" s="461">
        <v>51</v>
      </c>
      <c r="H25" s="461">
        <v>5</v>
      </c>
      <c r="I25" s="461">
        <v>2</v>
      </c>
      <c r="J25" s="461">
        <v>1</v>
      </c>
    </row>
    <row r="26" spans="1:10" ht="21" customHeight="1">
      <c r="A26" s="205" t="s">
        <v>234</v>
      </c>
      <c r="B26" s="177"/>
      <c r="C26" s="143"/>
      <c r="D26" s="143"/>
      <c r="E26" s="143"/>
      <c r="F26" s="143"/>
      <c r="G26" s="143"/>
      <c r="H26" s="143"/>
      <c r="I26" s="143"/>
      <c r="J26" s="143"/>
    </row>
    <row r="27" spans="1:10" ht="23.25" customHeight="1">
      <c r="A27" s="204" t="s">
        <v>443</v>
      </c>
      <c r="B27" s="177">
        <f t="shared" si="1"/>
        <v>55</v>
      </c>
      <c r="C27" s="461">
        <v>10</v>
      </c>
      <c r="D27" s="461">
        <v>14</v>
      </c>
      <c r="E27" s="461">
        <v>22</v>
      </c>
      <c r="F27" s="461">
        <v>5</v>
      </c>
      <c r="G27" s="461">
        <v>4</v>
      </c>
      <c r="H27" s="461"/>
      <c r="I27" s="461"/>
      <c r="J27" s="461"/>
    </row>
    <row r="28" spans="1:10" ht="21" customHeight="1">
      <c r="A28" s="204" t="s">
        <v>235</v>
      </c>
      <c r="B28" s="177">
        <f t="shared" si="1"/>
        <v>37</v>
      </c>
      <c r="C28" s="461">
        <v>7</v>
      </c>
      <c r="D28" s="461">
        <v>7</v>
      </c>
      <c r="E28" s="461">
        <v>16</v>
      </c>
      <c r="F28" s="461">
        <v>3</v>
      </c>
      <c r="G28" s="461">
        <v>2</v>
      </c>
      <c r="H28" s="461"/>
      <c r="I28" s="461"/>
      <c r="J28" s="461">
        <v>2</v>
      </c>
    </row>
    <row r="29" spans="1:10" ht="21" customHeight="1">
      <c r="A29" s="205" t="s">
        <v>18</v>
      </c>
      <c r="B29" s="177"/>
      <c r="C29" s="143"/>
      <c r="D29" s="143"/>
      <c r="E29" s="143"/>
      <c r="F29" s="143"/>
      <c r="G29" s="143"/>
      <c r="H29" s="143"/>
      <c r="I29" s="143"/>
      <c r="J29" s="143"/>
    </row>
    <row r="30" spans="1:10" ht="25.5">
      <c r="A30" s="141" t="s">
        <v>484</v>
      </c>
      <c r="B30" s="177">
        <f t="shared" si="1"/>
        <v>294</v>
      </c>
      <c r="C30" s="461">
        <v>41</v>
      </c>
      <c r="D30" s="461">
        <v>12</v>
      </c>
      <c r="E30" s="461">
        <v>35</v>
      </c>
      <c r="F30" s="461">
        <v>15</v>
      </c>
      <c r="G30" s="461">
        <v>98</v>
      </c>
      <c r="H30" s="461">
        <v>51</v>
      </c>
      <c r="I30" s="461">
        <v>17</v>
      </c>
      <c r="J30" s="461">
        <v>25</v>
      </c>
    </row>
    <row r="31" spans="1:10" ht="21" customHeight="1">
      <c r="A31" s="198" t="s">
        <v>236</v>
      </c>
      <c r="B31" s="177">
        <f t="shared" si="1"/>
        <v>713</v>
      </c>
      <c r="C31" s="461">
        <v>133</v>
      </c>
      <c r="D31" s="461">
        <v>77</v>
      </c>
      <c r="E31" s="461">
        <v>339</v>
      </c>
      <c r="F31" s="461">
        <v>75</v>
      </c>
      <c r="G31" s="461">
        <v>69</v>
      </c>
      <c r="H31" s="461">
        <v>14</v>
      </c>
      <c r="I31" s="461">
        <v>2</v>
      </c>
      <c r="J31" s="461">
        <v>4</v>
      </c>
    </row>
    <row r="32" spans="1:10" ht="21" customHeight="1">
      <c r="A32" s="205" t="s">
        <v>237</v>
      </c>
      <c r="B32" s="171"/>
      <c r="C32" s="171"/>
      <c r="D32" s="171"/>
      <c r="E32" s="171"/>
      <c r="F32" s="171"/>
      <c r="G32" s="171"/>
      <c r="H32" s="171"/>
      <c r="I32" s="171"/>
      <c r="J32" s="171"/>
    </row>
    <row r="33" spans="1:10" ht="16.5" customHeight="1">
      <c r="A33" s="187" t="s">
        <v>565</v>
      </c>
    </row>
    <row r="34" spans="1:10" ht="16.5" customHeight="1">
      <c r="A34" s="187" t="s">
        <v>55</v>
      </c>
    </row>
    <row r="35" spans="1:10" ht="16.5" customHeight="1">
      <c r="A35" s="188" t="s">
        <v>560</v>
      </c>
    </row>
    <row r="36" spans="1:10" ht="16.5" customHeight="1">
      <c r="A36" s="188" t="s">
        <v>125</v>
      </c>
      <c r="B36" s="248"/>
      <c r="C36" s="248"/>
      <c r="D36" s="248"/>
      <c r="E36" s="248"/>
      <c r="F36" s="248"/>
    </row>
    <row r="37" spans="1:10" ht="19.5" customHeight="1">
      <c r="A37" s="188"/>
      <c r="F37" s="271"/>
      <c r="J37" s="271" t="s">
        <v>464</v>
      </c>
    </row>
    <row r="38" spans="1:10" ht="15.95" customHeight="1">
      <c r="A38" s="226"/>
      <c r="B38" s="544" t="s">
        <v>251</v>
      </c>
      <c r="C38" s="552" t="s">
        <v>466</v>
      </c>
      <c r="D38" s="552"/>
      <c r="E38" s="552"/>
      <c r="F38" s="552"/>
      <c r="G38" s="552"/>
      <c r="H38" s="552"/>
      <c r="I38" s="552"/>
      <c r="J38" s="552"/>
    </row>
    <row r="39" spans="1:10" s="243" customFormat="1" ht="138.75" customHeight="1">
      <c r="A39" s="240"/>
      <c r="B39" s="546"/>
      <c r="C39" s="270" t="s">
        <v>477</v>
      </c>
      <c r="D39" s="270" t="s">
        <v>478</v>
      </c>
      <c r="E39" s="270" t="s">
        <v>479</v>
      </c>
      <c r="F39" s="270" t="s">
        <v>480</v>
      </c>
      <c r="G39" s="270" t="s">
        <v>485</v>
      </c>
      <c r="H39" s="270" t="s">
        <v>481</v>
      </c>
      <c r="I39" s="270" t="s">
        <v>482</v>
      </c>
      <c r="J39" s="270" t="s">
        <v>486</v>
      </c>
    </row>
    <row r="40" spans="1:10" ht="15.75" customHeight="1">
      <c r="A40" s="188"/>
      <c r="B40" s="272"/>
      <c r="C40" s="272"/>
      <c r="D40" s="272"/>
      <c r="E40" s="272"/>
      <c r="F40" s="269"/>
    </row>
    <row r="41" spans="1:10" ht="21" customHeight="1">
      <c r="A41" s="204" t="s">
        <v>238</v>
      </c>
      <c r="B41" s="177">
        <f t="shared" ref="B41" si="2">SUM(C41:J41)</f>
        <v>552</v>
      </c>
      <c r="C41" s="461">
        <v>70</v>
      </c>
      <c r="D41" s="461">
        <v>72</v>
      </c>
      <c r="E41" s="461">
        <v>283</v>
      </c>
      <c r="F41" s="461">
        <v>51</v>
      </c>
      <c r="G41" s="461">
        <v>65</v>
      </c>
      <c r="H41" s="461">
        <v>9</v>
      </c>
      <c r="I41" s="461">
        <v>1</v>
      </c>
      <c r="J41" s="461">
        <v>1</v>
      </c>
    </row>
    <row r="42" spans="1:10" ht="21" customHeight="1">
      <c r="A42" s="205" t="s">
        <v>12</v>
      </c>
      <c r="B42" s="171"/>
      <c r="C42" s="129"/>
      <c r="D42" s="129"/>
      <c r="E42" s="129"/>
      <c r="F42" s="129"/>
      <c r="G42" s="129"/>
      <c r="H42" s="129"/>
      <c r="I42" s="129"/>
      <c r="J42" s="129"/>
    </row>
    <row r="43" spans="1:10" ht="21" customHeight="1">
      <c r="A43" s="204" t="s">
        <v>239</v>
      </c>
      <c r="B43" s="177"/>
      <c r="C43" s="129"/>
      <c r="D43" s="129"/>
      <c r="E43" s="129"/>
      <c r="F43" s="129"/>
      <c r="G43" s="129"/>
      <c r="H43" s="129"/>
      <c r="I43" s="129"/>
      <c r="J43" s="129"/>
    </row>
    <row r="44" spans="1:10" ht="21" customHeight="1">
      <c r="A44" s="204" t="s">
        <v>240</v>
      </c>
      <c r="B44" s="171"/>
      <c r="C44" s="129"/>
      <c r="D44" s="129"/>
      <c r="E44" s="129"/>
      <c r="F44" s="129"/>
      <c r="G44" s="129"/>
      <c r="H44" s="129"/>
      <c r="I44" s="129"/>
      <c r="J44" s="129"/>
    </row>
    <row r="45" spans="1:10" ht="21" customHeight="1">
      <c r="A45" s="205" t="s">
        <v>241</v>
      </c>
      <c r="B45" s="171"/>
      <c r="C45" s="129"/>
      <c r="D45" s="129"/>
      <c r="E45" s="129"/>
      <c r="F45" s="129"/>
      <c r="G45" s="129"/>
      <c r="H45" s="129"/>
      <c r="I45" s="129"/>
      <c r="J45" s="129"/>
    </row>
    <row r="46" spans="1:10" ht="21" customHeight="1">
      <c r="A46" s="205" t="s">
        <v>242</v>
      </c>
      <c r="B46" s="171"/>
      <c r="C46" s="129"/>
      <c r="D46" s="129"/>
      <c r="E46" s="129"/>
      <c r="F46" s="129"/>
      <c r="G46" s="129"/>
      <c r="H46" s="129"/>
      <c r="I46" s="129"/>
      <c r="J46" s="129"/>
    </row>
    <row r="47" spans="1:10" ht="21" customHeight="1">
      <c r="A47" s="204" t="s">
        <v>446</v>
      </c>
      <c r="B47" s="177">
        <f t="shared" ref="B47:B48" si="3">SUM(C47:J47)</f>
        <v>144</v>
      </c>
      <c r="C47" s="461">
        <v>57</v>
      </c>
      <c r="D47" s="461">
        <v>23</v>
      </c>
      <c r="E47" s="461">
        <v>44</v>
      </c>
      <c r="F47" s="461">
        <v>4</v>
      </c>
      <c r="G47" s="461">
        <v>10</v>
      </c>
      <c r="H47" s="461">
        <v>3</v>
      </c>
      <c r="I47" s="461">
        <v>3</v>
      </c>
      <c r="J47" s="461"/>
    </row>
    <row r="48" spans="1:10" ht="21" customHeight="1">
      <c r="A48" s="141" t="s">
        <v>261</v>
      </c>
      <c r="B48" s="177">
        <f t="shared" si="3"/>
        <v>66</v>
      </c>
      <c r="C48" s="461">
        <v>9</v>
      </c>
      <c r="D48" s="461">
        <v>6</v>
      </c>
      <c r="E48" s="461">
        <v>17</v>
      </c>
      <c r="F48" s="461">
        <v>8</v>
      </c>
      <c r="G48" s="461">
        <v>18</v>
      </c>
      <c r="H48" s="461">
        <v>4</v>
      </c>
      <c r="I48" s="461">
        <v>2</v>
      </c>
      <c r="J48" s="461">
        <v>2</v>
      </c>
    </row>
    <row r="49" spans="1:10" ht="21" customHeight="1">
      <c r="A49" s="205" t="s">
        <v>10</v>
      </c>
      <c r="C49" s="83"/>
      <c r="D49" s="83"/>
      <c r="E49" s="83"/>
      <c r="F49" s="83"/>
      <c r="G49" s="83"/>
      <c r="H49" s="83"/>
      <c r="I49" s="83"/>
      <c r="J49" s="83"/>
    </row>
    <row r="50" spans="1:10" ht="21" customHeight="1">
      <c r="A50" s="204" t="s">
        <v>9</v>
      </c>
      <c r="B50" s="177">
        <f t="shared" ref="B50" si="4">SUM(C50:J50)</f>
        <v>68</v>
      </c>
      <c r="C50" s="461">
        <v>14</v>
      </c>
      <c r="D50" s="461">
        <v>12</v>
      </c>
      <c r="E50" s="461">
        <v>23</v>
      </c>
      <c r="F50" s="461">
        <v>5</v>
      </c>
      <c r="G50" s="461">
        <v>9</v>
      </c>
      <c r="H50" s="461">
        <v>1</v>
      </c>
      <c r="I50" s="461">
        <v>1</v>
      </c>
      <c r="J50" s="461">
        <v>3</v>
      </c>
    </row>
    <row r="51" spans="1:10" ht="21" customHeight="1">
      <c r="A51" s="205" t="s">
        <v>243</v>
      </c>
      <c r="B51" s="171"/>
      <c r="C51" s="129"/>
      <c r="D51" s="129"/>
      <c r="E51" s="129"/>
      <c r="F51" s="129"/>
      <c r="G51" s="129"/>
      <c r="H51" s="129"/>
      <c r="I51" s="129"/>
      <c r="J51" s="129"/>
    </row>
    <row r="52" spans="1:10" ht="21" customHeight="1">
      <c r="A52" s="204" t="s">
        <v>447</v>
      </c>
      <c r="B52" s="177">
        <f t="shared" ref="B52" si="5">SUM(C52:J52)</f>
        <v>110</v>
      </c>
      <c r="C52" s="461">
        <v>39</v>
      </c>
      <c r="D52" s="461">
        <v>21</v>
      </c>
      <c r="E52" s="461">
        <v>43</v>
      </c>
      <c r="F52" s="461">
        <v>1</v>
      </c>
      <c r="G52" s="461">
        <v>6</v>
      </c>
      <c r="H52" s="461"/>
      <c r="I52" s="461"/>
      <c r="J52" s="461"/>
    </row>
    <row r="53" spans="1:10" ht="24" customHeight="1">
      <c r="A53" s="204" t="s">
        <v>264</v>
      </c>
      <c r="B53" s="177"/>
      <c r="C53" s="129"/>
      <c r="D53" s="129"/>
      <c r="E53" s="129"/>
      <c r="F53" s="129"/>
      <c r="G53" s="129"/>
      <c r="H53" s="129"/>
      <c r="I53" s="129"/>
      <c r="J53" s="129"/>
    </row>
    <row r="54" spans="1:10" ht="21" customHeight="1">
      <c r="A54" s="258" t="s">
        <v>263</v>
      </c>
      <c r="B54" s="171"/>
      <c r="C54" s="129"/>
      <c r="D54" s="129"/>
      <c r="E54" s="129"/>
      <c r="F54" s="129"/>
      <c r="G54" s="129"/>
      <c r="H54" s="129"/>
      <c r="I54" s="129"/>
      <c r="J54" s="129"/>
    </row>
    <row r="55" spans="1:10" ht="22.5" customHeight="1">
      <c r="A55" s="259" t="s">
        <v>246</v>
      </c>
      <c r="B55" s="171"/>
      <c r="C55" s="129"/>
      <c r="D55" s="129"/>
      <c r="E55" s="129"/>
      <c r="F55" s="129"/>
      <c r="G55" s="129"/>
      <c r="H55" s="129"/>
      <c r="I55" s="129"/>
      <c r="J55" s="129"/>
    </row>
    <row r="56" spans="1:10" ht="21" customHeight="1">
      <c r="A56" s="260" t="s">
        <v>247</v>
      </c>
      <c r="C56" s="83"/>
      <c r="D56" s="83"/>
      <c r="E56" s="83"/>
      <c r="F56" s="83"/>
      <c r="G56" s="83"/>
      <c r="H56" s="83"/>
      <c r="I56" s="83"/>
      <c r="J56" s="83"/>
    </row>
    <row r="57" spans="1:10" ht="21" customHeight="1">
      <c r="A57" s="261" t="s">
        <v>248</v>
      </c>
      <c r="B57" s="177"/>
      <c r="C57" s="83"/>
      <c r="D57" s="83"/>
      <c r="E57" s="83"/>
      <c r="F57" s="83"/>
      <c r="G57" s="83"/>
      <c r="H57" s="83"/>
      <c r="I57" s="83"/>
      <c r="J57" s="83"/>
    </row>
    <row r="58" spans="1:10" ht="21" customHeight="1">
      <c r="A58" s="260" t="s">
        <v>249</v>
      </c>
    </row>
    <row r="59" spans="1:10" ht="18" customHeight="1">
      <c r="A59" s="178"/>
      <c r="B59" s="178"/>
      <c r="C59" s="178"/>
      <c r="D59" s="178"/>
      <c r="E59" s="178"/>
      <c r="F59" s="178"/>
      <c r="G59" s="178"/>
      <c r="H59" s="178"/>
      <c r="I59" s="178"/>
      <c r="J59" s="178"/>
    </row>
  </sheetData>
  <mergeCells count="4">
    <mergeCell ref="B6:B7"/>
    <mergeCell ref="C6:J6"/>
    <mergeCell ref="B38:B39"/>
    <mergeCell ref="C38:J38"/>
  </mergeCells>
  <pageMargins left="0.45" right="0.19" top="0.41" bottom="0.43" header="0.31496062992125984" footer="0.31496062992125984"/>
  <pageSetup paperSize="9" firstPageNumber="39" orientation="portrait" r:id="rId1"/>
  <headerFooter scaleWithDoc="0" alignWithMargins="0">
    <oddFooter>&amp;C&amp;10&amp;P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23"/>
  <sheetViews>
    <sheetView workbookViewId="0"/>
  </sheetViews>
  <sheetFormatPr defaultRowHeight="18" customHeight="1"/>
  <cols>
    <col min="1" max="1" width="28" style="90" customWidth="1"/>
    <col min="2" max="10" width="5.6640625" style="90" customWidth="1"/>
    <col min="11" max="16384" width="8.88671875" style="90"/>
  </cols>
  <sheetData>
    <row r="1" spans="1:12" ht="17.25" customHeight="1">
      <c r="A1" s="148" t="s">
        <v>566</v>
      </c>
    </row>
    <row r="2" spans="1:12" ht="17.25" customHeight="1">
      <c r="A2" s="148" t="s">
        <v>595</v>
      </c>
    </row>
    <row r="3" spans="1:12" ht="17.25" customHeight="1">
      <c r="A3" s="150" t="s">
        <v>558</v>
      </c>
      <c r="C3" s="273"/>
    </row>
    <row r="4" spans="1:12" ht="17.25" customHeight="1">
      <c r="A4" s="150" t="s">
        <v>136</v>
      </c>
      <c r="B4" s="248"/>
      <c r="C4" s="248"/>
      <c r="D4" s="248"/>
      <c r="E4" s="248"/>
      <c r="F4" s="248"/>
    </row>
    <row r="5" spans="1:12" ht="19.5" customHeight="1">
      <c r="A5" s="150"/>
    </row>
    <row r="6" spans="1:12" ht="19.5" customHeight="1">
      <c r="A6" s="150"/>
      <c r="F6" s="271"/>
      <c r="J6" s="271" t="s">
        <v>464</v>
      </c>
    </row>
    <row r="7" spans="1:12" ht="15.75" customHeight="1">
      <c r="A7" s="226"/>
      <c r="B7" s="544" t="s">
        <v>251</v>
      </c>
      <c r="C7" s="552" t="s">
        <v>487</v>
      </c>
      <c r="D7" s="552"/>
      <c r="E7" s="552"/>
      <c r="F7" s="552"/>
      <c r="G7" s="552"/>
      <c r="H7" s="552"/>
      <c r="I7" s="552"/>
      <c r="J7" s="552"/>
    </row>
    <row r="8" spans="1:12" ht="144.75" customHeight="1">
      <c r="A8" s="227"/>
      <c r="B8" s="546"/>
      <c r="C8" s="274" t="s">
        <v>467</v>
      </c>
      <c r="D8" s="274" t="s">
        <v>468</v>
      </c>
      <c r="E8" s="274" t="s">
        <v>469</v>
      </c>
      <c r="F8" s="274" t="s">
        <v>470</v>
      </c>
      <c r="G8" s="274" t="s">
        <v>471</v>
      </c>
      <c r="H8" s="274" t="s">
        <v>472</v>
      </c>
      <c r="I8" s="274" t="s">
        <v>473</v>
      </c>
      <c r="J8" s="274" t="s">
        <v>474</v>
      </c>
    </row>
    <row r="9" spans="1:12" ht="21" customHeight="1">
      <c r="A9" s="188"/>
      <c r="B9" s="272"/>
      <c r="C9" s="272"/>
      <c r="D9" s="272"/>
      <c r="E9" s="272"/>
      <c r="F9" s="269"/>
      <c r="G9" s="275"/>
    </row>
    <row r="10" spans="1:12" ht="21" customHeight="1">
      <c r="A10" s="75" t="s">
        <v>291</v>
      </c>
      <c r="B10" s="155">
        <f>SUM(B12:B22)</f>
        <v>17498</v>
      </c>
      <c r="C10" s="155">
        <f t="shared" ref="C10:J10" si="0">SUM(C12:C22)</f>
        <v>1700</v>
      </c>
      <c r="D10" s="155">
        <f t="shared" si="0"/>
        <v>1300</v>
      </c>
      <c r="E10" s="155">
        <f t="shared" si="0"/>
        <v>6796</v>
      </c>
      <c r="F10" s="155">
        <f t="shared" si="0"/>
        <v>2754</v>
      </c>
      <c r="G10" s="155">
        <f t="shared" si="0"/>
        <v>3256</v>
      </c>
      <c r="H10" s="155">
        <f t="shared" si="0"/>
        <v>1036</v>
      </c>
      <c r="I10" s="155">
        <f t="shared" si="0"/>
        <v>344</v>
      </c>
      <c r="J10" s="155">
        <f t="shared" si="0"/>
        <v>312</v>
      </c>
      <c r="K10" s="276"/>
      <c r="L10" s="280"/>
    </row>
    <row r="11" spans="1:12" ht="21" customHeight="1">
      <c r="A11" s="76" t="s">
        <v>404</v>
      </c>
      <c r="B11" s="277"/>
      <c r="C11" s="156"/>
      <c r="D11" s="156"/>
      <c r="E11" s="156"/>
      <c r="F11" s="156"/>
      <c r="G11" s="156"/>
      <c r="H11" s="156"/>
      <c r="I11" s="156"/>
      <c r="J11" s="156"/>
      <c r="K11" s="276"/>
      <c r="L11" s="280"/>
    </row>
    <row r="12" spans="1:12" ht="21" customHeight="1">
      <c r="A12" s="60" t="s">
        <v>385</v>
      </c>
      <c r="B12" s="213">
        <f>SUM(C12:J12)</f>
        <v>10682</v>
      </c>
      <c r="C12" s="462">
        <v>1137</v>
      </c>
      <c r="D12" s="462">
        <v>863</v>
      </c>
      <c r="E12" s="462">
        <v>4250</v>
      </c>
      <c r="F12" s="462">
        <v>1710</v>
      </c>
      <c r="G12" s="462">
        <v>1891</v>
      </c>
      <c r="H12" s="462">
        <v>527</v>
      </c>
      <c r="I12" s="462">
        <v>158</v>
      </c>
      <c r="J12" s="462">
        <v>146</v>
      </c>
      <c r="K12" s="276"/>
      <c r="L12" s="280"/>
    </row>
    <row r="13" spans="1:12" ht="21" customHeight="1">
      <c r="A13" s="60" t="s">
        <v>570</v>
      </c>
      <c r="B13" s="213">
        <f t="shared" ref="B13:B22" si="1">SUM(C13:J13)</f>
        <v>619</v>
      </c>
      <c r="C13" s="462">
        <v>46</v>
      </c>
      <c r="D13" s="462">
        <v>54</v>
      </c>
      <c r="E13" s="462">
        <v>235</v>
      </c>
      <c r="F13" s="462">
        <v>99</v>
      </c>
      <c r="G13" s="462">
        <v>129</v>
      </c>
      <c r="H13" s="462">
        <v>38</v>
      </c>
      <c r="I13" s="462">
        <v>9</v>
      </c>
      <c r="J13" s="462">
        <v>9</v>
      </c>
      <c r="K13" s="276"/>
      <c r="L13" s="280"/>
    </row>
    <row r="14" spans="1:12" ht="21" customHeight="1">
      <c r="A14" s="60" t="s">
        <v>386</v>
      </c>
      <c r="B14" s="213">
        <f t="shared" si="1"/>
        <v>162</v>
      </c>
      <c r="C14" s="462">
        <v>9</v>
      </c>
      <c r="D14" s="462">
        <v>14</v>
      </c>
      <c r="E14" s="462">
        <v>79</v>
      </c>
      <c r="F14" s="462">
        <v>20</v>
      </c>
      <c r="G14" s="462">
        <v>32</v>
      </c>
      <c r="H14" s="462">
        <v>8</v>
      </c>
      <c r="I14" s="462"/>
      <c r="J14" s="462"/>
      <c r="K14" s="276"/>
      <c r="L14" s="280"/>
    </row>
    <row r="15" spans="1:12" ht="21" customHeight="1">
      <c r="A15" s="60" t="s">
        <v>387</v>
      </c>
      <c r="B15" s="213">
        <f t="shared" si="1"/>
        <v>475</v>
      </c>
      <c r="C15" s="462">
        <v>67</v>
      </c>
      <c r="D15" s="462">
        <v>28</v>
      </c>
      <c r="E15" s="462">
        <v>154</v>
      </c>
      <c r="F15" s="462">
        <v>61</v>
      </c>
      <c r="G15" s="462">
        <v>109</v>
      </c>
      <c r="H15" s="462">
        <v>45</v>
      </c>
      <c r="I15" s="462">
        <v>9</v>
      </c>
      <c r="J15" s="462">
        <v>2</v>
      </c>
      <c r="K15" s="276"/>
      <c r="L15" s="280"/>
    </row>
    <row r="16" spans="1:12" ht="21" customHeight="1">
      <c r="A16" s="60" t="s">
        <v>388</v>
      </c>
      <c r="B16" s="213">
        <f t="shared" si="1"/>
        <v>180</v>
      </c>
      <c r="C16" s="462">
        <v>15</v>
      </c>
      <c r="D16" s="462">
        <v>7</v>
      </c>
      <c r="E16" s="462">
        <v>70</v>
      </c>
      <c r="F16" s="462">
        <v>44</v>
      </c>
      <c r="G16" s="462">
        <v>31</v>
      </c>
      <c r="H16" s="462">
        <v>7</v>
      </c>
      <c r="I16" s="462">
        <v>4</v>
      </c>
      <c r="J16" s="462">
        <v>2</v>
      </c>
      <c r="K16" s="276"/>
      <c r="L16" s="280"/>
    </row>
    <row r="17" spans="1:12" ht="21" customHeight="1">
      <c r="A17" s="60" t="s">
        <v>389</v>
      </c>
      <c r="B17" s="213">
        <f t="shared" si="1"/>
        <v>1502</v>
      </c>
      <c r="C17" s="462">
        <v>129</v>
      </c>
      <c r="D17" s="462">
        <v>101</v>
      </c>
      <c r="E17" s="462">
        <v>556</v>
      </c>
      <c r="F17" s="462">
        <v>241</v>
      </c>
      <c r="G17" s="462">
        <v>296</v>
      </c>
      <c r="H17" s="462">
        <v>125</v>
      </c>
      <c r="I17" s="462">
        <v>23</v>
      </c>
      <c r="J17" s="462">
        <v>31</v>
      </c>
      <c r="K17" s="276"/>
      <c r="L17" s="280"/>
    </row>
    <row r="18" spans="1:12" ht="21" customHeight="1">
      <c r="A18" s="60" t="s">
        <v>390</v>
      </c>
      <c r="B18" s="213">
        <f t="shared" si="1"/>
        <v>271</v>
      </c>
      <c r="C18" s="462">
        <v>25</v>
      </c>
      <c r="D18" s="462">
        <v>12</v>
      </c>
      <c r="E18" s="462">
        <v>121</v>
      </c>
      <c r="F18" s="462">
        <v>33</v>
      </c>
      <c r="G18" s="462">
        <v>55</v>
      </c>
      <c r="H18" s="462">
        <v>12</v>
      </c>
      <c r="I18" s="462">
        <v>10</v>
      </c>
      <c r="J18" s="462">
        <v>3</v>
      </c>
      <c r="K18" s="276"/>
      <c r="L18" s="280"/>
    </row>
    <row r="19" spans="1:12" ht="21" customHeight="1">
      <c r="A19" s="60" t="s">
        <v>391</v>
      </c>
      <c r="B19" s="213">
        <f t="shared" si="1"/>
        <v>154</v>
      </c>
      <c r="C19" s="462">
        <v>14</v>
      </c>
      <c r="D19" s="462">
        <v>9</v>
      </c>
      <c r="E19" s="462">
        <v>56</v>
      </c>
      <c r="F19" s="462">
        <v>22</v>
      </c>
      <c r="G19" s="462">
        <v>47</v>
      </c>
      <c r="H19" s="462">
        <v>4</v>
      </c>
      <c r="I19" s="462">
        <v>2</v>
      </c>
      <c r="J19" s="462"/>
      <c r="K19" s="276"/>
      <c r="L19" s="280"/>
    </row>
    <row r="20" spans="1:12" ht="21" customHeight="1">
      <c r="A20" s="60" t="s">
        <v>392</v>
      </c>
      <c r="B20" s="213">
        <f t="shared" si="1"/>
        <v>1754</v>
      </c>
      <c r="C20" s="462">
        <v>123</v>
      </c>
      <c r="D20" s="462">
        <v>120</v>
      </c>
      <c r="E20" s="462">
        <v>701</v>
      </c>
      <c r="F20" s="462">
        <v>284</v>
      </c>
      <c r="G20" s="462">
        <v>326</v>
      </c>
      <c r="H20" s="462">
        <v>98</v>
      </c>
      <c r="I20" s="462">
        <v>58</v>
      </c>
      <c r="J20" s="462">
        <v>44</v>
      </c>
      <c r="K20" s="276"/>
      <c r="L20" s="280"/>
    </row>
    <row r="21" spans="1:12" ht="21" customHeight="1">
      <c r="A21" s="60" t="s">
        <v>393</v>
      </c>
      <c r="B21" s="213">
        <f t="shared" si="1"/>
        <v>508</v>
      </c>
      <c r="C21" s="462">
        <v>44</v>
      </c>
      <c r="D21" s="462">
        <v>28</v>
      </c>
      <c r="E21" s="462">
        <v>181</v>
      </c>
      <c r="F21" s="462">
        <v>74</v>
      </c>
      <c r="G21" s="462">
        <v>130</v>
      </c>
      <c r="H21" s="462">
        <v>42</v>
      </c>
      <c r="I21" s="462">
        <v>4</v>
      </c>
      <c r="J21" s="462">
        <v>5</v>
      </c>
      <c r="K21" s="276"/>
      <c r="L21" s="280"/>
    </row>
    <row r="22" spans="1:12" ht="21" customHeight="1">
      <c r="A22" s="60" t="s">
        <v>394</v>
      </c>
      <c r="B22" s="213">
        <f t="shared" si="1"/>
        <v>1191</v>
      </c>
      <c r="C22" s="462">
        <v>91</v>
      </c>
      <c r="D22" s="462">
        <v>64</v>
      </c>
      <c r="E22" s="462">
        <v>393</v>
      </c>
      <c r="F22" s="462">
        <v>166</v>
      </c>
      <c r="G22" s="462">
        <v>210</v>
      </c>
      <c r="H22" s="462">
        <v>130</v>
      </c>
      <c r="I22" s="462">
        <v>67</v>
      </c>
      <c r="J22" s="462">
        <v>70</v>
      </c>
      <c r="K22" s="276"/>
      <c r="L22" s="280"/>
    </row>
    <row r="23" spans="1:12" ht="18" customHeight="1">
      <c r="A23" s="157"/>
      <c r="B23" s="157"/>
      <c r="C23" s="157"/>
      <c r="D23" s="157"/>
      <c r="E23" s="157"/>
      <c r="F23" s="157"/>
      <c r="G23" s="157"/>
      <c r="H23" s="157"/>
      <c r="I23" s="157"/>
      <c r="J23" s="157"/>
    </row>
  </sheetData>
  <mergeCells count="2">
    <mergeCell ref="B7:B8"/>
    <mergeCell ref="C7:J7"/>
  </mergeCells>
  <pageMargins left="0.47" right="0.23" top="0.62" bottom="0.62992125984251968" header="0.31496062992125984" footer="0.31496062992125984"/>
  <pageSetup paperSize="9" firstPageNumber="39" orientation="portrait" r:id="rId1"/>
  <headerFooter scaleWithDoc="0" alignWithMargins="0">
    <oddFooter>&amp;C&amp;10&amp;P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3"/>
  <sheetViews>
    <sheetView topLeftCell="A31" workbookViewId="0">
      <selection activeCell="F42" sqref="F42"/>
    </sheetView>
  </sheetViews>
  <sheetFormatPr defaultRowHeight="15"/>
  <cols>
    <col min="1" max="1" width="38.109375" style="90" customWidth="1"/>
    <col min="2" max="6" width="7.21875" style="90" customWidth="1"/>
    <col min="7" max="16384" width="8.88671875" style="90"/>
  </cols>
  <sheetData>
    <row r="1" spans="1:6" ht="19.5" customHeight="1">
      <c r="A1" s="148" t="s">
        <v>488</v>
      </c>
    </row>
    <row r="2" spans="1:6" ht="19.5" customHeight="1">
      <c r="A2" s="148" t="s">
        <v>489</v>
      </c>
    </row>
    <row r="3" spans="1:6" ht="19.5" customHeight="1">
      <c r="A3" s="150" t="s">
        <v>56</v>
      </c>
    </row>
    <row r="4" spans="1:6" ht="19.5" customHeight="1">
      <c r="A4" s="151"/>
      <c r="B4" s="280"/>
      <c r="C4" s="280"/>
      <c r="D4" s="280"/>
      <c r="E4" s="280"/>
      <c r="F4" s="280"/>
    </row>
    <row r="5" spans="1:6" ht="19.5" customHeight="1">
      <c r="A5" s="158"/>
      <c r="E5" s="278"/>
      <c r="F5" s="278"/>
    </row>
    <row r="6" spans="1:6" ht="27" customHeight="1">
      <c r="A6" s="159"/>
      <c r="B6" s="53">
        <v>2014</v>
      </c>
      <c r="C6" s="53">
        <v>2015</v>
      </c>
      <c r="D6" s="53">
        <v>2016</v>
      </c>
      <c r="E6" s="53">
        <v>2017</v>
      </c>
      <c r="F6" s="53">
        <v>2018</v>
      </c>
    </row>
    <row r="7" spans="1:6" ht="16.5" customHeight="1">
      <c r="A7" s="159"/>
      <c r="B7" s="149"/>
      <c r="C7" s="149"/>
      <c r="D7" s="149"/>
      <c r="E7" s="149"/>
      <c r="F7" s="149"/>
    </row>
    <row r="8" spans="1:6" ht="16.5" customHeight="1">
      <c r="A8" s="89"/>
      <c r="B8" s="537" t="s">
        <v>416</v>
      </c>
      <c r="C8" s="537"/>
      <c r="D8" s="537"/>
      <c r="E8" s="537"/>
      <c r="F8" s="537"/>
    </row>
    <row r="9" spans="1:6" ht="16.5" customHeight="1">
      <c r="A9" s="161" t="s">
        <v>417</v>
      </c>
      <c r="B9" s="279">
        <f t="shared" ref="B9:E9" si="0">+B10+B13+B21</f>
        <v>55116</v>
      </c>
      <c r="C9" s="279">
        <f t="shared" si="0"/>
        <v>60380</v>
      </c>
      <c r="D9" s="279">
        <f t="shared" si="0"/>
        <v>76586</v>
      </c>
      <c r="E9" s="279">
        <f t="shared" si="0"/>
        <v>87121</v>
      </c>
      <c r="F9" s="279">
        <f t="shared" ref="F9" si="1">+F10+F13+F21</f>
        <v>102310</v>
      </c>
    </row>
    <row r="10" spans="1:6" ht="16.5" customHeight="1">
      <c r="A10" s="161" t="s">
        <v>418</v>
      </c>
      <c r="B10" s="279">
        <f t="shared" ref="B10:E10" si="2">+B11+B12</f>
        <v>2853</v>
      </c>
      <c r="C10" s="279">
        <f t="shared" si="2"/>
        <v>2837</v>
      </c>
      <c r="D10" s="279">
        <f t="shared" si="2"/>
        <v>3157</v>
      </c>
      <c r="E10" s="279">
        <f t="shared" si="2"/>
        <v>3342</v>
      </c>
      <c r="F10" s="279">
        <f t="shared" ref="F10" si="3">+F11+F12</f>
        <v>2035</v>
      </c>
    </row>
    <row r="11" spans="1:6">
      <c r="A11" s="413" t="s">
        <v>568</v>
      </c>
      <c r="B11" s="281">
        <v>1671</v>
      </c>
      <c r="C11" s="281">
        <v>1241</v>
      </c>
      <c r="D11" s="281">
        <v>1538</v>
      </c>
      <c r="E11" s="281">
        <v>1778</v>
      </c>
      <c r="F11" s="281">
        <v>805</v>
      </c>
    </row>
    <row r="12" spans="1:6" ht="24.75">
      <c r="A12" s="413" t="s">
        <v>569</v>
      </c>
      <c r="B12" s="281">
        <v>1182</v>
      </c>
      <c r="C12" s="281">
        <v>1596</v>
      </c>
      <c r="D12" s="281">
        <v>1619</v>
      </c>
      <c r="E12" s="281">
        <v>1564</v>
      </c>
      <c r="F12" s="281">
        <v>1230</v>
      </c>
    </row>
    <row r="13" spans="1:6" ht="16.5" customHeight="1">
      <c r="A13" s="161" t="s">
        <v>419</v>
      </c>
      <c r="B13" s="279">
        <f t="shared" ref="B13:F13" si="4">SUM(B14:B20)</f>
        <v>12324</v>
      </c>
      <c r="C13" s="279">
        <f t="shared" si="4"/>
        <v>14218</v>
      </c>
      <c r="D13" s="279">
        <f t="shared" si="4"/>
        <v>19463</v>
      </c>
      <c r="E13" s="279">
        <f t="shared" si="4"/>
        <v>21209</v>
      </c>
      <c r="F13" s="279">
        <f t="shared" si="4"/>
        <v>24108</v>
      </c>
    </row>
    <row r="14" spans="1:6" ht="16.5" customHeight="1">
      <c r="A14" s="413" t="s">
        <v>294</v>
      </c>
      <c r="B14" s="281">
        <v>1211</v>
      </c>
      <c r="C14" s="281">
        <v>1193</v>
      </c>
      <c r="D14" s="281">
        <v>1246</v>
      </c>
      <c r="E14" s="281">
        <v>1213</v>
      </c>
      <c r="F14" s="281">
        <v>1186</v>
      </c>
    </row>
    <row r="15" spans="1:6" ht="16.5" customHeight="1">
      <c r="A15" s="413" t="s">
        <v>543</v>
      </c>
      <c r="B15" s="281">
        <v>0</v>
      </c>
      <c r="C15" s="281">
        <v>0</v>
      </c>
      <c r="D15" s="281">
        <v>14</v>
      </c>
      <c r="E15" s="281">
        <v>13</v>
      </c>
      <c r="F15" s="281">
        <v>6</v>
      </c>
    </row>
    <row r="16" spans="1:6" ht="16.5" customHeight="1">
      <c r="A16" s="413" t="s">
        <v>295</v>
      </c>
      <c r="B16" s="281">
        <v>7409</v>
      </c>
      <c r="C16" s="281">
        <v>9491</v>
      </c>
      <c r="D16" s="281">
        <v>12429</v>
      </c>
      <c r="E16" s="281">
        <v>13821</v>
      </c>
      <c r="F16" s="281">
        <v>16227</v>
      </c>
    </row>
    <row r="17" spans="1:6" ht="16.5" customHeight="1">
      <c r="A17" s="413" t="s">
        <v>5</v>
      </c>
      <c r="B17" s="281">
        <v>971</v>
      </c>
      <c r="C17" s="281">
        <v>1023</v>
      </c>
      <c r="D17" s="281">
        <v>1211</v>
      </c>
      <c r="E17" s="281">
        <v>922</v>
      </c>
      <c r="F17" s="281">
        <v>1509</v>
      </c>
    </row>
    <row r="18" spans="1:6" ht="16.5" customHeight="1">
      <c r="A18" s="414" t="s">
        <v>4</v>
      </c>
      <c r="B18" s="281"/>
      <c r="C18" s="281"/>
      <c r="D18" s="281"/>
      <c r="E18" s="281"/>
      <c r="F18" s="281"/>
    </row>
    <row r="19" spans="1:6" ht="16.5" customHeight="1">
      <c r="A19" s="413" t="s">
        <v>3</v>
      </c>
      <c r="B19" s="281">
        <v>2733</v>
      </c>
      <c r="C19" s="281">
        <v>2511</v>
      </c>
      <c r="D19" s="281">
        <v>4563</v>
      </c>
      <c r="E19" s="281">
        <v>5240</v>
      </c>
      <c r="F19" s="281">
        <v>5180</v>
      </c>
    </row>
    <row r="20" spans="1:6" ht="16.5" customHeight="1">
      <c r="A20" s="414" t="s">
        <v>2</v>
      </c>
      <c r="B20" s="281"/>
      <c r="C20" s="281"/>
      <c r="D20" s="281"/>
      <c r="E20" s="281"/>
      <c r="F20" s="281"/>
    </row>
    <row r="21" spans="1:6" ht="16.5" customHeight="1">
      <c r="A21" s="161" t="s">
        <v>1</v>
      </c>
      <c r="B21" s="282">
        <f t="shared" ref="B21:F21" si="5">+B23+B24</f>
        <v>39939</v>
      </c>
      <c r="C21" s="282">
        <f t="shared" si="5"/>
        <v>43325</v>
      </c>
      <c r="D21" s="282">
        <f t="shared" si="5"/>
        <v>53966</v>
      </c>
      <c r="E21" s="282">
        <f t="shared" si="5"/>
        <v>62570</v>
      </c>
      <c r="F21" s="282">
        <f t="shared" si="5"/>
        <v>76167</v>
      </c>
    </row>
    <row r="22" spans="1:6" ht="16.5" customHeight="1">
      <c r="A22" s="165" t="s">
        <v>0</v>
      </c>
      <c r="B22" s="279"/>
      <c r="C22" s="279"/>
      <c r="D22" s="279"/>
      <c r="E22" s="279"/>
      <c r="F22" s="279"/>
    </row>
    <row r="23" spans="1:6" ht="16.5" customHeight="1">
      <c r="A23" s="162" t="s">
        <v>420</v>
      </c>
      <c r="B23" s="281">
        <v>38851</v>
      </c>
      <c r="C23" s="281">
        <v>42391</v>
      </c>
      <c r="D23" s="281">
        <v>52797</v>
      </c>
      <c r="E23" s="281">
        <v>61140</v>
      </c>
      <c r="F23" s="281">
        <v>74711</v>
      </c>
    </row>
    <row r="24" spans="1:6" ht="16.5" customHeight="1">
      <c r="A24" s="162" t="s">
        <v>421</v>
      </c>
      <c r="B24" s="281">
        <v>1088</v>
      </c>
      <c r="C24" s="281">
        <v>934</v>
      </c>
      <c r="D24" s="281">
        <v>1169</v>
      </c>
      <c r="E24" s="281">
        <v>1430</v>
      </c>
      <c r="F24" s="281">
        <v>1456</v>
      </c>
    </row>
    <row r="25" spans="1:6" ht="16.5" customHeight="1">
      <c r="A25" s="162"/>
      <c r="B25" s="149"/>
      <c r="C25" s="149"/>
      <c r="D25" s="149"/>
      <c r="E25" s="149"/>
      <c r="F25" s="149"/>
    </row>
    <row r="26" spans="1:6" ht="16.5" customHeight="1">
      <c r="A26" s="166"/>
      <c r="B26" s="536" t="s">
        <v>436</v>
      </c>
      <c r="C26" s="536"/>
      <c r="D26" s="536"/>
      <c r="E26" s="536"/>
      <c r="F26" s="536"/>
    </row>
    <row r="27" spans="1:6" ht="16.5" customHeight="1">
      <c r="A27" s="166"/>
      <c r="B27" s="405"/>
      <c r="C27" s="405"/>
      <c r="D27" s="405"/>
      <c r="E27" s="405"/>
      <c r="F27" s="447"/>
    </row>
    <row r="28" spans="1:6" ht="16.5" customHeight="1">
      <c r="A28" s="161" t="s">
        <v>417</v>
      </c>
      <c r="B28" s="283">
        <f t="shared" ref="B28:F28" si="6">+B29+B32+B40</f>
        <v>100</v>
      </c>
      <c r="C28" s="283">
        <f t="shared" si="6"/>
        <v>100</v>
      </c>
      <c r="D28" s="283">
        <f t="shared" si="6"/>
        <v>100</v>
      </c>
      <c r="E28" s="283">
        <f t="shared" si="6"/>
        <v>100</v>
      </c>
      <c r="F28" s="283">
        <f t="shared" si="6"/>
        <v>99.999999999999986</v>
      </c>
    </row>
    <row r="29" spans="1:6" ht="16.5" customHeight="1">
      <c r="A29" s="161" t="s">
        <v>418</v>
      </c>
      <c r="B29" s="283">
        <f t="shared" ref="B29:B36" si="7">+B10/$B$9*100</f>
        <v>5.1763553233180932</v>
      </c>
      <c r="C29" s="283">
        <f t="shared" ref="C29:C36" si="8">+C10/$C$9*100</f>
        <v>4.6985756873136806</v>
      </c>
      <c r="D29" s="283">
        <f t="shared" ref="D29:D36" si="9">+D10/$D$9*100</f>
        <v>4.1221633196667797</v>
      </c>
      <c r="E29" s="283">
        <f t="shared" ref="E29:F36" si="10">+E10/$E$9*100</f>
        <v>3.8360441225422113</v>
      </c>
      <c r="F29" s="283">
        <f>+F10/$F$9*100</f>
        <v>1.9890528785065</v>
      </c>
    </row>
    <row r="30" spans="1:6">
      <c r="A30" s="413" t="s">
        <v>568</v>
      </c>
      <c r="B30" s="284">
        <f t="shared" si="7"/>
        <v>3.0317875027215329</v>
      </c>
      <c r="C30" s="284">
        <f t="shared" si="8"/>
        <v>2.0553163299105663</v>
      </c>
      <c r="D30" s="284">
        <f t="shared" si="9"/>
        <v>2.0081999321024733</v>
      </c>
      <c r="E30" s="284">
        <f t="shared" si="10"/>
        <v>2.04083975160983</v>
      </c>
      <c r="F30" s="284">
        <f t="shared" ref="F30:F40" si="11">+F11/$F$9*100</f>
        <v>0.78682435734532297</v>
      </c>
    </row>
    <row r="31" spans="1:6" ht="24.75">
      <c r="A31" s="413" t="s">
        <v>569</v>
      </c>
      <c r="B31" s="284">
        <f t="shared" si="7"/>
        <v>2.1445678205965599</v>
      </c>
      <c r="C31" s="284">
        <f t="shared" si="8"/>
        <v>2.6432593574031138</v>
      </c>
      <c r="D31" s="284">
        <f t="shared" si="9"/>
        <v>2.1139633875643065</v>
      </c>
      <c r="E31" s="284">
        <f t="shared" si="10"/>
        <v>1.7952043709323813</v>
      </c>
      <c r="F31" s="284">
        <f t="shared" si="11"/>
        <v>1.202228521161177</v>
      </c>
    </row>
    <row r="32" spans="1:6" ht="16.5" customHeight="1">
      <c r="A32" s="161" t="s">
        <v>419</v>
      </c>
      <c r="B32" s="283">
        <f t="shared" si="7"/>
        <v>22.360113215763118</v>
      </c>
      <c r="C32" s="283">
        <f t="shared" si="8"/>
        <v>23.547532295462073</v>
      </c>
      <c r="D32" s="283">
        <f t="shared" si="9"/>
        <v>25.413260909304576</v>
      </c>
      <c r="E32" s="283">
        <f t="shared" si="10"/>
        <v>24.344302751345829</v>
      </c>
      <c r="F32" s="283">
        <f t="shared" si="11"/>
        <v>23.563679014759064</v>
      </c>
    </row>
    <row r="33" spans="1:6" ht="16.5" customHeight="1">
      <c r="A33" s="413" t="s">
        <v>294</v>
      </c>
      <c r="B33" s="284">
        <f t="shared" si="7"/>
        <v>2.1971841207634806</v>
      </c>
      <c r="C33" s="284">
        <f t="shared" si="8"/>
        <v>1.9758198078834051</v>
      </c>
      <c r="D33" s="284">
        <f t="shared" si="9"/>
        <v>1.6269292037709242</v>
      </c>
      <c r="E33" s="284">
        <f t="shared" si="10"/>
        <v>1.3923164334660989</v>
      </c>
      <c r="F33" s="284">
        <f t="shared" si="11"/>
        <v>1.1592219724367119</v>
      </c>
    </row>
    <row r="34" spans="1:6" ht="16.5" customHeight="1">
      <c r="A34" s="413" t="s">
        <v>543</v>
      </c>
      <c r="B34" s="284">
        <f t="shared" si="7"/>
        <v>0</v>
      </c>
      <c r="C34" s="284">
        <f t="shared" si="8"/>
        <v>0</v>
      </c>
      <c r="D34" s="284">
        <f t="shared" si="9"/>
        <v>1.8280103413156449E-2</v>
      </c>
      <c r="E34" s="284">
        <f t="shared" si="10"/>
        <v>1.4921775461714169E-2</v>
      </c>
      <c r="F34" s="284">
        <f t="shared" si="11"/>
        <v>5.8645293715179356E-3</v>
      </c>
    </row>
    <row r="35" spans="1:6" ht="16.5" customHeight="1">
      <c r="A35" s="413" t="s">
        <v>295</v>
      </c>
      <c r="B35" s="284">
        <f t="shared" si="7"/>
        <v>13.442557515059148</v>
      </c>
      <c r="C35" s="284">
        <f t="shared" si="8"/>
        <v>15.718781053328918</v>
      </c>
      <c r="D35" s="284">
        <f t="shared" si="9"/>
        <v>16.228814665865823</v>
      </c>
      <c r="E35" s="284">
        <f t="shared" si="10"/>
        <v>15.864142973565501</v>
      </c>
      <c r="F35" s="284">
        <f t="shared" si="11"/>
        <v>15.860619685270258</v>
      </c>
    </row>
    <row r="36" spans="1:6" ht="16.5" customHeight="1">
      <c r="A36" s="413" t="s">
        <v>5</v>
      </c>
      <c r="B36" s="284">
        <f t="shared" si="7"/>
        <v>1.7617388780027579</v>
      </c>
      <c r="C36" s="284">
        <f t="shared" si="8"/>
        <v>1.6942696257038754</v>
      </c>
      <c r="D36" s="284">
        <f t="shared" si="9"/>
        <v>1.581228945238033</v>
      </c>
      <c r="E36" s="284">
        <f t="shared" si="10"/>
        <v>1.0582982289000356</v>
      </c>
      <c r="F36" s="284">
        <f t="shared" si="11"/>
        <v>1.474929136936761</v>
      </c>
    </row>
    <row r="37" spans="1:6" ht="16.5" customHeight="1">
      <c r="A37" s="414" t="s">
        <v>4</v>
      </c>
      <c r="B37" s="284"/>
      <c r="C37" s="284"/>
      <c r="D37" s="284"/>
      <c r="E37" s="284"/>
      <c r="F37" s="284"/>
    </row>
    <row r="38" spans="1:6" ht="16.5" customHeight="1">
      <c r="A38" s="413" t="s">
        <v>3</v>
      </c>
      <c r="B38" s="284">
        <f>+B19/$B$9*100</f>
        <v>4.9586327019377308</v>
      </c>
      <c r="C38" s="284">
        <f>+C19/$C$9*100</f>
        <v>4.158661808545876</v>
      </c>
      <c r="D38" s="284">
        <f>+D19/$D$9*100</f>
        <v>5.9580079910166344</v>
      </c>
      <c r="E38" s="284">
        <f>+E19/$E$9*100</f>
        <v>6.0146233399524798</v>
      </c>
      <c r="F38" s="284">
        <f t="shared" si="11"/>
        <v>5.0630436907438181</v>
      </c>
    </row>
    <row r="39" spans="1:6" ht="16.5" customHeight="1">
      <c r="A39" s="414" t="s">
        <v>2</v>
      </c>
      <c r="B39" s="284"/>
      <c r="C39" s="284"/>
      <c r="D39" s="284"/>
      <c r="E39" s="284"/>
      <c r="F39" s="284"/>
    </row>
    <row r="40" spans="1:6" ht="16.5" customHeight="1">
      <c r="A40" s="161" t="s">
        <v>1</v>
      </c>
      <c r="B40" s="283">
        <f>+B21/$B$9*100</f>
        <v>72.463531460918787</v>
      </c>
      <c r="C40" s="283">
        <f>+C21/$C$9*100</f>
        <v>71.753892017224246</v>
      </c>
      <c r="D40" s="283">
        <f>+D21/$D$9*100</f>
        <v>70.464575771028649</v>
      </c>
      <c r="E40" s="283">
        <f>+E21/$E$9*100</f>
        <v>71.819653126111959</v>
      </c>
      <c r="F40" s="283">
        <f t="shared" si="11"/>
        <v>74.447268106734427</v>
      </c>
    </row>
    <row r="41" spans="1:6" ht="16.5" customHeight="1">
      <c r="A41" s="165" t="s">
        <v>0</v>
      </c>
      <c r="B41" s="283"/>
      <c r="C41" s="283"/>
      <c r="D41" s="283"/>
      <c r="E41" s="283"/>
      <c r="F41" s="283"/>
    </row>
    <row r="42" spans="1:6" ht="16.5" customHeight="1">
      <c r="A42" s="162" t="s">
        <v>420</v>
      </c>
      <c r="B42" s="284">
        <f>+B23/$B$9*100</f>
        <v>70.489513027070188</v>
      </c>
      <c r="C42" s="284">
        <f>+C23/$C$9*100</f>
        <v>70.207022192779064</v>
      </c>
      <c r="D42" s="284">
        <f>+D23/$D$9*100</f>
        <v>68.938187136030081</v>
      </c>
      <c r="E42" s="284">
        <f>+E23/$E$9*100</f>
        <v>70.178257825323399</v>
      </c>
      <c r="F42" s="284">
        <f>+F23/$E$9*100</f>
        <v>85.755443578471329</v>
      </c>
    </row>
    <row r="43" spans="1:6" s="169" customFormat="1" ht="16.5" customHeight="1">
      <c r="A43" s="162" t="s">
        <v>421</v>
      </c>
      <c r="B43" s="284">
        <f>+B24/$B$9*100</f>
        <v>1.9740184338486102</v>
      </c>
      <c r="C43" s="284">
        <f>+C24/$C$9*100</f>
        <v>1.5468698244451806</v>
      </c>
      <c r="D43" s="284">
        <f>+D24/$D$9*100</f>
        <v>1.5263886349985636</v>
      </c>
      <c r="E43" s="284">
        <f>+E24/$E$9*100</f>
        <v>1.6413953007885582</v>
      </c>
      <c r="F43" s="284">
        <f>+F24/$E$9*100</f>
        <v>1.6712388517119869</v>
      </c>
    </row>
  </sheetData>
  <mergeCells count="2">
    <mergeCell ref="B26:F26"/>
    <mergeCell ref="B8:F8"/>
  </mergeCells>
  <pageMargins left="0.74803149606299213" right="0.51181102362204722" top="0.62992125984251968" bottom="0.62992125984251968" header="0.31496062992125984" footer="0.31496062992125984"/>
  <pageSetup paperSize="9" orientation="portrait" r:id="rId1"/>
  <headerFooter scaleWithDoc="0" alignWithMargins="0">
    <oddFooter>&amp;C&amp;10&amp;P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116"/>
  <sheetViews>
    <sheetView workbookViewId="0">
      <selection activeCell="A34" sqref="A34:XFD35"/>
    </sheetView>
  </sheetViews>
  <sheetFormatPr defaultRowHeight="12.75"/>
  <cols>
    <col min="1" max="1" width="5.109375" style="44" customWidth="1"/>
    <col min="2" max="2" width="61.21875" style="44" customWidth="1"/>
    <col min="3" max="3" width="5.44140625" style="44" customWidth="1"/>
    <col min="4" max="16384" width="8.88671875" style="44"/>
  </cols>
  <sheetData>
    <row r="1" spans="1:3" ht="15">
      <c r="A1" s="43"/>
      <c r="B1" s="43"/>
      <c r="C1" s="43"/>
    </row>
    <row r="2" spans="1:3" ht="20.25">
      <c r="A2" s="535" t="s">
        <v>129</v>
      </c>
      <c r="B2" s="535"/>
      <c r="C2" s="535"/>
    </row>
    <row r="3" spans="1:3">
      <c r="A3" s="45"/>
      <c r="B3" s="45"/>
      <c r="C3" s="45"/>
    </row>
    <row r="4" spans="1:3">
      <c r="A4" s="45"/>
      <c r="B4" s="45"/>
      <c r="C4" s="45"/>
    </row>
    <row r="5" spans="1:3">
      <c r="A5" s="45"/>
      <c r="B5" s="45"/>
      <c r="C5" s="45"/>
    </row>
    <row r="6" spans="1:3">
      <c r="A6" s="45"/>
      <c r="B6" s="45"/>
      <c r="C6" s="45"/>
    </row>
    <row r="7" spans="1:3">
      <c r="A7" s="45"/>
      <c r="B7" s="45"/>
      <c r="C7" s="45"/>
    </row>
    <row r="8" spans="1:3">
      <c r="A8" s="45"/>
      <c r="B8" s="45"/>
      <c r="C8" s="45"/>
    </row>
    <row r="9" spans="1:3">
      <c r="A9" s="45"/>
      <c r="B9" s="45"/>
      <c r="C9" s="45"/>
    </row>
    <row r="10" spans="1:3">
      <c r="A10" s="45"/>
      <c r="B10" s="45"/>
      <c r="C10" s="45"/>
    </row>
    <row r="11" spans="1:3">
      <c r="A11" s="45"/>
      <c r="B11" s="45"/>
      <c r="C11" s="45"/>
    </row>
    <row r="12" spans="1:3">
      <c r="A12" s="45"/>
      <c r="B12" s="45"/>
      <c r="C12" s="45"/>
    </row>
    <row r="13" spans="1:3">
      <c r="A13" s="45"/>
      <c r="B13" s="45"/>
      <c r="C13" s="45"/>
    </row>
    <row r="14" spans="1:3">
      <c r="A14" s="45"/>
      <c r="B14" s="45"/>
      <c r="C14" s="45"/>
    </row>
    <row r="15" spans="1:3">
      <c r="A15" s="45"/>
      <c r="B15" s="45"/>
      <c r="C15" s="45"/>
    </row>
    <row r="16" spans="1:3">
      <c r="A16" s="45"/>
      <c r="B16" s="45"/>
      <c r="C16" s="45"/>
    </row>
    <row r="17" spans="1:3">
      <c r="A17" s="45"/>
      <c r="B17" s="45"/>
      <c r="C17" s="45"/>
    </row>
    <row r="18" spans="1:3">
      <c r="A18" s="45"/>
      <c r="B18" s="45"/>
      <c r="C18" s="45"/>
    </row>
    <row r="19" spans="1:3">
      <c r="A19" s="45"/>
      <c r="B19" s="45"/>
      <c r="C19" s="45"/>
    </row>
    <row r="20" spans="1:3">
      <c r="A20" s="45"/>
      <c r="B20" s="45"/>
      <c r="C20" s="45"/>
    </row>
    <row r="21" spans="1:3">
      <c r="A21" s="45"/>
      <c r="B21" s="45"/>
      <c r="C21" s="45"/>
    </row>
    <row r="22" spans="1:3">
      <c r="A22" s="45"/>
      <c r="B22" s="45"/>
      <c r="C22" s="45"/>
    </row>
    <row r="23" spans="1:3">
      <c r="A23" s="45"/>
      <c r="B23" s="45"/>
      <c r="C23" s="45"/>
    </row>
    <row r="24" spans="1:3">
      <c r="A24" s="45"/>
      <c r="B24" s="45"/>
      <c r="C24" s="45"/>
    </row>
    <row r="25" spans="1:3">
      <c r="A25" s="45"/>
      <c r="B25" s="45"/>
      <c r="C25" s="45"/>
    </row>
    <row r="26" spans="1:3">
      <c r="A26" s="45"/>
      <c r="B26" s="45"/>
      <c r="C26" s="45"/>
    </row>
    <row r="27" spans="1:3">
      <c r="A27" s="45"/>
      <c r="B27" s="45"/>
      <c r="C27" s="45"/>
    </row>
    <row r="28" spans="1:3">
      <c r="A28" s="45"/>
      <c r="B28" s="45"/>
      <c r="C28" s="45"/>
    </row>
    <row r="29" spans="1:3">
      <c r="A29" s="45"/>
      <c r="B29" s="45"/>
      <c r="C29" s="45"/>
    </row>
    <row r="30" spans="1:3">
      <c r="A30" s="45"/>
      <c r="B30" s="45"/>
      <c r="C30" s="45"/>
    </row>
    <row r="31" spans="1:3">
      <c r="A31" s="45"/>
      <c r="B31" s="45"/>
      <c r="C31" s="45"/>
    </row>
    <row r="32" spans="1:3">
      <c r="A32" s="45"/>
      <c r="B32" s="45"/>
      <c r="C32" s="45"/>
    </row>
    <row r="33" spans="1:3">
      <c r="A33" s="45"/>
      <c r="B33" s="45"/>
      <c r="C33" s="45"/>
    </row>
    <row r="34" spans="1:3">
      <c r="A34" s="45"/>
      <c r="B34" s="45"/>
      <c r="C34" s="45"/>
    </row>
    <row r="35" spans="1:3">
      <c r="A35" s="45"/>
      <c r="B35" s="45"/>
      <c r="C35" s="45"/>
    </row>
    <row r="36" spans="1:3">
      <c r="A36" s="45"/>
      <c r="B36" s="45"/>
      <c r="C36" s="45"/>
    </row>
    <row r="37" spans="1:3">
      <c r="A37" s="45"/>
      <c r="B37" s="45"/>
      <c r="C37" s="45"/>
    </row>
    <row r="38" spans="1:3">
      <c r="A38" s="45"/>
      <c r="B38" s="45"/>
      <c r="C38" s="45"/>
    </row>
    <row r="39" spans="1:3">
      <c r="A39" s="45"/>
      <c r="B39" s="45"/>
      <c r="C39" s="45"/>
    </row>
    <row r="40" spans="1:3">
      <c r="A40" s="45"/>
      <c r="B40" s="45"/>
      <c r="C40" s="45"/>
    </row>
    <row r="41" spans="1:3">
      <c r="A41" s="45"/>
      <c r="B41" s="45"/>
      <c r="C41" s="45"/>
    </row>
    <row r="42" spans="1:3">
      <c r="A42" s="45"/>
      <c r="B42" s="45"/>
      <c r="C42" s="45"/>
    </row>
    <row r="43" spans="1:3">
      <c r="A43" s="45"/>
      <c r="B43" s="45"/>
      <c r="C43" s="45"/>
    </row>
    <row r="44" spans="1:3">
      <c r="A44" s="45"/>
      <c r="B44" s="45"/>
      <c r="C44" s="45"/>
    </row>
    <row r="45" spans="1:3">
      <c r="A45" s="45"/>
      <c r="B45" s="45"/>
      <c r="C45" s="45"/>
    </row>
    <row r="46" spans="1:3">
      <c r="A46" s="45"/>
      <c r="B46" s="45"/>
      <c r="C46" s="45"/>
    </row>
    <row r="47" spans="1:3">
      <c r="A47" s="45"/>
      <c r="B47" s="45"/>
      <c r="C47" s="45"/>
    </row>
    <row r="48" spans="1:3">
      <c r="A48" s="45"/>
      <c r="B48" s="45"/>
      <c r="C48" s="45"/>
    </row>
    <row r="49" spans="1:3">
      <c r="A49" s="45"/>
      <c r="B49" s="45"/>
      <c r="C49" s="45"/>
    </row>
    <row r="50" spans="1:3">
      <c r="A50" s="45"/>
      <c r="B50" s="45"/>
      <c r="C50" s="45"/>
    </row>
    <row r="51" spans="1:3">
      <c r="A51" s="45"/>
      <c r="B51" s="45"/>
      <c r="C51" s="45"/>
    </row>
    <row r="52" spans="1:3">
      <c r="A52" s="45"/>
      <c r="B52" s="45"/>
      <c r="C52" s="45"/>
    </row>
    <row r="53" spans="1:3">
      <c r="A53" s="45"/>
      <c r="B53" s="45"/>
      <c r="C53" s="45"/>
    </row>
    <row r="54" spans="1:3">
      <c r="A54" s="45"/>
      <c r="B54" s="45"/>
      <c r="C54" s="45"/>
    </row>
    <row r="55" spans="1:3">
      <c r="A55" s="45"/>
      <c r="B55" s="45"/>
      <c r="C55" s="45"/>
    </row>
    <row r="56" spans="1:3">
      <c r="A56" s="45"/>
      <c r="B56" s="45"/>
      <c r="C56" s="45"/>
    </row>
    <row r="57" spans="1:3">
      <c r="A57" s="45"/>
      <c r="B57" s="45"/>
      <c r="C57" s="45"/>
    </row>
    <row r="58" spans="1:3">
      <c r="A58" s="45"/>
      <c r="B58" s="45"/>
      <c r="C58" s="45"/>
    </row>
    <row r="59" spans="1:3">
      <c r="A59" s="45"/>
      <c r="B59" s="45"/>
      <c r="C59" s="45"/>
    </row>
    <row r="60" spans="1:3">
      <c r="A60" s="45"/>
      <c r="B60" s="45"/>
      <c r="C60" s="45"/>
    </row>
    <row r="61" spans="1:3">
      <c r="A61" s="45"/>
      <c r="B61" s="45"/>
      <c r="C61" s="45"/>
    </row>
    <row r="62" spans="1:3">
      <c r="A62" s="45"/>
      <c r="B62" s="45"/>
      <c r="C62" s="45"/>
    </row>
    <row r="63" spans="1:3">
      <c r="A63" s="45"/>
      <c r="B63" s="45"/>
      <c r="C63" s="45"/>
    </row>
    <row r="64" spans="1:3">
      <c r="A64" s="45"/>
      <c r="B64" s="45"/>
      <c r="C64" s="45"/>
    </row>
    <row r="65" spans="1:3">
      <c r="A65" s="45"/>
      <c r="B65" s="45"/>
      <c r="C65" s="45"/>
    </row>
    <row r="66" spans="1:3">
      <c r="A66" s="45"/>
      <c r="B66" s="45"/>
      <c r="C66" s="45"/>
    </row>
    <row r="67" spans="1:3">
      <c r="A67" s="45"/>
      <c r="B67" s="45"/>
      <c r="C67" s="45"/>
    </row>
    <row r="68" spans="1:3">
      <c r="A68" s="45"/>
      <c r="B68" s="45"/>
      <c r="C68" s="45"/>
    </row>
    <row r="69" spans="1:3">
      <c r="A69" s="45"/>
      <c r="B69" s="45"/>
      <c r="C69" s="45"/>
    </row>
    <row r="70" spans="1:3">
      <c r="A70" s="45"/>
      <c r="B70" s="45"/>
      <c r="C70" s="45"/>
    </row>
    <row r="71" spans="1:3">
      <c r="A71" s="45"/>
      <c r="B71" s="45"/>
      <c r="C71" s="45"/>
    </row>
    <row r="72" spans="1:3">
      <c r="A72" s="45"/>
      <c r="B72" s="45"/>
      <c r="C72" s="45"/>
    </row>
    <row r="73" spans="1:3">
      <c r="A73" s="45"/>
      <c r="B73" s="45"/>
      <c r="C73" s="45"/>
    </row>
    <row r="74" spans="1:3">
      <c r="A74" s="45"/>
      <c r="B74" s="45"/>
      <c r="C74" s="45"/>
    </row>
    <row r="75" spans="1:3">
      <c r="A75" s="45"/>
      <c r="B75" s="45"/>
      <c r="C75" s="45"/>
    </row>
    <row r="76" spans="1:3">
      <c r="A76" s="45"/>
      <c r="B76" s="45"/>
      <c r="C76" s="45"/>
    </row>
    <row r="77" spans="1:3">
      <c r="A77" s="45"/>
      <c r="B77" s="45"/>
      <c r="C77" s="45"/>
    </row>
    <row r="78" spans="1:3">
      <c r="A78" s="45"/>
      <c r="B78" s="45"/>
      <c r="C78" s="45"/>
    </row>
    <row r="79" spans="1:3">
      <c r="A79" s="45"/>
      <c r="B79" s="45"/>
      <c r="C79" s="45"/>
    </row>
    <row r="80" spans="1:3">
      <c r="A80" s="45"/>
      <c r="B80" s="45"/>
      <c r="C80" s="45"/>
    </row>
    <row r="81" spans="1:3">
      <c r="A81" s="45"/>
      <c r="B81" s="45"/>
      <c r="C81" s="45"/>
    </row>
    <row r="82" spans="1:3">
      <c r="A82" s="45"/>
      <c r="B82" s="45"/>
      <c r="C82" s="45"/>
    </row>
    <row r="83" spans="1:3">
      <c r="A83" s="45"/>
      <c r="B83" s="45"/>
      <c r="C83" s="45"/>
    </row>
    <row r="84" spans="1:3">
      <c r="A84" s="45"/>
      <c r="B84" s="45"/>
      <c r="C84" s="45"/>
    </row>
    <row r="85" spans="1:3">
      <c r="A85" s="45"/>
      <c r="B85" s="45"/>
      <c r="C85" s="45"/>
    </row>
    <row r="86" spans="1:3">
      <c r="A86" s="45"/>
      <c r="B86" s="45"/>
      <c r="C86" s="45"/>
    </row>
    <row r="87" spans="1:3">
      <c r="A87" s="45"/>
      <c r="B87" s="45"/>
      <c r="C87" s="45"/>
    </row>
    <row r="88" spans="1:3">
      <c r="A88" s="45"/>
      <c r="B88" s="45"/>
      <c r="C88" s="45"/>
    </row>
    <row r="89" spans="1:3">
      <c r="A89" s="45"/>
      <c r="B89" s="45"/>
      <c r="C89" s="45"/>
    </row>
    <row r="90" spans="1:3">
      <c r="A90" s="45"/>
      <c r="B90" s="45"/>
      <c r="C90" s="45"/>
    </row>
    <row r="91" spans="1:3">
      <c r="A91" s="45"/>
      <c r="B91" s="45"/>
      <c r="C91" s="45"/>
    </row>
    <row r="92" spans="1:3">
      <c r="A92" s="45"/>
      <c r="B92" s="45"/>
      <c r="C92" s="45"/>
    </row>
    <row r="93" spans="1:3">
      <c r="A93" s="45"/>
      <c r="B93" s="45"/>
      <c r="C93" s="45"/>
    </row>
    <row r="94" spans="1:3">
      <c r="A94" s="45"/>
      <c r="B94" s="45"/>
      <c r="C94" s="45"/>
    </row>
    <row r="95" spans="1:3">
      <c r="A95" s="45"/>
      <c r="B95" s="45"/>
      <c r="C95" s="45"/>
    </row>
    <row r="96" spans="1:3">
      <c r="A96" s="45"/>
      <c r="B96" s="45"/>
      <c r="C96" s="45"/>
    </row>
    <row r="97" spans="1:3">
      <c r="A97" s="45"/>
      <c r="B97" s="45"/>
      <c r="C97" s="45"/>
    </row>
    <row r="98" spans="1:3">
      <c r="A98" s="45"/>
      <c r="B98" s="45"/>
      <c r="C98" s="45"/>
    </row>
    <row r="99" spans="1:3">
      <c r="A99" s="45"/>
      <c r="B99" s="45"/>
      <c r="C99" s="45"/>
    </row>
    <row r="100" spans="1:3">
      <c r="A100" s="45"/>
      <c r="B100" s="45"/>
      <c r="C100" s="45"/>
    </row>
    <row r="101" spans="1:3">
      <c r="A101" s="45"/>
      <c r="B101" s="45"/>
      <c r="C101" s="45"/>
    </row>
    <row r="102" spans="1:3">
      <c r="A102" s="45"/>
      <c r="B102" s="45"/>
      <c r="C102" s="45"/>
    </row>
    <row r="103" spans="1:3">
      <c r="A103" s="45"/>
      <c r="B103" s="45"/>
      <c r="C103" s="45"/>
    </row>
    <row r="104" spans="1:3">
      <c r="A104" s="45"/>
      <c r="B104" s="45"/>
      <c r="C104" s="45"/>
    </row>
    <row r="105" spans="1:3">
      <c r="A105" s="45"/>
      <c r="B105" s="45"/>
      <c r="C105" s="45"/>
    </row>
    <row r="106" spans="1:3">
      <c r="A106" s="45"/>
      <c r="B106" s="45"/>
      <c r="C106" s="45"/>
    </row>
    <row r="107" spans="1:3">
      <c r="A107" s="45"/>
      <c r="B107" s="45"/>
      <c r="C107" s="45"/>
    </row>
    <row r="108" spans="1:3">
      <c r="A108" s="45"/>
      <c r="B108" s="45"/>
      <c r="C108" s="45"/>
    </row>
    <row r="109" spans="1:3">
      <c r="A109" s="45"/>
      <c r="B109" s="45"/>
      <c r="C109" s="45"/>
    </row>
    <row r="110" spans="1:3">
      <c r="A110" s="45"/>
      <c r="B110" s="45"/>
      <c r="C110" s="45"/>
    </row>
    <row r="111" spans="1:3">
      <c r="A111" s="45"/>
      <c r="B111" s="45"/>
      <c r="C111" s="45"/>
    </row>
    <row r="112" spans="1:3">
      <c r="A112" s="45"/>
      <c r="B112" s="45"/>
      <c r="C112" s="45"/>
    </row>
    <row r="113" spans="1:3">
      <c r="A113" s="45"/>
      <c r="B113" s="45"/>
      <c r="C113" s="45"/>
    </row>
    <row r="114" spans="1:3">
      <c r="A114" s="45"/>
      <c r="B114" s="45"/>
      <c r="C114" s="45"/>
    </row>
    <row r="115" spans="1:3">
      <c r="A115" s="45"/>
      <c r="B115" s="45"/>
      <c r="C115" s="45"/>
    </row>
    <row r="116" spans="1:3">
      <c r="A116" s="45"/>
      <c r="B116" s="45"/>
      <c r="C116" s="45"/>
    </row>
  </sheetData>
  <mergeCells count="1">
    <mergeCell ref="A2:C2"/>
  </mergeCells>
  <pageMargins left="0.74803149606299213" right="0.51181102362204722" top="0.62992125984251968" bottom="0.62992125984251968" header="0.31496062992125984" footer="0.31496062992125984"/>
  <pageSetup paperSize="9" orientation="portrait" r:id="rId1"/>
  <headerFooter scaleWithDoc="0" alignWithMargins="0">
    <oddFooter>&amp;C&amp;10&amp;P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58"/>
  <sheetViews>
    <sheetView workbookViewId="0">
      <selection activeCell="B1" sqref="B1:B1048576"/>
    </sheetView>
  </sheetViews>
  <sheetFormatPr defaultRowHeight="15"/>
  <cols>
    <col min="1" max="1" width="38.109375" style="172" customWidth="1"/>
    <col min="2" max="3" width="7.21875" style="287" customWidth="1"/>
    <col min="4" max="6" width="7.21875" style="172" customWidth="1"/>
    <col min="7" max="16384" width="8.88671875" style="172"/>
  </cols>
  <sheetData>
    <row r="1" spans="1:12" ht="20.25" customHeight="1">
      <c r="A1" s="187" t="s">
        <v>269</v>
      </c>
      <c r="B1" s="285"/>
      <c r="C1" s="285"/>
    </row>
    <row r="2" spans="1:12" ht="20.25" customHeight="1">
      <c r="A2" s="188" t="s">
        <v>126</v>
      </c>
      <c r="B2" s="285"/>
      <c r="C2" s="285"/>
    </row>
    <row r="3" spans="1:12" ht="20.25" customHeight="1">
      <c r="A3" s="188"/>
      <c r="B3" s="285"/>
      <c r="C3" s="285"/>
      <c r="D3" s="285"/>
      <c r="E3" s="285"/>
      <c r="F3" s="285"/>
    </row>
    <row r="4" spans="1:12" ht="21.75" customHeight="1">
      <c r="A4" s="174"/>
      <c r="B4" s="286"/>
      <c r="E4" s="278"/>
      <c r="F4" s="278" t="s">
        <v>435</v>
      </c>
    </row>
    <row r="5" spans="1:12" s="65" customFormat="1" ht="21.75" customHeight="1">
      <c r="A5" s="133"/>
      <c r="B5" s="53">
        <v>2014</v>
      </c>
      <c r="C5" s="53">
        <v>2015</v>
      </c>
      <c r="D5" s="53">
        <v>2016</v>
      </c>
      <c r="E5" s="53">
        <v>2017</v>
      </c>
      <c r="F5" s="53">
        <v>2018</v>
      </c>
    </row>
    <row r="6" spans="1:12" s="65" customFormat="1" ht="16.5" customHeight="1">
      <c r="A6" s="133"/>
      <c r="B6" s="288"/>
      <c r="C6" s="64"/>
      <c r="D6" s="64"/>
      <c r="E6" s="64"/>
      <c r="F6" s="64"/>
    </row>
    <row r="7" spans="1:12" ht="24" customHeight="1">
      <c r="A7" s="135" t="s">
        <v>291</v>
      </c>
      <c r="B7" s="190">
        <f t="shared" ref="B7:E7" si="0">SUM(B8:B30,B40:B57)</f>
        <v>55116</v>
      </c>
      <c r="C7" s="190">
        <f t="shared" si="0"/>
        <v>60380</v>
      </c>
      <c r="D7" s="190">
        <f t="shared" si="0"/>
        <v>76586</v>
      </c>
      <c r="E7" s="190">
        <f t="shared" si="0"/>
        <v>87121</v>
      </c>
      <c r="F7" s="190">
        <f t="shared" ref="F7" si="1">SUM(F8:F30,F40:F57)</f>
        <v>102310</v>
      </c>
      <c r="G7" s="469"/>
      <c r="H7" s="469"/>
      <c r="I7" s="469"/>
      <c r="J7" s="469"/>
      <c r="K7" s="469"/>
      <c r="L7" s="469"/>
    </row>
    <row r="8" spans="1:12" ht="24" customHeight="1">
      <c r="A8" s="198" t="s">
        <v>224</v>
      </c>
      <c r="B8" s="289">
        <v>1020</v>
      </c>
      <c r="C8" s="289">
        <v>882</v>
      </c>
      <c r="D8" s="289">
        <v>994</v>
      </c>
      <c r="E8" s="289">
        <v>1119</v>
      </c>
      <c r="F8" s="289">
        <v>774</v>
      </c>
    </row>
    <row r="9" spans="1:12" s="203" customFormat="1" ht="24" customHeight="1">
      <c r="A9" s="200" t="s">
        <v>33</v>
      </c>
      <c r="B9" s="290"/>
      <c r="C9" s="290"/>
      <c r="D9" s="289"/>
      <c r="E9" s="289"/>
      <c r="F9" s="289"/>
    </row>
    <row r="10" spans="1:12" ht="24" customHeight="1">
      <c r="A10" s="198" t="s">
        <v>439</v>
      </c>
      <c r="B10" s="289">
        <v>197</v>
      </c>
      <c r="C10" s="289">
        <v>239</v>
      </c>
      <c r="D10" s="289">
        <v>250</v>
      </c>
      <c r="E10" s="289">
        <v>273</v>
      </c>
      <c r="F10" s="289">
        <v>364</v>
      </c>
    </row>
    <row r="11" spans="1:12" ht="24" customHeight="1">
      <c r="A11" s="198" t="s">
        <v>440</v>
      </c>
      <c r="B11" s="289">
        <v>46210</v>
      </c>
      <c r="C11" s="289">
        <v>50208</v>
      </c>
      <c r="D11" s="289">
        <v>63705</v>
      </c>
      <c r="E11" s="289">
        <v>73018</v>
      </c>
      <c r="F11" s="468">
        <f>87607</f>
        <v>87607</v>
      </c>
    </row>
    <row r="12" spans="1:12" ht="24" customHeight="1">
      <c r="A12" s="198" t="s">
        <v>225</v>
      </c>
      <c r="B12" s="289">
        <v>513</v>
      </c>
      <c r="C12" s="289">
        <v>530</v>
      </c>
      <c r="D12" s="289">
        <v>609</v>
      </c>
      <c r="E12" s="289">
        <v>734</v>
      </c>
      <c r="F12" s="289">
        <v>117</v>
      </c>
    </row>
    <row r="13" spans="1:12" ht="24" customHeight="1">
      <c r="A13" s="198" t="s">
        <v>226</v>
      </c>
      <c r="B13" s="289"/>
      <c r="C13" s="289"/>
      <c r="D13" s="289"/>
      <c r="E13" s="289"/>
      <c r="F13" s="289"/>
    </row>
    <row r="14" spans="1:12" ht="24" customHeight="1">
      <c r="A14" s="200" t="s">
        <v>227</v>
      </c>
      <c r="B14" s="289"/>
      <c r="C14" s="289"/>
      <c r="D14" s="289"/>
      <c r="E14" s="289"/>
      <c r="F14" s="289"/>
    </row>
    <row r="15" spans="1:12" ht="24" customHeight="1">
      <c r="A15" s="198" t="s">
        <v>228</v>
      </c>
      <c r="B15" s="289">
        <v>73</v>
      </c>
      <c r="C15" s="289">
        <v>303</v>
      </c>
      <c r="D15" s="289">
        <v>346</v>
      </c>
      <c r="E15" s="289">
        <v>209</v>
      </c>
      <c r="F15" s="289">
        <v>370</v>
      </c>
    </row>
    <row r="16" spans="1:12" s="203" customFormat="1" ht="24" customHeight="1">
      <c r="A16" s="198" t="s">
        <v>229</v>
      </c>
      <c r="B16" s="290"/>
      <c r="C16" s="290"/>
      <c r="D16" s="289"/>
      <c r="E16" s="289"/>
      <c r="F16" s="289"/>
    </row>
    <row r="17" spans="1:6" ht="24" customHeight="1">
      <c r="A17" s="200" t="s">
        <v>230</v>
      </c>
      <c r="B17" s="289"/>
      <c r="C17" s="289"/>
      <c r="D17" s="289"/>
      <c r="E17" s="289"/>
      <c r="F17" s="289"/>
    </row>
    <row r="18" spans="1:6" ht="24" customHeight="1">
      <c r="A18" s="200" t="s">
        <v>231</v>
      </c>
      <c r="B18" s="289"/>
      <c r="C18" s="289"/>
      <c r="D18" s="289"/>
      <c r="E18" s="289"/>
      <c r="F18" s="289"/>
    </row>
    <row r="19" spans="1:6" ht="24" customHeight="1">
      <c r="A19" s="198" t="s">
        <v>441</v>
      </c>
      <c r="B19" s="289">
        <v>1982</v>
      </c>
      <c r="C19" s="289">
        <v>2423</v>
      </c>
      <c r="D19" s="289">
        <v>2945</v>
      </c>
      <c r="E19" s="289">
        <v>2958</v>
      </c>
      <c r="F19" s="289">
        <v>2999</v>
      </c>
    </row>
    <row r="20" spans="1:6" ht="24" customHeight="1">
      <c r="A20" s="204" t="s">
        <v>232</v>
      </c>
      <c r="B20" s="289">
        <v>2575</v>
      </c>
      <c r="C20" s="289">
        <v>2986</v>
      </c>
      <c r="D20" s="289">
        <v>3818</v>
      </c>
      <c r="E20" s="289">
        <v>4201</v>
      </c>
      <c r="F20" s="289">
        <v>4785</v>
      </c>
    </row>
    <row r="21" spans="1:6" ht="24" customHeight="1">
      <c r="A21" s="205" t="s">
        <v>233</v>
      </c>
      <c r="B21" s="289"/>
      <c r="C21" s="289"/>
      <c r="D21" s="289"/>
      <c r="E21" s="289"/>
      <c r="F21" s="289"/>
    </row>
    <row r="22" spans="1:6" ht="24" customHeight="1">
      <c r="A22" s="198" t="s">
        <v>442</v>
      </c>
      <c r="B22" s="289">
        <v>747</v>
      </c>
      <c r="C22" s="289">
        <v>827</v>
      </c>
      <c r="D22" s="289">
        <v>1043</v>
      </c>
      <c r="E22" s="289">
        <v>1197</v>
      </c>
      <c r="F22" s="289">
        <v>1339</v>
      </c>
    </row>
    <row r="23" spans="1:6" ht="24" customHeight="1">
      <c r="A23" s="198" t="s">
        <v>23</v>
      </c>
      <c r="B23" s="289">
        <v>155</v>
      </c>
      <c r="C23" s="289">
        <v>180</v>
      </c>
      <c r="D23" s="289">
        <v>259</v>
      </c>
      <c r="E23" s="289">
        <v>322</v>
      </c>
      <c r="F23" s="289">
        <v>382</v>
      </c>
    </row>
    <row r="24" spans="1:6" ht="24" customHeight="1">
      <c r="A24" s="200" t="s">
        <v>234</v>
      </c>
      <c r="B24" s="289"/>
      <c r="C24" s="289"/>
      <c r="D24" s="289"/>
      <c r="E24" s="289"/>
      <c r="F24" s="289"/>
    </row>
    <row r="25" spans="1:6" ht="24" customHeight="1">
      <c r="A25" s="198" t="s">
        <v>443</v>
      </c>
      <c r="B25" s="289">
        <v>18</v>
      </c>
      <c r="C25" s="289">
        <v>27</v>
      </c>
      <c r="D25" s="289">
        <v>10</v>
      </c>
      <c r="E25" s="289">
        <v>14</v>
      </c>
      <c r="F25" s="289">
        <v>58</v>
      </c>
    </row>
    <row r="26" spans="1:6" ht="24" customHeight="1">
      <c r="A26" s="198" t="s">
        <v>235</v>
      </c>
      <c r="B26" s="289">
        <v>16</v>
      </c>
      <c r="C26" s="289">
        <v>20</v>
      </c>
      <c r="D26" s="289">
        <v>26</v>
      </c>
      <c r="E26" s="289">
        <v>45</v>
      </c>
      <c r="F26" s="289">
        <v>54</v>
      </c>
    </row>
    <row r="27" spans="1:6" s="251" customFormat="1" ht="24" customHeight="1">
      <c r="A27" s="208" t="s">
        <v>18</v>
      </c>
      <c r="B27" s="289"/>
      <c r="C27" s="289"/>
      <c r="D27" s="289"/>
      <c r="E27" s="289"/>
      <c r="F27" s="289"/>
    </row>
    <row r="28" spans="1:6" s="251" customFormat="1" ht="24" customHeight="1">
      <c r="A28" s="291" t="s">
        <v>490</v>
      </c>
      <c r="B28" s="289">
        <v>244</v>
      </c>
      <c r="C28" s="289">
        <v>293</v>
      </c>
      <c r="D28" s="289">
        <v>429</v>
      </c>
      <c r="E28" s="289">
        <v>426</v>
      </c>
      <c r="F28" s="289">
        <v>681</v>
      </c>
    </row>
    <row r="29" spans="1:6" s="251" customFormat="1" ht="24" customHeight="1">
      <c r="A29" s="292" t="s">
        <v>236</v>
      </c>
      <c r="B29" s="289">
        <v>153</v>
      </c>
      <c r="C29" s="289">
        <v>199</v>
      </c>
      <c r="D29" s="289">
        <v>299</v>
      </c>
      <c r="E29" s="289">
        <v>370</v>
      </c>
      <c r="F29" s="289">
        <v>408</v>
      </c>
    </row>
    <row r="30" spans="1:6" s="251" customFormat="1" ht="24" customHeight="1">
      <c r="A30" s="208" t="s">
        <v>237</v>
      </c>
      <c r="B30" s="439"/>
      <c r="C30" s="289"/>
      <c r="D30" s="289"/>
      <c r="E30" s="289"/>
      <c r="F30" s="289"/>
    </row>
    <row r="31" spans="1:6" s="251" customFormat="1" ht="24" customHeight="1">
      <c r="A31" s="208"/>
    </row>
    <row r="32" spans="1:6" s="251" customFormat="1" ht="24" customHeight="1">
      <c r="A32" s="208"/>
    </row>
    <row r="33" spans="1:6" ht="20.25" customHeight="1">
      <c r="A33" s="187" t="s">
        <v>491</v>
      </c>
      <c r="B33" s="285"/>
      <c r="C33" s="285"/>
    </row>
    <row r="34" spans="1:6" ht="20.25" customHeight="1">
      <c r="A34" s="187" t="s">
        <v>492</v>
      </c>
      <c r="B34" s="285"/>
      <c r="C34" s="285"/>
    </row>
    <row r="35" spans="1:6" ht="20.25" customHeight="1">
      <c r="A35" s="188" t="s">
        <v>279</v>
      </c>
      <c r="B35" s="285"/>
      <c r="C35" s="285"/>
    </row>
    <row r="36" spans="1:6" ht="20.25" customHeight="1">
      <c r="A36" s="188"/>
      <c r="B36" s="285"/>
      <c r="C36" s="285"/>
    </row>
    <row r="37" spans="1:6" ht="21.75" customHeight="1">
      <c r="A37" s="174"/>
      <c r="B37" s="286"/>
      <c r="E37" s="278"/>
      <c r="F37" s="278" t="s">
        <v>435</v>
      </c>
    </row>
    <row r="38" spans="1:6" s="65" customFormat="1" ht="21.75" customHeight="1">
      <c r="A38" s="133"/>
      <c r="B38" s="53">
        <v>2014</v>
      </c>
      <c r="C38" s="53">
        <v>2015</v>
      </c>
      <c r="D38" s="53">
        <v>2016</v>
      </c>
      <c r="E38" s="53">
        <v>2017</v>
      </c>
      <c r="F38" s="53">
        <v>2018</v>
      </c>
    </row>
    <row r="39" spans="1:6" s="65" customFormat="1" ht="16.5" customHeight="1">
      <c r="A39" s="133"/>
      <c r="B39" s="288"/>
    </row>
    <row r="40" spans="1:6" s="251" customFormat="1" ht="24" customHeight="1">
      <c r="A40" s="207" t="s">
        <v>238</v>
      </c>
      <c r="B40" s="289">
        <v>734</v>
      </c>
      <c r="C40" s="289">
        <v>772</v>
      </c>
      <c r="D40" s="289">
        <v>1167</v>
      </c>
      <c r="E40" s="289">
        <v>1378</v>
      </c>
      <c r="F40" s="289">
        <v>1417</v>
      </c>
    </row>
    <row r="41" spans="1:6" s="251" customFormat="1" ht="24" customHeight="1">
      <c r="A41" s="205" t="s">
        <v>12</v>
      </c>
      <c r="B41" s="289"/>
      <c r="C41" s="289"/>
      <c r="D41" s="289"/>
      <c r="E41" s="289"/>
      <c r="F41" s="289"/>
    </row>
    <row r="42" spans="1:6" ht="24" customHeight="1">
      <c r="A42" s="198" t="s">
        <v>239</v>
      </c>
      <c r="B42" s="289"/>
      <c r="C42" s="289"/>
      <c r="D42" s="289"/>
      <c r="E42" s="289"/>
      <c r="F42" s="289"/>
    </row>
    <row r="43" spans="1:6" ht="24" customHeight="1">
      <c r="A43" s="198" t="s">
        <v>240</v>
      </c>
      <c r="B43" s="289"/>
      <c r="C43" s="289"/>
      <c r="D43" s="289"/>
      <c r="E43" s="289"/>
      <c r="F43" s="289"/>
    </row>
    <row r="44" spans="1:6" ht="24" customHeight="1">
      <c r="A44" s="200" t="s">
        <v>241</v>
      </c>
      <c r="B44" s="289"/>
      <c r="C44" s="289"/>
      <c r="D44" s="289"/>
      <c r="E44" s="289"/>
      <c r="F44" s="289"/>
    </row>
    <row r="45" spans="1:6" ht="24" customHeight="1">
      <c r="A45" s="200" t="s">
        <v>242</v>
      </c>
      <c r="B45" s="206"/>
    </row>
    <row r="46" spans="1:6" ht="24" customHeight="1">
      <c r="A46" s="198" t="s">
        <v>446</v>
      </c>
      <c r="B46" s="289">
        <v>123</v>
      </c>
      <c r="C46" s="289">
        <v>151</v>
      </c>
      <c r="D46" s="289">
        <v>212</v>
      </c>
      <c r="E46" s="289">
        <v>208</v>
      </c>
      <c r="F46" s="289">
        <v>247</v>
      </c>
    </row>
    <row r="47" spans="1:6" ht="24" customHeight="1">
      <c r="A47" s="141" t="s">
        <v>261</v>
      </c>
      <c r="B47" s="289">
        <v>149</v>
      </c>
      <c r="C47" s="289">
        <v>127</v>
      </c>
      <c r="D47" s="289">
        <v>224</v>
      </c>
      <c r="E47" s="289">
        <v>350</v>
      </c>
      <c r="F47" s="289">
        <v>402</v>
      </c>
    </row>
    <row r="48" spans="1:6" ht="24" customHeight="1">
      <c r="A48" s="200" t="s">
        <v>10</v>
      </c>
      <c r="B48" s="206"/>
    </row>
    <row r="49" spans="1:6" ht="24" customHeight="1">
      <c r="A49" s="198" t="s">
        <v>9</v>
      </c>
      <c r="B49" s="289">
        <v>180</v>
      </c>
      <c r="C49" s="289">
        <v>148</v>
      </c>
      <c r="D49" s="289">
        <v>183</v>
      </c>
      <c r="E49" s="289">
        <v>180</v>
      </c>
      <c r="F49" s="289">
        <v>220</v>
      </c>
    </row>
    <row r="50" spans="1:6" ht="24" customHeight="1">
      <c r="A50" s="200" t="s">
        <v>243</v>
      </c>
      <c r="B50" s="289"/>
      <c r="C50" s="289"/>
      <c r="D50" s="289"/>
      <c r="E50" s="289"/>
      <c r="F50" s="289"/>
    </row>
    <row r="51" spans="1:6" ht="24" customHeight="1">
      <c r="A51" s="198" t="s">
        <v>447</v>
      </c>
      <c r="B51" s="289">
        <v>27</v>
      </c>
      <c r="C51" s="289">
        <v>65</v>
      </c>
      <c r="D51" s="289">
        <v>67</v>
      </c>
      <c r="E51" s="289">
        <v>119</v>
      </c>
      <c r="F51" s="289">
        <v>86</v>
      </c>
    </row>
    <row r="52" spans="1:6" ht="24" customHeight="1">
      <c r="A52" s="198" t="s">
        <v>244</v>
      </c>
      <c r="B52" s="289"/>
      <c r="C52" s="289"/>
      <c r="D52" s="289"/>
      <c r="E52" s="289"/>
      <c r="F52" s="289"/>
    </row>
    <row r="53" spans="1:6" ht="24" customHeight="1">
      <c r="A53" s="207" t="s">
        <v>245</v>
      </c>
      <c r="B53" s="439"/>
      <c r="C53" s="289"/>
      <c r="D53" s="289"/>
      <c r="E53" s="289"/>
      <c r="F53" s="289"/>
    </row>
    <row r="54" spans="1:6" ht="24" customHeight="1">
      <c r="A54" s="208" t="s">
        <v>246</v>
      </c>
      <c r="B54" s="439"/>
      <c r="C54" s="289"/>
      <c r="D54" s="289"/>
      <c r="E54" s="289"/>
      <c r="F54" s="289"/>
    </row>
    <row r="55" spans="1:6" ht="24" customHeight="1">
      <c r="A55" s="209" t="s">
        <v>247</v>
      </c>
      <c r="B55" s="289"/>
      <c r="C55" s="289"/>
      <c r="D55" s="289"/>
      <c r="E55" s="289"/>
      <c r="F55" s="289"/>
    </row>
    <row r="56" spans="1:6" ht="24" customHeight="1">
      <c r="A56" s="210" t="s">
        <v>248</v>
      </c>
      <c r="B56" s="289"/>
      <c r="C56" s="289"/>
      <c r="D56" s="289"/>
      <c r="E56" s="289"/>
      <c r="F56" s="289"/>
    </row>
    <row r="57" spans="1:6" ht="24" customHeight="1">
      <c r="A57" s="209" t="s">
        <v>249</v>
      </c>
      <c r="B57" s="289"/>
      <c r="C57" s="289"/>
      <c r="D57" s="289"/>
      <c r="E57" s="289"/>
      <c r="F57" s="289"/>
    </row>
    <row r="58" spans="1:6">
      <c r="A58" s="178"/>
      <c r="B58" s="293"/>
      <c r="C58" s="293"/>
      <c r="D58" s="178"/>
      <c r="E58" s="178"/>
      <c r="F58" s="178"/>
    </row>
  </sheetData>
  <pageMargins left="0.74803149606299213" right="0.51181102362204722" top="0.62992125984251968" bottom="0.62992125984251968" header="0.31496062992125984" footer="0.31496062992125984"/>
  <pageSetup paperSize="9" orientation="portrait" r:id="rId1"/>
  <headerFooter scaleWithDoc="0" alignWithMargins="0">
    <oddFooter>&amp;C&amp;10&amp;P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21"/>
  <sheetViews>
    <sheetView workbookViewId="0">
      <selection activeCell="B1" sqref="B1:B1048576"/>
    </sheetView>
  </sheetViews>
  <sheetFormatPr defaultRowHeight="18" customHeight="1"/>
  <cols>
    <col min="1" max="1" width="35.5546875" style="90" customWidth="1"/>
    <col min="2" max="6" width="7.77734375" style="90" customWidth="1"/>
    <col min="7" max="16384" width="8.88671875" style="90"/>
  </cols>
  <sheetData>
    <row r="1" spans="1:12" ht="19.5" customHeight="1">
      <c r="A1" s="187" t="s">
        <v>194</v>
      </c>
      <c r="B1" s="149"/>
      <c r="C1" s="149"/>
    </row>
    <row r="2" spans="1:12" ht="19.5" customHeight="1">
      <c r="A2" s="88" t="s">
        <v>596</v>
      </c>
      <c r="B2" s="149"/>
      <c r="C2" s="149"/>
    </row>
    <row r="3" spans="1:12" ht="19.5" customHeight="1">
      <c r="A3" s="150" t="s">
        <v>137</v>
      </c>
      <c r="B3" s="149"/>
      <c r="C3" s="149"/>
    </row>
    <row r="4" spans="1:12" ht="19.5" customHeight="1">
      <c r="A4" s="150"/>
      <c r="B4" s="149"/>
      <c r="C4" s="149"/>
    </row>
    <row r="5" spans="1:12" ht="19.5" customHeight="1">
      <c r="A5" s="152"/>
      <c r="B5" s="153"/>
      <c r="E5" s="278"/>
      <c r="F5" s="278" t="s">
        <v>435</v>
      </c>
    </row>
    <row r="6" spans="1:12" ht="27" customHeight="1">
      <c r="A6" s="119"/>
      <c r="B6" s="53">
        <v>2014</v>
      </c>
      <c r="C6" s="53">
        <v>2015</v>
      </c>
      <c r="D6" s="53">
        <v>2016</v>
      </c>
      <c r="E6" s="53">
        <v>2017</v>
      </c>
      <c r="F6" s="53">
        <v>2018</v>
      </c>
    </row>
    <row r="7" spans="1:12" ht="19.5" customHeight="1">
      <c r="A7" s="89"/>
      <c r="B7" s="305"/>
    </row>
    <row r="8" spans="1:12" s="88" customFormat="1" ht="20.25" customHeight="1">
      <c r="A8" s="451" t="s">
        <v>291</v>
      </c>
      <c r="B8" s="282">
        <f t="shared" ref="B8:F8" si="0">SUM(B10:B20)</f>
        <v>55116</v>
      </c>
      <c r="C8" s="282">
        <f t="shared" si="0"/>
        <v>60380</v>
      </c>
      <c r="D8" s="282">
        <f t="shared" si="0"/>
        <v>76586</v>
      </c>
      <c r="E8" s="282">
        <f t="shared" si="0"/>
        <v>87121</v>
      </c>
      <c r="F8" s="282">
        <f t="shared" si="0"/>
        <v>102310</v>
      </c>
      <c r="G8" s="470"/>
      <c r="H8" s="470"/>
      <c r="I8" s="470"/>
      <c r="J8" s="470"/>
      <c r="K8" s="470"/>
      <c r="L8" s="470"/>
    </row>
    <row r="9" spans="1:12" ht="20.25" customHeight="1">
      <c r="A9" s="76" t="s">
        <v>404</v>
      </c>
      <c r="B9" s="471"/>
      <c r="C9" s="471"/>
      <c r="D9" s="281"/>
      <c r="E9" s="281"/>
      <c r="F9" s="281"/>
    </row>
    <row r="10" spans="1:12" ht="20.25" customHeight="1">
      <c r="A10" s="60" t="s">
        <v>385</v>
      </c>
      <c r="B10" s="281">
        <v>28616</v>
      </c>
      <c r="C10" s="281">
        <v>31262</v>
      </c>
      <c r="D10" s="281">
        <v>40578</v>
      </c>
      <c r="E10" s="281">
        <v>44821</v>
      </c>
      <c r="F10" s="281">
        <v>52139</v>
      </c>
    </row>
    <row r="11" spans="1:12" ht="20.25" customHeight="1">
      <c r="A11" s="60" t="s">
        <v>570</v>
      </c>
      <c r="B11" s="281">
        <v>1453</v>
      </c>
      <c r="C11" s="281">
        <v>1328</v>
      </c>
      <c r="D11" s="281">
        <v>1690</v>
      </c>
      <c r="E11" s="281">
        <v>2108</v>
      </c>
      <c r="F11" s="281">
        <v>2107</v>
      </c>
    </row>
    <row r="12" spans="1:12" ht="20.25" customHeight="1">
      <c r="A12" s="60" t="s">
        <v>386</v>
      </c>
      <c r="B12" s="281">
        <v>85</v>
      </c>
      <c r="C12" s="281">
        <v>101</v>
      </c>
      <c r="D12" s="281">
        <v>123</v>
      </c>
      <c r="E12" s="281">
        <v>142</v>
      </c>
      <c r="F12" s="281">
        <v>155</v>
      </c>
    </row>
    <row r="13" spans="1:12" ht="20.25" customHeight="1">
      <c r="A13" s="60" t="s">
        <v>387</v>
      </c>
      <c r="B13" s="281">
        <v>2763</v>
      </c>
      <c r="C13" s="281">
        <v>3128</v>
      </c>
      <c r="D13" s="281">
        <v>3927</v>
      </c>
      <c r="E13" s="281">
        <v>4314</v>
      </c>
      <c r="F13" s="281">
        <v>6013</v>
      </c>
    </row>
    <row r="14" spans="1:12" ht="20.25" customHeight="1">
      <c r="A14" s="60" t="s">
        <v>388</v>
      </c>
      <c r="B14" s="281">
        <v>271</v>
      </c>
      <c r="C14" s="281">
        <v>259</v>
      </c>
      <c r="D14" s="281">
        <v>363</v>
      </c>
      <c r="E14" s="281">
        <v>692</v>
      </c>
      <c r="F14" s="281">
        <v>766</v>
      </c>
    </row>
    <row r="15" spans="1:12" ht="20.25" customHeight="1">
      <c r="A15" s="60" t="s">
        <v>389</v>
      </c>
      <c r="B15" s="281">
        <v>9036</v>
      </c>
      <c r="C15" s="281">
        <v>9868</v>
      </c>
      <c r="D15" s="281">
        <v>11056</v>
      </c>
      <c r="E15" s="281">
        <v>11978</v>
      </c>
      <c r="F15" s="281">
        <v>14162</v>
      </c>
    </row>
    <row r="16" spans="1:12" ht="20.25" customHeight="1">
      <c r="A16" s="60" t="s">
        <v>390</v>
      </c>
      <c r="B16" s="281">
        <v>153</v>
      </c>
      <c r="C16" s="281">
        <v>203</v>
      </c>
      <c r="D16" s="281">
        <v>317</v>
      </c>
      <c r="E16" s="281">
        <v>346</v>
      </c>
      <c r="F16" s="281">
        <v>511</v>
      </c>
    </row>
    <row r="17" spans="1:6" ht="20.25" customHeight="1">
      <c r="A17" s="60" t="s">
        <v>391</v>
      </c>
      <c r="B17" s="281">
        <v>88</v>
      </c>
      <c r="C17" s="281">
        <v>93</v>
      </c>
      <c r="D17" s="281">
        <v>85</v>
      </c>
      <c r="E17" s="281">
        <v>90</v>
      </c>
      <c r="F17" s="281">
        <v>106</v>
      </c>
    </row>
    <row r="18" spans="1:6" ht="20.25" customHeight="1">
      <c r="A18" s="60" t="s">
        <v>392</v>
      </c>
      <c r="B18" s="281">
        <v>3198</v>
      </c>
      <c r="C18" s="281">
        <v>3738</v>
      </c>
      <c r="D18" s="281">
        <v>5566</v>
      </c>
      <c r="E18" s="281">
        <v>7262</v>
      </c>
      <c r="F18" s="281">
        <v>8062</v>
      </c>
    </row>
    <row r="19" spans="1:6" ht="20.25" customHeight="1">
      <c r="A19" s="60" t="s">
        <v>393</v>
      </c>
      <c r="B19" s="281">
        <v>868</v>
      </c>
      <c r="C19" s="281">
        <v>1066</v>
      </c>
      <c r="D19" s="281">
        <v>997</v>
      </c>
      <c r="E19" s="281">
        <v>2445</v>
      </c>
      <c r="F19" s="281">
        <v>2778</v>
      </c>
    </row>
    <row r="20" spans="1:6" ht="20.25" customHeight="1">
      <c r="A20" s="60" t="s">
        <v>394</v>
      </c>
      <c r="B20" s="281">
        <v>8585</v>
      </c>
      <c r="C20" s="281">
        <v>9334</v>
      </c>
      <c r="D20" s="281">
        <v>11884</v>
      </c>
      <c r="E20" s="281">
        <v>12923</v>
      </c>
      <c r="F20" s="281">
        <v>15511</v>
      </c>
    </row>
    <row r="21" spans="1:6" ht="18" customHeight="1">
      <c r="A21" s="157"/>
      <c r="B21" s="157"/>
      <c r="C21" s="157"/>
      <c r="D21" s="157"/>
      <c r="E21" s="157"/>
      <c r="F21" s="157"/>
    </row>
  </sheetData>
  <pageMargins left="0.74803149606299213" right="0.51181102362204722" top="0.62992125984251968" bottom="0.62992125984251968" header="0.31496062992125984" footer="0.31496062992125984"/>
  <pageSetup paperSize="9" orientation="portrait" r:id="rId1"/>
  <headerFooter scaleWithDoc="0" alignWithMargins="0">
    <oddFooter>&amp;C&amp;10&amp;P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2"/>
  <sheetViews>
    <sheetView workbookViewId="0">
      <selection activeCell="G8" sqref="G8"/>
    </sheetView>
  </sheetViews>
  <sheetFormatPr defaultRowHeight="15"/>
  <cols>
    <col min="1" max="1" width="38.109375" style="49" customWidth="1"/>
    <col min="2" max="6" width="7.21875" style="49" customWidth="1"/>
    <col min="7" max="16384" width="8.88671875" style="49"/>
  </cols>
  <sheetData>
    <row r="1" spans="1:6" ht="19.5" customHeight="1">
      <c r="A1" s="84" t="s">
        <v>214</v>
      </c>
    </row>
    <row r="2" spans="1:6" ht="19.5" customHeight="1">
      <c r="A2" s="84" t="s">
        <v>47</v>
      </c>
    </row>
    <row r="3" spans="1:6" ht="19.5" customHeight="1">
      <c r="A3" s="50" t="s">
        <v>57</v>
      </c>
    </row>
    <row r="4" spans="1:6" ht="19.5" customHeight="1">
      <c r="A4" s="85"/>
    </row>
    <row r="5" spans="1:6" ht="19.5" customHeight="1">
      <c r="A5" s="86"/>
      <c r="E5" s="294"/>
      <c r="F5" s="294" t="s">
        <v>493</v>
      </c>
    </row>
    <row r="6" spans="1:6" ht="27" customHeight="1">
      <c r="A6" s="192"/>
      <c r="B6" s="53">
        <v>2014</v>
      </c>
      <c r="C6" s="53">
        <v>2015</v>
      </c>
      <c r="D6" s="53">
        <v>2016</v>
      </c>
      <c r="E6" s="53">
        <v>2017</v>
      </c>
      <c r="F6" s="53">
        <v>2018</v>
      </c>
    </row>
    <row r="7" spans="1:6" ht="19.5" customHeight="1">
      <c r="A7" s="192"/>
    </row>
    <row r="8" spans="1:6" s="54" customFormat="1" ht="15.95" customHeight="1">
      <c r="A8" s="193" t="s">
        <v>417</v>
      </c>
      <c r="B8" s="295">
        <v>6784</v>
      </c>
      <c r="C8" s="295">
        <v>7001</v>
      </c>
      <c r="D8" s="295">
        <v>7994</v>
      </c>
      <c r="E8" s="295">
        <v>8846</v>
      </c>
      <c r="F8" s="295">
        <v>9911</v>
      </c>
    </row>
    <row r="9" spans="1:6" s="54" customFormat="1" ht="15.95" customHeight="1">
      <c r="A9" s="193" t="s">
        <v>418</v>
      </c>
      <c r="B9" s="295">
        <v>7148</v>
      </c>
      <c r="C9" s="295">
        <v>8215</v>
      </c>
      <c r="D9" s="295">
        <v>10363</v>
      </c>
      <c r="E9" s="295">
        <v>12815</v>
      </c>
      <c r="F9" s="295">
        <v>10455</v>
      </c>
    </row>
    <row r="10" spans="1:6">
      <c r="A10" s="413" t="s">
        <v>568</v>
      </c>
      <c r="B10" s="296">
        <v>6965.9829914957481</v>
      </c>
      <c r="C10" s="296">
        <v>6942.1117456051952</v>
      </c>
      <c r="D10" s="296">
        <v>10038.902378527977</v>
      </c>
      <c r="E10" s="296">
        <v>13820.228212542363</v>
      </c>
      <c r="F10" s="296">
        <v>8250</v>
      </c>
    </row>
    <row r="11" spans="1:6" ht="24.75">
      <c r="A11" s="413" t="s">
        <v>569</v>
      </c>
      <c r="B11" s="296">
        <v>7423.3175069711369</v>
      </c>
      <c r="C11" s="296">
        <v>9576.6129032258068</v>
      </c>
      <c r="D11" s="296">
        <v>10689.855531785648</v>
      </c>
      <c r="E11" s="296">
        <v>11840.949698676599</v>
      </c>
      <c r="F11" s="296">
        <v>12670</v>
      </c>
    </row>
    <row r="12" spans="1:6" s="54" customFormat="1" ht="15.95" customHeight="1">
      <c r="A12" s="193" t="s">
        <v>419</v>
      </c>
      <c r="B12" s="295">
        <v>5442</v>
      </c>
      <c r="C12" s="295">
        <v>6021</v>
      </c>
      <c r="D12" s="295">
        <v>6700</v>
      </c>
      <c r="E12" s="295">
        <v>6959</v>
      </c>
      <c r="F12" s="295">
        <v>7511</v>
      </c>
    </row>
    <row r="13" spans="1:6" ht="15.95" customHeight="1">
      <c r="A13" s="56" t="s">
        <v>294</v>
      </c>
      <c r="B13" s="296">
        <v>4615</v>
      </c>
      <c r="C13" s="296">
        <v>5355</v>
      </c>
      <c r="D13" s="296">
        <v>5525</v>
      </c>
      <c r="E13" s="296">
        <v>5839</v>
      </c>
      <c r="F13" s="296">
        <v>6722</v>
      </c>
    </row>
    <row r="14" spans="1:6" ht="15.95" customHeight="1">
      <c r="A14" s="56" t="s">
        <v>543</v>
      </c>
      <c r="B14" s="296">
        <v>4333</v>
      </c>
      <c r="C14" s="296">
        <v>0</v>
      </c>
      <c r="D14" s="296">
        <v>6677</v>
      </c>
      <c r="E14" s="296">
        <v>6558</v>
      </c>
      <c r="F14" s="296">
        <v>4854</v>
      </c>
    </row>
    <row r="15" spans="1:6" ht="15.95" customHeight="1">
      <c r="A15" s="56" t="s">
        <v>295</v>
      </c>
      <c r="B15" s="296">
        <v>4870</v>
      </c>
      <c r="C15" s="296">
        <v>5797</v>
      </c>
      <c r="D15" s="296">
        <v>6110</v>
      </c>
      <c r="E15" s="296">
        <v>6505</v>
      </c>
      <c r="F15" s="296">
        <v>6952</v>
      </c>
    </row>
    <row r="16" spans="1:6" ht="15.95" customHeight="1">
      <c r="A16" s="56" t="s">
        <v>5</v>
      </c>
      <c r="B16" s="296">
        <v>6713</v>
      </c>
      <c r="C16" s="296">
        <v>7646</v>
      </c>
      <c r="D16" s="296">
        <v>9530</v>
      </c>
      <c r="E16" s="296">
        <v>7693</v>
      </c>
      <c r="F16" s="296">
        <v>11042</v>
      </c>
    </row>
    <row r="17" spans="1:6" ht="15.95" customHeight="1">
      <c r="A17" s="58" t="s">
        <v>4</v>
      </c>
      <c r="B17" s="296"/>
      <c r="C17" s="296"/>
      <c r="D17" s="296"/>
      <c r="E17" s="296"/>
      <c r="F17" s="296"/>
    </row>
    <row r="18" spans="1:6" ht="15.95" customHeight="1">
      <c r="A18" s="56" t="s">
        <v>3</v>
      </c>
      <c r="B18" s="296">
        <v>8128</v>
      </c>
      <c r="C18" s="296">
        <v>6828</v>
      </c>
      <c r="D18" s="296">
        <v>8845</v>
      </c>
      <c r="E18" s="296">
        <v>8830</v>
      </c>
      <c r="F18" s="296">
        <v>9229</v>
      </c>
    </row>
    <row r="19" spans="1:6" ht="15.95" customHeight="1">
      <c r="A19" s="58" t="s">
        <v>2</v>
      </c>
      <c r="B19" s="296"/>
      <c r="C19" s="296"/>
      <c r="D19" s="296"/>
      <c r="E19" s="296"/>
      <c r="F19" s="296"/>
    </row>
    <row r="20" spans="1:6" s="54" customFormat="1" ht="15.95" customHeight="1">
      <c r="A20" s="193" t="s">
        <v>1</v>
      </c>
      <c r="B20" s="295">
        <v>7315</v>
      </c>
      <c r="C20" s="295">
        <v>7321</v>
      </c>
      <c r="D20" s="295">
        <v>8470</v>
      </c>
      <c r="E20" s="295">
        <v>9567</v>
      </c>
      <c r="F20" s="295">
        <v>11010</v>
      </c>
    </row>
    <row r="21" spans="1:6" ht="15.95" customHeight="1">
      <c r="A21" s="195" t="s">
        <v>0</v>
      </c>
      <c r="B21" s="296"/>
      <c r="C21" s="296"/>
      <c r="D21" s="296"/>
      <c r="E21" s="296"/>
      <c r="F21" s="296"/>
    </row>
    <row r="22" spans="1:6" ht="15.95" customHeight="1">
      <c r="A22" s="194" t="s">
        <v>420</v>
      </c>
      <c r="B22" s="296">
        <v>7259</v>
      </c>
      <c r="C22" s="296">
        <v>7270</v>
      </c>
      <c r="D22" s="296">
        <v>8435</v>
      </c>
      <c r="E22" s="296">
        <v>9520</v>
      </c>
      <c r="F22" s="296">
        <v>10976</v>
      </c>
    </row>
    <row r="23" spans="1:6" ht="15.95" customHeight="1">
      <c r="A23" s="194" t="s">
        <v>421</v>
      </c>
      <c r="B23" s="296">
        <v>10043</v>
      </c>
      <c r="C23" s="296">
        <v>10741</v>
      </c>
      <c r="D23" s="296">
        <v>10463</v>
      </c>
      <c r="E23" s="296">
        <v>12105</v>
      </c>
      <c r="F23" s="296">
        <v>13051</v>
      </c>
    </row>
    <row r="24" spans="1:6" ht="15.95" customHeight="1">
      <c r="A24" s="110"/>
      <c r="B24" s="110"/>
      <c r="C24" s="110"/>
      <c r="D24" s="110"/>
      <c r="E24" s="110"/>
      <c r="F24" s="110"/>
    </row>
    <row r="25" spans="1:6" ht="15.95" customHeight="1"/>
    <row r="26" spans="1:6" ht="15.95" customHeight="1">
      <c r="B26" s="125"/>
      <c r="C26" s="125"/>
      <c r="D26" s="125"/>
      <c r="E26" s="125"/>
      <c r="F26" s="125"/>
    </row>
    <row r="27" spans="1:6" ht="15.95" customHeight="1"/>
    <row r="28" spans="1:6" ht="15.95" customHeight="1"/>
    <row r="29" spans="1:6" ht="15.95" customHeight="1"/>
    <row r="30" spans="1:6" ht="15.95" customHeight="1"/>
    <row r="31" spans="1:6" ht="15.95" customHeight="1"/>
    <row r="32" spans="1:6" ht="15.95" customHeight="1"/>
    <row r="33" ht="15.95" customHeight="1"/>
    <row r="34" ht="15.95" customHeight="1"/>
    <row r="35" ht="15.95" customHeight="1"/>
    <row r="36" ht="15.95" customHeight="1"/>
    <row r="37" ht="15.95" customHeight="1"/>
    <row r="38" ht="15.95" customHeight="1"/>
    <row r="39" ht="15.95" customHeight="1"/>
    <row r="40" ht="15.95" customHeight="1"/>
    <row r="41" s="196" customFormat="1" ht="15.95" customHeight="1"/>
    <row r="42" s="196" customFormat="1"/>
  </sheetData>
  <pageMargins left="0.74803149606299213" right="0.51181102362204722" top="0.62992125984251968" bottom="0.62992125984251968" header="0.31496062992125984" footer="0.31496062992125984"/>
  <pageSetup paperSize="9" orientation="portrait" r:id="rId1"/>
  <headerFooter scaleWithDoc="0" alignWithMargins="0">
    <oddFooter>&amp;C&amp;10&amp;P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59"/>
  <sheetViews>
    <sheetView workbookViewId="0">
      <selection activeCell="F10" sqref="F10"/>
    </sheetView>
  </sheetViews>
  <sheetFormatPr defaultRowHeight="15"/>
  <cols>
    <col min="1" max="1" width="38.109375" style="83" customWidth="1"/>
    <col min="2" max="6" width="7.21875" style="83" customWidth="1"/>
    <col min="7" max="16384" width="8.88671875" style="83"/>
  </cols>
  <sheetData>
    <row r="1" spans="1:12" ht="19.5" customHeight="1">
      <c r="A1" s="128" t="s">
        <v>280</v>
      </c>
      <c r="B1" s="129"/>
      <c r="C1" s="129"/>
    </row>
    <row r="2" spans="1:12" ht="19.5" customHeight="1">
      <c r="A2" s="128" t="s">
        <v>58</v>
      </c>
      <c r="B2" s="129"/>
      <c r="C2" s="129"/>
    </row>
    <row r="3" spans="1:12" ht="19.5" customHeight="1">
      <c r="A3" s="130" t="s">
        <v>281</v>
      </c>
      <c r="B3" s="129"/>
      <c r="C3" s="129"/>
    </row>
    <row r="4" spans="1:12" ht="19.5" customHeight="1">
      <c r="A4" s="130" t="s">
        <v>282</v>
      </c>
      <c r="B4" s="129"/>
      <c r="C4" s="129"/>
    </row>
    <row r="5" spans="1:12" ht="19.5" customHeight="1">
      <c r="A5" s="130" t="s">
        <v>268</v>
      </c>
      <c r="B5" s="129"/>
      <c r="C5" s="129"/>
    </row>
    <row r="6" spans="1:12" ht="19.5" customHeight="1">
      <c r="A6" s="131"/>
      <c r="B6" s="297"/>
      <c r="E6" s="297"/>
      <c r="F6" s="297" t="s">
        <v>494</v>
      </c>
    </row>
    <row r="7" spans="1:12" s="65" customFormat="1" ht="27" customHeight="1">
      <c r="A7" s="133"/>
      <c r="B7" s="298">
        <v>2014</v>
      </c>
      <c r="C7" s="298">
        <v>2015</v>
      </c>
      <c r="D7" s="298">
        <v>2016</v>
      </c>
      <c r="E7" s="298">
        <v>2017</v>
      </c>
      <c r="F7" s="298">
        <v>2018</v>
      </c>
    </row>
    <row r="8" spans="1:12" s="65" customFormat="1" ht="24" customHeight="1">
      <c r="A8" s="133"/>
      <c r="B8" s="299"/>
    </row>
    <row r="9" spans="1:12" s="301" customFormat="1" ht="24" customHeight="1">
      <c r="A9" s="135" t="s">
        <v>291</v>
      </c>
      <c r="B9" s="300">
        <v>6784</v>
      </c>
      <c r="C9" s="300">
        <v>7001</v>
      </c>
      <c r="D9" s="300">
        <v>7994</v>
      </c>
      <c r="E9" s="300">
        <v>8846</v>
      </c>
      <c r="F9" s="300">
        <v>9911</v>
      </c>
      <c r="G9" s="472"/>
      <c r="H9" s="472"/>
      <c r="I9" s="472"/>
      <c r="J9" s="472"/>
      <c r="K9" s="472"/>
      <c r="L9" s="472"/>
    </row>
    <row r="10" spans="1:12" ht="24" customHeight="1">
      <c r="A10" s="198" t="s">
        <v>224</v>
      </c>
      <c r="B10" s="302">
        <v>5360</v>
      </c>
      <c r="C10" s="302">
        <v>5857</v>
      </c>
      <c r="D10" s="302">
        <v>7915</v>
      </c>
      <c r="E10" s="302">
        <v>10448</v>
      </c>
      <c r="F10" s="302">
        <v>6665</v>
      </c>
    </row>
    <row r="11" spans="1:12" ht="24" customHeight="1">
      <c r="A11" s="200" t="s">
        <v>33</v>
      </c>
      <c r="B11" s="302"/>
      <c r="C11" s="302"/>
      <c r="D11" s="302"/>
      <c r="E11" s="302"/>
      <c r="F11" s="302"/>
    </row>
    <row r="12" spans="1:12" ht="24" customHeight="1">
      <c r="A12" s="198" t="s">
        <v>439</v>
      </c>
      <c r="B12" s="302">
        <v>6586</v>
      </c>
      <c r="C12" s="302">
        <v>8978</v>
      </c>
      <c r="D12" s="302">
        <v>8214</v>
      </c>
      <c r="E12" s="302">
        <v>8666</v>
      </c>
      <c r="F12" s="302">
        <v>9852</v>
      </c>
    </row>
    <row r="13" spans="1:12" ht="24" customHeight="1">
      <c r="A13" s="198" t="s">
        <v>440</v>
      </c>
      <c r="B13" s="302">
        <v>7002</v>
      </c>
      <c r="C13" s="302">
        <v>7074</v>
      </c>
      <c r="D13" s="302">
        <v>8176</v>
      </c>
      <c r="E13" s="302">
        <v>9107</v>
      </c>
      <c r="F13" s="302">
        <v>10411</v>
      </c>
    </row>
    <row r="14" spans="1:12" ht="24" customHeight="1">
      <c r="A14" s="198" t="s">
        <v>225</v>
      </c>
      <c r="B14" s="302">
        <v>14244</v>
      </c>
      <c r="C14" s="302">
        <v>14916</v>
      </c>
      <c r="D14" s="302">
        <v>16140</v>
      </c>
      <c r="E14" s="302">
        <v>19860</v>
      </c>
      <c r="F14" s="302">
        <v>20021</v>
      </c>
    </row>
    <row r="15" spans="1:12" ht="24" customHeight="1">
      <c r="A15" s="198" t="s">
        <v>226</v>
      </c>
      <c r="B15" s="302"/>
      <c r="C15" s="302"/>
      <c r="D15" s="302"/>
      <c r="E15" s="302"/>
      <c r="F15" s="302"/>
    </row>
    <row r="16" spans="1:12" ht="24" customHeight="1">
      <c r="A16" s="200" t="s">
        <v>227</v>
      </c>
      <c r="B16" s="302"/>
      <c r="C16" s="302"/>
      <c r="D16" s="302"/>
      <c r="E16" s="302"/>
      <c r="F16" s="302"/>
    </row>
    <row r="17" spans="1:6" ht="24" customHeight="1">
      <c r="A17" s="198" t="s">
        <v>228</v>
      </c>
      <c r="B17" s="302">
        <v>4544</v>
      </c>
      <c r="C17" s="302">
        <v>11413</v>
      </c>
      <c r="D17" s="302">
        <v>11862</v>
      </c>
      <c r="E17" s="302">
        <v>9823</v>
      </c>
      <c r="F17" s="302">
        <v>11340</v>
      </c>
    </row>
    <row r="18" spans="1:6" ht="24" customHeight="1">
      <c r="A18" s="198" t="s">
        <v>229</v>
      </c>
      <c r="B18" s="302"/>
      <c r="C18" s="302"/>
      <c r="D18" s="302"/>
      <c r="E18" s="302"/>
      <c r="F18" s="302"/>
    </row>
    <row r="19" spans="1:6" ht="24" customHeight="1">
      <c r="A19" s="200" t="s">
        <v>230</v>
      </c>
      <c r="B19" s="302"/>
      <c r="C19" s="302"/>
      <c r="D19" s="302"/>
      <c r="E19" s="302"/>
      <c r="F19" s="302"/>
    </row>
    <row r="20" spans="1:6" ht="24" customHeight="1">
      <c r="A20" s="200" t="s">
        <v>231</v>
      </c>
      <c r="B20" s="302"/>
      <c r="C20" s="302"/>
      <c r="D20" s="302"/>
      <c r="E20" s="302"/>
      <c r="F20" s="302"/>
    </row>
    <row r="21" spans="1:6" ht="24" customHeight="1">
      <c r="A21" s="198" t="s">
        <v>441</v>
      </c>
      <c r="B21" s="302">
        <v>5183</v>
      </c>
      <c r="C21" s="302">
        <v>6252</v>
      </c>
      <c r="D21" s="302">
        <v>7220</v>
      </c>
      <c r="E21" s="302">
        <v>7334</v>
      </c>
      <c r="F21" s="302">
        <v>7943</v>
      </c>
    </row>
    <row r="22" spans="1:6" ht="24" customHeight="1">
      <c r="A22" s="204" t="s">
        <v>232</v>
      </c>
      <c r="B22" s="302">
        <v>6252</v>
      </c>
      <c r="C22" s="302">
        <v>7060</v>
      </c>
      <c r="D22" s="302">
        <v>7101</v>
      </c>
      <c r="E22" s="302">
        <v>7377</v>
      </c>
      <c r="F22" s="302">
        <v>7649</v>
      </c>
    </row>
    <row r="23" spans="1:6" ht="24" customHeight="1">
      <c r="A23" s="205" t="s">
        <v>233</v>
      </c>
      <c r="B23" s="302"/>
      <c r="C23" s="302"/>
      <c r="D23" s="302"/>
      <c r="E23" s="302"/>
      <c r="F23" s="302"/>
    </row>
    <row r="24" spans="1:6" ht="24" customHeight="1">
      <c r="A24" s="198" t="s">
        <v>442</v>
      </c>
      <c r="B24" s="302">
        <v>5966</v>
      </c>
      <c r="C24" s="302">
        <v>6667</v>
      </c>
      <c r="D24" s="302">
        <v>7313</v>
      </c>
      <c r="E24" s="302">
        <v>7492</v>
      </c>
      <c r="F24" s="302">
        <v>8046</v>
      </c>
    </row>
    <row r="25" spans="1:6" ht="24" customHeight="1">
      <c r="A25" s="198" t="s">
        <v>23</v>
      </c>
      <c r="B25" s="302">
        <v>3577</v>
      </c>
      <c r="C25" s="302">
        <v>4084</v>
      </c>
      <c r="D25" s="302">
        <v>4651</v>
      </c>
      <c r="E25" s="302">
        <v>5320</v>
      </c>
      <c r="F25" s="302">
        <v>5586</v>
      </c>
    </row>
    <row r="26" spans="1:6" ht="24" customHeight="1">
      <c r="A26" s="200" t="s">
        <v>234</v>
      </c>
      <c r="B26" s="302"/>
      <c r="C26" s="302"/>
      <c r="D26" s="302"/>
      <c r="E26" s="302"/>
      <c r="F26" s="302"/>
    </row>
    <row r="27" spans="1:6" ht="24" customHeight="1">
      <c r="A27" s="198" t="s">
        <v>443</v>
      </c>
      <c r="B27" s="302">
        <v>13133</v>
      </c>
      <c r="C27" s="302">
        <v>16170</v>
      </c>
      <c r="D27" s="302">
        <v>4291</v>
      </c>
      <c r="E27" s="302">
        <v>4242</v>
      </c>
      <c r="F27" s="302">
        <v>12993</v>
      </c>
    </row>
    <row r="28" spans="1:6" ht="24" customHeight="1">
      <c r="A28" s="198" t="s">
        <v>235</v>
      </c>
      <c r="B28" s="302">
        <v>17708</v>
      </c>
      <c r="C28" s="302">
        <v>15630</v>
      </c>
      <c r="D28" s="302">
        <v>15502</v>
      </c>
      <c r="E28" s="302">
        <v>19728</v>
      </c>
      <c r="F28" s="302">
        <v>18595</v>
      </c>
    </row>
    <row r="29" spans="1:6" s="303" customFormat="1" ht="24" customHeight="1">
      <c r="A29" s="208" t="s">
        <v>18</v>
      </c>
      <c r="B29" s="302"/>
      <c r="C29" s="302"/>
      <c r="D29" s="302"/>
      <c r="E29" s="302"/>
      <c r="F29" s="302"/>
    </row>
    <row r="30" spans="1:6" s="303" customFormat="1" ht="24" customHeight="1">
      <c r="A30" s="208" t="s">
        <v>495</v>
      </c>
      <c r="B30" s="302">
        <v>9669</v>
      </c>
      <c r="C30" s="302">
        <v>10666</v>
      </c>
      <c r="D30" s="302">
        <v>11585</v>
      </c>
      <c r="E30" s="302">
        <v>11328</v>
      </c>
      <c r="F30" s="302">
        <v>15113</v>
      </c>
    </row>
    <row r="31" spans="1:6" s="303" customFormat="1" ht="24" customHeight="1">
      <c r="A31" s="207" t="s">
        <v>236</v>
      </c>
      <c r="B31" s="302">
        <v>5419</v>
      </c>
      <c r="C31" s="302">
        <v>6315</v>
      </c>
      <c r="D31" s="302">
        <v>6531</v>
      </c>
      <c r="E31" s="302">
        <v>7485</v>
      </c>
      <c r="F31" s="302">
        <v>6841</v>
      </c>
    </row>
    <row r="32" spans="1:6" s="303" customFormat="1" ht="24" customHeight="1">
      <c r="A32" s="208" t="s">
        <v>237</v>
      </c>
      <c r="B32" s="302"/>
      <c r="C32" s="302"/>
      <c r="D32" s="302"/>
      <c r="E32" s="302"/>
      <c r="F32" s="302"/>
    </row>
    <row r="33" spans="1:6" ht="19.5" customHeight="1">
      <c r="A33" s="128" t="s">
        <v>496</v>
      </c>
      <c r="B33" s="129"/>
      <c r="C33" s="129"/>
    </row>
    <row r="34" spans="1:6" ht="19.5" customHeight="1">
      <c r="A34" s="128" t="s">
        <v>58</v>
      </c>
      <c r="B34" s="129"/>
      <c r="C34" s="129"/>
    </row>
    <row r="35" spans="1:6" ht="19.5" customHeight="1">
      <c r="A35" s="130" t="s">
        <v>283</v>
      </c>
      <c r="B35" s="129"/>
      <c r="C35" s="129"/>
    </row>
    <row r="36" spans="1:6" ht="19.5" customHeight="1">
      <c r="A36" s="130" t="s">
        <v>282</v>
      </c>
      <c r="B36" s="129"/>
      <c r="C36" s="129"/>
    </row>
    <row r="37" spans="1:6" ht="19.5" customHeight="1">
      <c r="A37" s="130" t="s">
        <v>268</v>
      </c>
      <c r="B37" s="129"/>
      <c r="C37" s="129"/>
    </row>
    <row r="38" spans="1:6" ht="19.5" customHeight="1">
      <c r="A38" s="131"/>
      <c r="B38" s="297"/>
      <c r="E38" s="297"/>
      <c r="F38" s="297" t="s">
        <v>494</v>
      </c>
    </row>
    <row r="39" spans="1:6" s="65" customFormat="1" ht="27" customHeight="1">
      <c r="A39" s="133"/>
      <c r="B39" s="298">
        <v>2014</v>
      </c>
      <c r="C39" s="298">
        <v>2015</v>
      </c>
      <c r="D39" s="298">
        <v>2016</v>
      </c>
      <c r="E39" s="298">
        <v>2017</v>
      </c>
      <c r="F39" s="298">
        <v>2018</v>
      </c>
    </row>
    <row r="40" spans="1:6" s="65" customFormat="1" ht="24" customHeight="1">
      <c r="A40" s="133"/>
      <c r="B40" s="299"/>
    </row>
    <row r="41" spans="1:6" s="303" customFormat="1" ht="24" customHeight="1">
      <c r="A41" s="207" t="s">
        <v>238</v>
      </c>
      <c r="B41" s="302">
        <v>4700</v>
      </c>
      <c r="C41" s="302">
        <v>4775</v>
      </c>
      <c r="D41" s="302">
        <v>5088</v>
      </c>
      <c r="E41" s="302">
        <v>5846</v>
      </c>
      <c r="F41" s="302">
        <v>5963</v>
      </c>
    </row>
    <row r="42" spans="1:6" s="303" customFormat="1" ht="24" customHeight="1">
      <c r="A42" s="259" t="s">
        <v>12</v>
      </c>
      <c r="B42" s="302"/>
      <c r="C42" s="302"/>
      <c r="D42" s="302"/>
      <c r="E42" s="302"/>
      <c r="F42" s="302"/>
    </row>
    <row r="43" spans="1:6" s="303" customFormat="1" ht="24" customHeight="1">
      <c r="A43" s="207" t="s">
        <v>239</v>
      </c>
      <c r="B43" s="302"/>
      <c r="C43" s="302"/>
      <c r="D43" s="302"/>
      <c r="E43" s="302"/>
      <c r="F43" s="302"/>
    </row>
    <row r="44" spans="1:6" s="303" customFormat="1" ht="24" customHeight="1">
      <c r="A44" s="207" t="s">
        <v>240</v>
      </c>
      <c r="B44" s="302"/>
      <c r="C44" s="302"/>
      <c r="D44" s="302"/>
      <c r="E44" s="302"/>
      <c r="F44" s="302"/>
    </row>
    <row r="45" spans="1:6" ht="24" customHeight="1">
      <c r="A45" s="200" t="s">
        <v>241</v>
      </c>
      <c r="B45" s="302"/>
      <c r="C45" s="302"/>
      <c r="D45" s="302"/>
      <c r="E45" s="302"/>
      <c r="F45" s="302"/>
    </row>
    <row r="46" spans="1:6" ht="24" customHeight="1">
      <c r="A46" s="200" t="s">
        <v>242</v>
      </c>
    </row>
    <row r="47" spans="1:6" ht="24" customHeight="1">
      <c r="A47" s="198" t="s">
        <v>446</v>
      </c>
      <c r="B47" s="302">
        <v>6195</v>
      </c>
      <c r="C47" s="302">
        <v>6184</v>
      </c>
      <c r="D47" s="302">
        <v>6826</v>
      </c>
      <c r="E47" s="302">
        <v>6680</v>
      </c>
      <c r="F47" s="302">
        <v>6751</v>
      </c>
    </row>
    <row r="48" spans="1:6" ht="24" customHeight="1">
      <c r="A48" s="141" t="s">
        <v>261</v>
      </c>
      <c r="B48" s="302">
        <v>10933</v>
      </c>
      <c r="C48" s="302">
        <v>5929</v>
      </c>
      <c r="D48" s="302">
        <v>6626</v>
      </c>
      <c r="E48" s="302">
        <v>9674</v>
      </c>
      <c r="F48" s="302">
        <v>8729</v>
      </c>
    </row>
    <row r="49" spans="1:6" ht="24" customHeight="1">
      <c r="A49" s="200" t="s">
        <v>10</v>
      </c>
    </row>
    <row r="50" spans="1:6" ht="24" customHeight="1">
      <c r="A50" s="198" t="s">
        <v>9</v>
      </c>
      <c r="B50" s="302">
        <v>5351</v>
      </c>
      <c r="C50" s="302">
        <v>4749</v>
      </c>
      <c r="D50" s="302">
        <v>5962</v>
      </c>
      <c r="E50" s="302">
        <v>7269</v>
      </c>
      <c r="F50" s="302">
        <v>6997</v>
      </c>
    </row>
    <row r="51" spans="1:6" ht="24" customHeight="1">
      <c r="A51" s="200" t="s">
        <v>243</v>
      </c>
      <c r="B51" s="302"/>
      <c r="C51" s="302"/>
      <c r="D51" s="302"/>
      <c r="E51" s="302"/>
      <c r="F51" s="302"/>
    </row>
    <row r="52" spans="1:6" ht="24" customHeight="1">
      <c r="A52" s="198" t="s">
        <v>447</v>
      </c>
      <c r="B52" s="302">
        <v>2705</v>
      </c>
      <c r="C52" s="302">
        <v>7592</v>
      </c>
      <c r="D52" s="302">
        <v>6461</v>
      </c>
      <c r="E52" s="302">
        <v>5795</v>
      </c>
      <c r="F52" s="302">
        <v>6017</v>
      </c>
    </row>
    <row r="53" spans="1:6" ht="24" customHeight="1">
      <c r="A53" s="198" t="s">
        <v>244</v>
      </c>
      <c r="B53" s="302"/>
      <c r="C53" s="302"/>
      <c r="D53" s="302"/>
      <c r="E53" s="302"/>
      <c r="F53" s="302"/>
    </row>
    <row r="54" spans="1:6" ht="24" customHeight="1">
      <c r="A54" s="207" t="s">
        <v>245</v>
      </c>
      <c r="B54" s="302"/>
      <c r="C54" s="302"/>
      <c r="D54" s="302"/>
      <c r="E54" s="302"/>
      <c r="F54" s="302"/>
    </row>
    <row r="55" spans="1:6" ht="24" customHeight="1">
      <c r="A55" s="208" t="s">
        <v>246</v>
      </c>
      <c r="B55" s="302"/>
      <c r="C55" s="302"/>
      <c r="D55" s="302"/>
      <c r="E55" s="302"/>
      <c r="F55" s="302"/>
    </row>
    <row r="56" spans="1:6" ht="24" customHeight="1">
      <c r="A56" s="209" t="s">
        <v>247</v>
      </c>
      <c r="B56" s="304"/>
      <c r="C56" s="304"/>
      <c r="D56" s="304"/>
      <c r="E56" s="304"/>
      <c r="F56" s="304"/>
    </row>
    <row r="57" spans="1:6" ht="24" customHeight="1">
      <c r="A57" s="210" t="s">
        <v>248</v>
      </c>
      <c r="B57" s="304"/>
      <c r="C57" s="304"/>
      <c r="D57" s="304"/>
      <c r="E57" s="304"/>
      <c r="F57" s="304"/>
    </row>
    <row r="58" spans="1:6" ht="24" customHeight="1">
      <c r="A58" s="209" t="s">
        <v>249</v>
      </c>
      <c r="B58" s="304"/>
      <c r="C58" s="304"/>
      <c r="D58" s="304"/>
      <c r="E58" s="304"/>
      <c r="F58" s="304"/>
    </row>
    <row r="59" spans="1:6">
      <c r="A59" s="111"/>
      <c r="B59" s="111"/>
      <c r="C59" s="111"/>
      <c r="D59" s="111"/>
      <c r="E59" s="111"/>
      <c r="F59" s="111"/>
    </row>
  </sheetData>
  <pageMargins left="0.74803149606299213" right="0.51181102362204722" top="0.62992125984251968" bottom="0.62992125984251968" header="0.31496062992125984" footer="0.31496062992125984"/>
  <pageSetup paperSize="9" orientation="portrait" r:id="rId1"/>
  <headerFooter scaleWithDoc="0" alignWithMargins="0">
    <oddFooter>&amp;C&amp;10&amp;P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21"/>
  <sheetViews>
    <sheetView workbookViewId="0">
      <selection activeCell="B1" sqref="B1:B1048576"/>
    </sheetView>
  </sheetViews>
  <sheetFormatPr defaultRowHeight="18" customHeight="1"/>
  <cols>
    <col min="1" max="1" width="38.109375" style="90" customWidth="1"/>
    <col min="2" max="6" width="7.21875" style="90" customWidth="1"/>
    <col min="7" max="16384" width="8.88671875" style="90"/>
  </cols>
  <sheetData>
    <row r="1" spans="1:13" ht="19.5" customHeight="1">
      <c r="A1" s="187" t="s">
        <v>215</v>
      </c>
      <c r="B1" s="149"/>
      <c r="C1" s="149"/>
    </row>
    <row r="2" spans="1:13" ht="19.5" customHeight="1">
      <c r="A2" s="88" t="s">
        <v>596</v>
      </c>
      <c r="B2" s="149"/>
      <c r="C2" s="149"/>
    </row>
    <row r="3" spans="1:13" ht="19.5" customHeight="1">
      <c r="A3" s="150" t="s">
        <v>138</v>
      </c>
      <c r="B3" s="149"/>
      <c r="C3" s="149"/>
    </row>
    <row r="4" spans="1:13" ht="19.5" customHeight="1">
      <c r="A4" s="150"/>
      <c r="B4" s="149"/>
      <c r="C4" s="149"/>
    </row>
    <row r="5" spans="1:13" ht="19.5" customHeight="1">
      <c r="A5" s="152"/>
      <c r="B5" s="153"/>
      <c r="E5" s="175"/>
      <c r="F5" s="175" t="s">
        <v>493</v>
      </c>
    </row>
    <row r="6" spans="1:13" ht="27" customHeight="1">
      <c r="A6" s="119"/>
      <c r="B6" s="53">
        <v>2014</v>
      </c>
      <c r="C6" s="53">
        <v>2015</v>
      </c>
      <c r="D6" s="53">
        <v>2016</v>
      </c>
      <c r="E6" s="53">
        <v>2017</v>
      </c>
      <c r="F6" s="53">
        <v>2018</v>
      </c>
    </row>
    <row r="7" spans="1:13" ht="18" customHeight="1">
      <c r="A7" s="89"/>
      <c r="B7" s="305"/>
    </row>
    <row r="8" spans="1:13" s="88" customFormat="1" ht="18" customHeight="1">
      <c r="A8" s="93" t="s">
        <v>291</v>
      </c>
      <c r="B8" s="306">
        <v>6784</v>
      </c>
      <c r="C8" s="306">
        <v>7001</v>
      </c>
      <c r="D8" s="306">
        <v>7994</v>
      </c>
      <c r="E8" s="306">
        <v>8846</v>
      </c>
      <c r="F8" s="306">
        <v>9911</v>
      </c>
      <c r="G8" s="473"/>
      <c r="H8" s="473"/>
      <c r="I8" s="473"/>
      <c r="J8" s="473"/>
      <c r="K8" s="473"/>
      <c r="L8" s="473"/>
      <c r="M8" s="473"/>
    </row>
    <row r="9" spans="1:13" ht="18" customHeight="1">
      <c r="A9" s="76" t="s">
        <v>404</v>
      </c>
      <c r="B9" s="306"/>
      <c r="C9" s="306"/>
      <c r="D9" s="306"/>
      <c r="E9" s="306"/>
      <c r="F9" s="306"/>
    </row>
    <row r="10" spans="1:13" ht="18" customHeight="1">
      <c r="A10" s="60" t="s">
        <v>385</v>
      </c>
      <c r="B10" s="307">
        <v>6610.687432024225</v>
      </c>
      <c r="C10" s="307">
        <v>6922.5519999999997</v>
      </c>
      <c r="D10" s="307">
        <v>8446.9390000000003</v>
      </c>
      <c r="E10" s="307">
        <v>9074.0889999999999</v>
      </c>
      <c r="F10" s="307">
        <v>10424</v>
      </c>
    </row>
    <row r="11" spans="1:13" ht="18" customHeight="1">
      <c r="A11" s="60" t="s">
        <v>570</v>
      </c>
      <c r="B11" s="307">
        <v>4797.0893915983252</v>
      </c>
      <c r="C11" s="307">
        <v>4754.8770000000004</v>
      </c>
      <c r="D11" s="307">
        <v>6277.6319999999996</v>
      </c>
      <c r="E11" s="307">
        <v>7590.9430000000002</v>
      </c>
      <c r="F11" s="307">
        <v>6629</v>
      </c>
    </row>
    <row r="12" spans="1:13" ht="18" customHeight="1">
      <c r="A12" s="60" t="s">
        <v>386</v>
      </c>
      <c r="B12" s="307">
        <v>4825.1589464123526</v>
      </c>
      <c r="C12" s="307">
        <v>5572.8280000000004</v>
      </c>
      <c r="D12" s="307">
        <v>5469.39</v>
      </c>
      <c r="E12" s="307">
        <v>5880.0259999999998</v>
      </c>
      <c r="F12" s="307">
        <v>6491</v>
      </c>
    </row>
    <row r="13" spans="1:13" ht="18" customHeight="1">
      <c r="A13" s="60" t="s">
        <v>387</v>
      </c>
      <c r="B13" s="307">
        <v>6731.6688106654183</v>
      </c>
      <c r="C13" s="307">
        <v>6818.9359999999997</v>
      </c>
      <c r="D13" s="307">
        <v>7775.9840000000004</v>
      </c>
      <c r="E13" s="307">
        <v>8675.0650000000005</v>
      </c>
      <c r="F13" s="307">
        <v>10455</v>
      </c>
    </row>
    <row r="14" spans="1:13" ht="18" customHeight="1">
      <c r="A14" s="60" t="s">
        <v>388</v>
      </c>
      <c r="B14" s="307">
        <v>6183.826213946696</v>
      </c>
      <c r="C14" s="307">
        <v>6235.3670000000002</v>
      </c>
      <c r="D14" s="307">
        <v>4810.7759999999998</v>
      </c>
      <c r="E14" s="307">
        <v>7872.8220000000001</v>
      </c>
      <c r="F14" s="307">
        <v>7303</v>
      </c>
    </row>
    <row r="15" spans="1:13" ht="18" customHeight="1">
      <c r="A15" s="60" t="s">
        <v>389</v>
      </c>
      <c r="B15" s="307">
        <v>6261.4335606186587</v>
      </c>
      <c r="C15" s="307">
        <v>6619.3419999999996</v>
      </c>
      <c r="D15" s="307">
        <v>7091.0510000000004</v>
      </c>
      <c r="E15" s="307">
        <v>7698.0469999999996</v>
      </c>
      <c r="F15" s="307">
        <v>8869</v>
      </c>
    </row>
    <row r="16" spans="1:13" ht="18" customHeight="1">
      <c r="A16" s="60" t="s">
        <v>390</v>
      </c>
      <c r="B16" s="307">
        <v>5266.4188351920684</v>
      </c>
      <c r="C16" s="307">
        <v>5562.2169999999996</v>
      </c>
      <c r="D16" s="307">
        <v>6866.32</v>
      </c>
      <c r="E16" s="307">
        <v>7225.7920000000004</v>
      </c>
      <c r="F16" s="307">
        <v>10734</v>
      </c>
    </row>
    <row r="17" spans="1:6" ht="18" customHeight="1">
      <c r="A17" s="60" t="s">
        <v>391</v>
      </c>
      <c r="B17" s="307">
        <v>6152.1252796420586</v>
      </c>
      <c r="C17" s="307">
        <v>6362.0609999999997</v>
      </c>
      <c r="D17" s="307">
        <v>5470.3940000000002</v>
      </c>
      <c r="E17" s="307">
        <v>5419.2629999999999</v>
      </c>
      <c r="F17" s="307">
        <v>5997</v>
      </c>
    </row>
    <row r="18" spans="1:6" ht="18" customHeight="1">
      <c r="A18" s="60" t="s">
        <v>392</v>
      </c>
      <c r="B18" s="307">
        <v>7355.7825006900357</v>
      </c>
      <c r="C18" s="307">
        <v>7813.4650000000001</v>
      </c>
      <c r="D18" s="307">
        <v>8608.6720000000005</v>
      </c>
      <c r="E18" s="307">
        <v>11163.514999999999</v>
      </c>
      <c r="F18" s="307">
        <v>10114</v>
      </c>
    </row>
    <row r="19" spans="1:6" ht="18" customHeight="1">
      <c r="A19" s="60" t="s">
        <v>393</v>
      </c>
      <c r="B19" s="307">
        <v>3590.0999272053468</v>
      </c>
      <c r="C19" s="307">
        <v>3989.123</v>
      </c>
      <c r="D19" s="307">
        <v>3084.92</v>
      </c>
      <c r="E19" s="307">
        <v>7031.2579999999998</v>
      </c>
      <c r="F19" s="307">
        <v>7225</v>
      </c>
    </row>
    <row r="20" spans="1:6" ht="18" customHeight="1">
      <c r="A20" s="60" t="s">
        <v>394</v>
      </c>
      <c r="B20" s="307">
        <v>8169.8413423472803</v>
      </c>
      <c r="C20" s="307">
        <v>8739.1110000000008</v>
      </c>
      <c r="D20" s="307">
        <v>9045.5370000000003</v>
      </c>
      <c r="E20" s="307">
        <v>9207.5640000000003</v>
      </c>
      <c r="F20" s="307">
        <v>10659</v>
      </c>
    </row>
    <row r="21" spans="1:6" ht="18" customHeight="1">
      <c r="A21" s="157"/>
      <c r="B21" s="157"/>
      <c r="C21" s="157"/>
      <c r="D21" s="157"/>
      <c r="E21" s="157"/>
      <c r="F21" s="157"/>
    </row>
  </sheetData>
  <pageMargins left="0.74803149606299213" right="0.51181102362204722" top="0.62992125984251968" bottom="0.62992125984251968" header="0.31496062992125984" footer="0.31496062992125984"/>
  <pageSetup paperSize="9" orientation="portrait" r:id="rId1"/>
  <headerFooter scaleWithDoc="0" alignWithMargins="0">
    <oddFooter>&amp;C&amp;10&amp;P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3"/>
  <sheetViews>
    <sheetView workbookViewId="0">
      <selection activeCell="C16" sqref="C16"/>
    </sheetView>
  </sheetViews>
  <sheetFormatPr defaultRowHeight="15"/>
  <cols>
    <col min="1" max="1" width="38.109375" style="90" customWidth="1"/>
    <col min="2" max="6" width="7.21875" style="149" customWidth="1"/>
    <col min="7" max="16384" width="8.88671875" style="90"/>
  </cols>
  <sheetData>
    <row r="1" spans="1:6" ht="19.5" customHeight="1">
      <c r="A1" s="148" t="s">
        <v>216</v>
      </c>
    </row>
    <row r="2" spans="1:6" ht="19.5" customHeight="1">
      <c r="A2" s="474" t="s">
        <v>127</v>
      </c>
    </row>
    <row r="3" spans="1:6" ht="19.5" customHeight="1">
      <c r="A3" s="158"/>
    </row>
    <row r="4" spans="1:6" ht="27" customHeight="1">
      <c r="A4" s="159"/>
      <c r="B4" s="53">
        <v>2014</v>
      </c>
      <c r="C4" s="53">
        <v>2015</v>
      </c>
      <c r="D4" s="53">
        <v>2016</v>
      </c>
      <c r="E4" s="53">
        <v>2017</v>
      </c>
      <c r="F4" s="53">
        <v>2018</v>
      </c>
    </row>
    <row r="5" spans="1:6" ht="9" customHeight="1">
      <c r="A5" s="159"/>
    </row>
    <row r="6" spans="1:6" ht="15.95" customHeight="1">
      <c r="A6" s="89"/>
      <c r="B6" s="537" t="s">
        <v>416</v>
      </c>
      <c r="C6" s="537"/>
      <c r="D6" s="537"/>
      <c r="E6" s="537"/>
      <c r="F6" s="537"/>
    </row>
    <row r="7" spans="1:6" ht="11.25" customHeight="1">
      <c r="A7" s="89"/>
      <c r="B7" s="449"/>
      <c r="C7" s="449"/>
      <c r="D7" s="449"/>
      <c r="E7" s="449"/>
      <c r="F7" s="449"/>
    </row>
    <row r="8" spans="1:6" ht="15.95" customHeight="1">
      <c r="A8" s="161" t="s">
        <v>417</v>
      </c>
      <c r="B8" s="279">
        <f t="shared" ref="B8:F8" si="0">+B9+B12+B20</f>
        <v>37015</v>
      </c>
      <c r="C8" s="279">
        <f t="shared" si="0"/>
        <v>50388</v>
      </c>
      <c r="D8" s="279">
        <f t="shared" si="0"/>
        <v>59119</v>
      </c>
      <c r="E8" s="279">
        <f t="shared" si="0"/>
        <v>48306</v>
      </c>
      <c r="F8" s="279">
        <f t="shared" si="0"/>
        <v>54360</v>
      </c>
    </row>
    <row r="9" spans="1:6" ht="15.95" customHeight="1">
      <c r="A9" s="161" t="s">
        <v>418</v>
      </c>
      <c r="B9" s="279">
        <f t="shared" ref="B9:F9" si="1">+B10+B11</f>
        <v>5455</v>
      </c>
      <c r="C9" s="279">
        <f t="shared" si="1"/>
        <v>7564</v>
      </c>
      <c r="D9" s="279">
        <f t="shared" si="1"/>
        <v>4826</v>
      </c>
      <c r="E9" s="279">
        <f t="shared" si="1"/>
        <v>4923</v>
      </c>
      <c r="F9" s="279">
        <f t="shared" si="1"/>
        <v>3897</v>
      </c>
    </row>
    <row r="10" spans="1:6">
      <c r="A10" s="413" t="s">
        <v>568</v>
      </c>
      <c r="B10" s="281">
        <v>2521</v>
      </c>
      <c r="C10" s="281">
        <v>3564</v>
      </c>
      <c r="D10" s="281">
        <v>2197</v>
      </c>
      <c r="E10" s="281">
        <v>1936</v>
      </c>
      <c r="F10" s="281">
        <v>2089</v>
      </c>
    </row>
    <row r="11" spans="1:6" ht="24.75">
      <c r="A11" s="413" t="s">
        <v>569</v>
      </c>
      <c r="B11" s="281">
        <v>2934</v>
      </c>
      <c r="C11" s="281">
        <v>4000</v>
      </c>
      <c r="D11" s="281">
        <v>2629</v>
      </c>
      <c r="E11" s="281">
        <v>2987</v>
      </c>
      <c r="F11" s="281">
        <v>1808</v>
      </c>
    </row>
    <row r="12" spans="1:6" ht="15.95" customHeight="1">
      <c r="A12" s="161" t="s">
        <v>419</v>
      </c>
      <c r="B12" s="279">
        <f t="shared" ref="B12:F12" si="2">SUM(B13:B19)</f>
        <v>5981</v>
      </c>
      <c r="C12" s="279">
        <f t="shared" si="2"/>
        <v>11118</v>
      </c>
      <c r="D12" s="279">
        <f t="shared" si="2"/>
        <v>12685</v>
      </c>
      <c r="E12" s="279">
        <f t="shared" si="2"/>
        <v>12643</v>
      </c>
      <c r="F12" s="279">
        <f t="shared" si="2"/>
        <v>13480</v>
      </c>
    </row>
    <row r="13" spans="1:6" ht="15.95" customHeight="1">
      <c r="A13" s="413" t="s">
        <v>294</v>
      </c>
      <c r="B13" s="281">
        <v>100</v>
      </c>
      <c r="C13" s="281">
        <v>184</v>
      </c>
      <c r="D13" s="281">
        <v>179</v>
      </c>
      <c r="E13" s="281">
        <v>162</v>
      </c>
      <c r="F13" s="281">
        <v>138</v>
      </c>
    </row>
    <row r="14" spans="1:6" ht="15.95" customHeight="1">
      <c r="A14" s="413" t="s">
        <v>543</v>
      </c>
      <c r="B14" s="281">
        <v>0</v>
      </c>
      <c r="C14" s="281">
        <v>0</v>
      </c>
      <c r="D14" s="281">
        <v>3</v>
      </c>
      <c r="E14" s="281">
        <v>5</v>
      </c>
      <c r="F14" s="281">
        <v>2</v>
      </c>
    </row>
    <row r="15" spans="1:6" ht="15.95" customHeight="1">
      <c r="A15" s="413" t="s">
        <v>295</v>
      </c>
      <c r="B15" s="281">
        <v>1005</v>
      </c>
      <c r="C15" s="281">
        <v>632</v>
      </c>
      <c r="D15" s="281">
        <v>1724</v>
      </c>
      <c r="E15" s="281">
        <v>1826</v>
      </c>
      <c r="F15" s="281">
        <v>915</v>
      </c>
    </row>
    <row r="16" spans="1:6" ht="15.95" customHeight="1">
      <c r="A16" s="413" t="s">
        <v>5</v>
      </c>
      <c r="B16" s="281">
        <v>609</v>
      </c>
      <c r="C16" s="281">
        <v>1010</v>
      </c>
      <c r="D16" s="281">
        <v>740</v>
      </c>
      <c r="E16" s="281">
        <v>905</v>
      </c>
      <c r="F16" s="281">
        <v>1491</v>
      </c>
    </row>
    <row r="17" spans="1:6" ht="15.95" customHeight="1">
      <c r="A17" s="414" t="s">
        <v>4</v>
      </c>
      <c r="B17" s="281"/>
      <c r="C17" s="281"/>
      <c r="D17" s="281"/>
      <c r="E17" s="281"/>
      <c r="F17" s="281"/>
    </row>
    <row r="18" spans="1:6" ht="15.95" customHeight="1">
      <c r="A18" s="413" t="s">
        <v>3</v>
      </c>
      <c r="B18" s="281">
        <v>4267</v>
      </c>
      <c r="C18" s="281">
        <v>9292</v>
      </c>
      <c r="D18" s="281">
        <v>10039</v>
      </c>
      <c r="E18" s="281">
        <v>9745</v>
      </c>
      <c r="F18" s="281">
        <v>10934</v>
      </c>
    </row>
    <row r="19" spans="1:6" ht="15.95" customHeight="1">
      <c r="A19" s="414" t="s">
        <v>2</v>
      </c>
      <c r="B19" s="281"/>
      <c r="C19" s="281"/>
      <c r="D19" s="281"/>
      <c r="E19" s="281"/>
      <c r="F19" s="281"/>
    </row>
    <row r="20" spans="1:6" ht="15.95" customHeight="1">
      <c r="A20" s="161" t="s">
        <v>1</v>
      </c>
      <c r="B20" s="279">
        <f t="shared" ref="B20:F20" si="3">+B22+B23</f>
        <v>25579</v>
      </c>
      <c r="C20" s="279">
        <f t="shared" si="3"/>
        <v>31706</v>
      </c>
      <c r="D20" s="279">
        <f t="shared" si="3"/>
        <v>41608</v>
      </c>
      <c r="E20" s="279">
        <f t="shared" si="3"/>
        <v>30740</v>
      </c>
      <c r="F20" s="279">
        <f t="shared" si="3"/>
        <v>36983</v>
      </c>
    </row>
    <row r="21" spans="1:6" ht="15.95" customHeight="1">
      <c r="A21" s="165" t="s">
        <v>0</v>
      </c>
      <c r="B21" s="281"/>
      <c r="C21" s="281"/>
      <c r="D21" s="281"/>
      <c r="E21" s="281"/>
      <c r="F21" s="281"/>
    </row>
    <row r="22" spans="1:6" ht="15.95" customHeight="1">
      <c r="A22" s="162" t="s">
        <v>420</v>
      </c>
      <c r="B22" s="281">
        <v>22213</v>
      </c>
      <c r="C22" s="281">
        <v>28623</v>
      </c>
      <c r="D22" s="281">
        <v>38651</v>
      </c>
      <c r="E22" s="281">
        <v>28572</v>
      </c>
      <c r="F22" s="281">
        <v>34633</v>
      </c>
    </row>
    <row r="23" spans="1:6" ht="15.95" customHeight="1">
      <c r="A23" s="162" t="s">
        <v>421</v>
      </c>
      <c r="B23" s="281">
        <v>3366</v>
      </c>
      <c r="C23" s="281">
        <v>3083</v>
      </c>
      <c r="D23" s="281">
        <v>2957</v>
      </c>
      <c r="E23" s="281">
        <v>2168</v>
      </c>
      <c r="F23" s="281">
        <v>2350</v>
      </c>
    </row>
    <row r="24" spans="1:6" ht="9.75" customHeight="1">
      <c r="A24" s="162"/>
    </row>
    <row r="25" spans="1:6" ht="15.95" customHeight="1">
      <c r="A25" s="166"/>
      <c r="B25" s="536" t="s">
        <v>436</v>
      </c>
      <c r="C25" s="536"/>
      <c r="D25" s="536"/>
      <c r="E25" s="536"/>
      <c r="F25" s="536"/>
    </row>
    <row r="26" spans="1:6" ht="9" customHeight="1">
      <c r="A26" s="166"/>
      <c r="B26" s="450"/>
      <c r="C26" s="450"/>
      <c r="D26" s="450"/>
      <c r="E26" s="450"/>
      <c r="F26" s="450"/>
    </row>
    <row r="27" spans="1:6" s="88" customFormat="1" ht="15.95" customHeight="1">
      <c r="A27" s="161" t="s">
        <v>417</v>
      </c>
      <c r="B27" s="435">
        <f t="shared" ref="B27:F27" si="4">+B28+B31+B39</f>
        <v>100</v>
      </c>
      <c r="C27" s="435">
        <f t="shared" si="4"/>
        <v>100</v>
      </c>
      <c r="D27" s="435">
        <f t="shared" si="4"/>
        <v>100</v>
      </c>
      <c r="E27" s="435">
        <f t="shared" si="4"/>
        <v>100</v>
      </c>
      <c r="F27" s="435">
        <f t="shared" si="4"/>
        <v>100</v>
      </c>
    </row>
    <row r="28" spans="1:6" s="88" customFormat="1" ht="15.95" customHeight="1">
      <c r="A28" s="161" t="s">
        <v>418</v>
      </c>
      <c r="B28" s="435">
        <f>+B9/$B$8*100</f>
        <v>14.737268674861543</v>
      </c>
      <c r="C28" s="435">
        <f>+C9/$C$8*100</f>
        <v>15.011510677145351</v>
      </c>
      <c r="D28" s="435">
        <f>+D9/$D$8*100</f>
        <v>8.1631962651601011</v>
      </c>
      <c r="E28" s="435">
        <f>+E9/$E$8*100</f>
        <v>10.191280586262575</v>
      </c>
      <c r="F28" s="435">
        <f>+F9/$F$8*100</f>
        <v>7.1688741721854301</v>
      </c>
    </row>
    <row r="29" spans="1:6">
      <c r="A29" s="413" t="s">
        <v>568</v>
      </c>
      <c r="B29" s="436">
        <f t="shared" ref="B29:B42" si="5">+B10/$B$8*100</f>
        <v>6.8107523976766169</v>
      </c>
      <c r="C29" s="436">
        <f t="shared" ref="C29:C42" si="6">+C10/$C$8*100</f>
        <v>7.073112645868064</v>
      </c>
      <c r="D29" s="436">
        <f t="shared" ref="D29:D42" si="7">+D10/$D$8*100</f>
        <v>3.7162333598335562</v>
      </c>
      <c r="E29" s="436">
        <f t="shared" ref="E29:E42" si="8">+E10/$E$8*100</f>
        <v>4.0077837121682602</v>
      </c>
      <c r="F29" s="436">
        <f t="shared" ref="F29:F42" si="9">+F10/$F$8*100</f>
        <v>3.8428991905813099</v>
      </c>
    </row>
    <row r="30" spans="1:6" ht="24.75">
      <c r="A30" s="413" t="s">
        <v>569</v>
      </c>
      <c r="B30" s="436">
        <f t="shared" si="5"/>
        <v>7.9265162771849251</v>
      </c>
      <c r="C30" s="436">
        <f t="shared" si="6"/>
        <v>7.9383980312772886</v>
      </c>
      <c r="D30" s="436">
        <f t="shared" si="7"/>
        <v>4.4469629053265445</v>
      </c>
      <c r="E30" s="436">
        <f t="shared" si="8"/>
        <v>6.183496874094315</v>
      </c>
      <c r="F30" s="436">
        <f t="shared" si="9"/>
        <v>3.3259749816041206</v>
      </c>
    </row>
    <row r="31" spans="1:6" s="88" customFormat="1" ht="15.95" customHeight="1">
      <c r="A31" s="161" t="s">
        <v>419</v>
      </c>
      <c r="B31" s="435">
        <f t="shared" si="5"/>
        <v>16.158314196947185</v>
      </c>
      <c r="C31" s="435">
        <f t="shared" si="6"/>
        <v>22.064777327935222</v>
      </c>
      <c r="D31" s="435">
        <f t="shared" si="7"/>
        <v>21.456722880968893</v>
      </c>
      <c r="E31" s="435">
        <f t="shared" si="8"/>
        <v>26.172732165776509</v>
      </c>
      <c r="F31" s="435">
        <f t="shared" si="9"/>
        <v>24.797645327446652</v>
      </c>
    </row>
    <row r="32" spans="1:6" ht="15.95" customHeight="1">
      <c r="A32" s="413" t="s">
        <v>294</v>
      </c>
      <c r="B32" s="436">
        <f t="shared" si="5"/>
        <v>0.270160745643658</v>
      </c>
      <c r="C32" s="436">
        <f t="shared" si="6"/>
        <v>0.36516630943875528</v>
      </c>
      <c r="D32" s="436">
        <f t="shared" si="7"/>
        <v>0.30277914037788189</v>
      </c>
      <c r="E32" s="436">
        <f t="shared" si="8"/>
        <v>0.335362066823997</v>
      </c>
      <c r="F32" s="436">
        <f t="shared" si="9"/>
        <v>0.25386313465783666</v>
      </c>
    </row>
    <row r="33" spans="1:6" ht="15.95" customHeight="1">
      <c r="A33" s="413" t="s">
        <v>543</v>
      </c>
      <c r="B33" s="436">
        <f t="shared" si="5"/>
        <v>0</v>
      </c>
      <c r="C33" s="436">
        <f t="shared" si="6"/>
        <v>0</v>
      </c>
      <c r="D33" s="436">
        <f t="shared" si="7"/>
        <v>5.0745107325901994E-3</v>
      </c>
      <c r="E33" s="436">
        <f t="shared" si="8"/>
        <v>1.0350681074814723E-2</v>
      </c>
      <c r="F33" s="436">
        <f t="shared" si="9"/>
        <v>3.6791758646063282E-3</v>
      </c>
    </row>
    <row r="34" spans="1:6" ht="15.95" customHeight="1">
      <c r="A34" s="413" t="s">
        <v>295</v>
      </c>
      <c r="B34" s="436">
        <f t="shared" si="5"/>
        <v>2.7151154937187627</v>
      </c>
      <c r="C34" s="436">
        <f t="shared" si="6"/>
        <v>1.2542668889418116</v>
      </c>
      <c r="D34" s="436">
        <f t="shared" si="7"/>
        <v>2.9161521676618349</v>
      </c>
      <c r="E34" s="436">
        <f t="shared" si="8"/>
        <v>3.7800687285223367</v>
      </c>
      <c r="F34" s="436">
        <f t="shared" si="9"/>
        <v>1.683222958057395</v>
      </c>
    </row>
    <row r="35" spans="1:6" ht="15.95" customHeight="1">
      <c r="A35" s="413" t="s">
        <v>5</v>
      </c>
      <c r="B35" s="436">
        <f t="shared" si="5"/>
        <v>1.6452789409698769</v>
      </c>
      <c r="C35" s="436">
        <f t="shared" si="6"/>
        <v>2.0044455028975152</v>
      </c>
      <c r="D35" s="436">
        <f t="shared" si="7"/>
        <v>1.2517126473722491</v>
      </c>
      <c r="E35" s="436">
        <f t="shared" si="8"/>
        <v>1.8734732745414646</v>
      </c>
      <c r="F35" s="436">
        <f t="shared" si="9"/>
        <v>2.7428256070640176</v>
      </c>
    </row>
    <row r="36" spans="1:6" ht="15.95" customHeight="1">
      <c r="A36" s="414" t="s">
        <v>4</v>
      </c>
      <c r="B36" s="436"/>
      <c r="C36" s="436"/>
      <c r="D36" s="436"/>
      <c r="E36" s="436"/>
      <c r="F36" s="436"/>
    </row>
    <row r="37" spans="1:6" ht="15.95" customHeight="1">
      <c r="A37" s="413" t="s">
        <v>3</v>
      </c>
      <c r="B37" s="436">
        <f t="shared" si="5"/>
        <v>11.527759016614885</v>
      </c>
      <c r="C37" s="436">
        <f t="shared" si="6"/>
        <v>18.440898626657141</v>
      </c>
      <c r="D37" s="436">
        <f t="shared" si="7"/>
        <v>16.981004414824337</v>
      </c>
      <c r="E37" s="436">
        <f t="shared" si="8"/>
        <v>20.173477414813895</v>
      </c>
      <c r="F37" s="436">
        <f t="shared" si="9"/>
        <v>20.114054451802797</v>
      </c>
    </row>
    <row r="38" spans="1:6" ht="15.95" customHeight="1">
      <c r="A38" s="414" t="s">
        <v>2</v>
      </c>
      <c r="B38" s="436"/>
      <c r="C38" s="436"/>
      <c r="D38" s="436"/>
      <c r="E38" s="436"/>
      <c r="F38" s="436"/>
    </row>
    <row r="39" spans="1:6" s="88" customFormat="1" ht="15.95" customHeight="1">
      <c r="A39" s="161" t="s">
        <v>1</v>
      </c>
      <c r="B39" s="435">
        <f t="shared" si="5"/>
        <v>69.104417128191272</v>
      </c>
      <c r="C39" s="435">
        <f t="shared" si="6"/>
        <v>62.923711994919429</v>
      </c>
      <c r="D39" s="435">
        <f t="shared" si="7"/>
        <v>70.380080853871007</v>
      </c>
      <c r="E39" s="435">
        <f t="shared" si="8"/>
        <v>63.635987247960912</v>
      </c>
      <c r="F39" s="435">
        <f t="shared" si="9"/>
        <v>68.033480500367915</v>
      </c>
    </row>
    <row r="40" spans="1:6" ht="15.95" customHeight="1">
      <c r="A40" s="165" t="s">
        <v>0</v>
      </c>
      <c r="B40" s="436"/>
      <c r="C40" s="436"/>
      <c r="D40" s="436"/>
      <c r="E40" s="436"/>
      <c r="F40" s="436"/>
    </row>
    <row r="41" spans="1:6" ht="15.95" customHeight="1">
      <c r="A41" s="162" t="s">
        <v>420</v>
      </c>
      <c r="B41" s="436">
        <f t="shared" si="5"/>
        <v>60.010806429825749</v>
      </c>
      <c r="C41" s="436">
        <f t="shared" si="6"/>
        <v>56.80519171231245</v>
      </c>
      <c r="D41" s="436">
        <f t="shared" si="7"/>
        <v>65.3783047751146</v>
      </c>
      <c r="E41" s="436">
        <f t="shared" si="8"/>
        <v>59.147931933921249</v>
      </c>
      <c r="F41" s="436">
        <f t="shared" si="9"/>
        <v>63.710448859455482</v>
      </c>
    </row>
    <row r="42" spans="1:6" s="169" customFormat="1" ht="15.95" customHeight="1">
      <c r="A42" s="162" t="s">
        <v>421</v>
      </c>
      <c r="B42" s="436">
        <f t="shared" si="5"/>
        <v>9.0936106983655272</v>
      </c>
      <c r="C42" s="436">
        <f t="shared" si="6"/>
        <v>6.11852028260697</v>
      </c>
      <c r="D42" s="436">
        <f t="shared" si="7"/>
        <v>5.0017760787564063</v>
      </c>
      <c r="E42" s="436">
        <f t="shared" si="8"/>
        <v>4.4880553140396637</v>
      </c>
      <c r="F42" s="436">
        <f t="shared" si="9"/>
        <v>4.3230316409124354</v>
      </c>
    </row>
    <row r="43" spans="1:6" s="169" customFormat="1">
      <c r="A43" s="157"/>
      <c r="B43" s="152"/>
      <c r="C43" s="152"/>
      <c r="D43" s="152"/>
      <c r="E43" s="152"/>
      <c r="F43" s="152"/>
    </row>
  </sheetData>
  <mergeCells count="2">
    <mergeCell ref="B6:F6"/>
    <mergeCell ref="B25:F25"/>
  </mergeCells>
  <pageMargins left="0.74803149606299213" right="0.51181102362204722" top="0.62992125984251968" bottom="0.62992125984251968" header="0.31496062992125984" footer="0.31496062992125984"/>
  <pageSetup paperSize="9" orientation="portrait" r:id="rId1"/>
  <headerFooter scaleWithDoc="0" alignWithMargins="0">
    <oddFooter>&amp;C&amp;10&amp;P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56"/>
  <sheetViews>
    <sheetView workbookViewId="0">
      <selection activeCell="B1" sqref="B1:B1048576"/>
    </sheetView>
  </sheetViews>
  <sheetFormatPr defaultRowHeight="15"/>
  <cols>
    <col min="1" max="1" width="38.109375" style="172" customWidth="1"/>
    <col min="2" max="6" width="7.21875" style="172" customWidth="1"/>
    <col min="7" max="16384" width="8.88671875" style="172"/>
  </cols>
  <sheetData>
    <row r="1" spans="1:6" ht="21" customHeight="1">
      <c r="A1" s="187" t="s">
        <v>217</v>
      </c>
      <c r="B1" s="171"/>
      <c r="C1" s="171"/>
    </row>
    <row r="2" spans="1:6" ht="21" customHeight="1">
      <c r="A2" s="309" t="s">
        <v>128</v>
      </c>
      <c r="B2" s="171"/>
      <c r="C2" s="171"/>
    </row>
    <row r="3" spans="1:6" ht="21" customHeight="1">
      <c r="A3" s="188"/>
      <c r="B3" s="177"/>
      <c r="C3" s="177"/>
      <c r="D3" s="177"/>
      <c r="E3" s="177"/>
      <c r="F3" s="177"/>
    </row>
    <row r="4" spans="1:6" ht="19.5" customHeight="1">
      <c r="A4" s="174"/>
      <c r="B4" s="310"/>
      <c r="E4" s="310"/>
      <c r="F4" s="310" t="s">
        <v>497</v>
      </c>
    </row>
    <row r="5" spans="1:6" s="65" customFormat="1" ht="27" customHeight="1">
      <c r="A5" s="133"/>
      <c r="B5" s="53">
        <v>2014</v>
      </c>
      <c r="C5" s="53">
        <v>2015</v>
      </c>
      <c r="D5" s="53">
        <v>2016</v>
      </c>
      <c r="E5" s="53">
        <v>2017</v>
      </c>
      <c r="F5" s="53">
        <v>2018</v>
      </c>
    </row>
    <row r="6" spans="1:6" s="65" customFormat="1" ht="24" customHeight="1">
      <c r="A6" s="133"/>
      <c r="B6" s="176"/>
    </row>
    <row r="7" spans="1:6" s="203" customFormat="1" ht="24" customHeight="1">
      <c r="A7" s="135" t="s">
        <v>291</v>
      </c>
      <c r="B7" s="311">
        <f t="shared" ref="B7:F7" si="0">SUM(B8:B29,B38:B55)</f>
        <v>37015</v>
      </c>
      <c r="C7" s="311">
        <f t="shared" si="0"/>
        <v>50388</v>
      </c>
      <c r="D7" s="311">
        <f t="shared" si="0"/>
        <v>59119</v>
      </c>
      <c r="E7" s="311">
        <f t="shared" si="0"/>
        <v>48306</v>
      </c>
      <c r="F7" s="311">
        <f t="shared" si="0"/>
        <v>54360</v>
      </c>
    </row>
    <row r="8" spans="1:6" ht="24" customHeight="1">
      <c r="A8" s="198" t="s">
        <v>224</v>
      </c>
      <c r="B8" s="177">
        <v>1020</v>
      </c>
      <c r="C8" s="177">
        <v>1494</v>
      </c>
      <c r="D8" s="177">
        <v>708</v>
      </c>
      <c r="E8" s="177">
        <v>965</v>
      </c>
      <c r="F8" s="177">
        <v>790</v>
      </c>
    </row>
    <row r="9" spans="1:6" s="203" customFormat="1" ht="24" customHeight="1">
      <c r="A9" s="200" t="s">
        <v>33</v>
      </c>
      <c r="B9" s="177"/>
      <c r="C9" s="177"/>
      <c r="D9" s="177"/>
      <c r="E9" s="177"/>
      <c r="F9" s="177"/>
    </row>
    <row r="10" spans="1:6" ht="24" customHeight="1">
      <c r="A10" s="198" t="s">
        <v>439</v>
      </c>
      <c r="B10" s="177">
        <v>154</v>
      </c>
      <c r="C10" s="177">
        <v>268</v>
      </c>
      <c r="D10" s="177">
        <v>386</v>
      </c>
      <c r="E10" s="177">
        <v>441</v>
      </c>
      <c r="F10" s="177">
        <v>435</v>
      </c>
    </row>
    <row r="11" spans="1:6" ht="24" customHeight="1">
      <c r="A11" s="198" t="s">
        <v>440</v>
      </c>
      <c r="B11" s="143">
        <v>27028</v>
      </c>
      <c r="C11" s="143">
        <v>34801</v>
      </c>
      <c r="D11" s="143">
        <v>45927</v>
      </c>
      <c r="E11" s="143">
        <v>35420</v>
      </c>
      <c r="F11" s="143">
        <v>41223</v>
      </c>
    </row>
    <row r="12" spans="1:6" ht="24" customHeight="1">
      <c r="A12" s="198" t="s">
        <v>225</v>
      </c>
      <c r="B12" s="177">
        <v>2154</v>
      </c>
      <c r="C12" s="177">
        <v>3085</v>
      </c>
      <c r="D12" s="177">
        <v>2027</v>
      </c>
      <c r="E12" s="177">
        <v>1109</v>
      </c>
      <c r="F12" s="177">
        <v>936</v>
      </c>
    </row>
    <row r="13" spans="1:6" ht="24" customHeight="1">
      <c r="A13" s="198" t="s">
        <v>226</v>
      </c>
      <c r="B13" s="177"/>
      <c r="C13" s="177"/>
      <c r="D13" s="177"/>
      <c r="E13" s="177"/>
      <c r="F13" s="177"/>
    </row>
    <row r="14" spans="1:6" ht="24" customHeight="1">
      <c r="A14" s="200" t="s">
        <v>227</v>
      </c>
      <c r="B14" s="177"/>
      <c r="C14" s="177"/>
      <c r="D14" s="177"/>
      <c r="E14" s="177"/>
      <c r="F14" s="177"/>
    </row>
    <row r="15" spans="1:6" ht="24" customHeight="1">
      <c r="A15" s="198" t="s">
        <v>228</v>
      </c>
      <c r="B15" s="177">
        <v>237</v>
      </c>
      <c r="C15" s="177">
        <v>213</v>
      </c>
      <c r="D15" s="177">
        <v>-107</v>
      </c>
      <c r="E15" s="177">
        <v>42</v>
      </c>
      <c r="F15" s="177">
        <v>123</v>
      </c>
    </row>
    <row r="16" spans="1:6" s="203" customFormat="1" ht="24" customHeight="1">
      <c r="A16" s="198" t="s">
        <v>229</v>
      </c>
      <c r="B16" s="177"/>
      <c r="C16" s="177"/>
      <c r="D16" s="177"/>
      <c r="E16" s="177"/>
      <c r="F16" s="177"/>
    </row>
    <row r="17" spans="1:6" ht="24" customHeight="1">
      <c r="A17" s="200" t="s">
        <v>230</v>
      </c>
      <c r="B17" s="177"/>
      <c r="C17" s="177"/>
      <c r="D17" s="177"/>
      <c r="E17" s="177"/>
      <c r="F17" s="177"/>
    </row>
    <row r="18" spans="1:6" ht="24" customHeight="1">
      <c r="A18" s="200" t="s">
        <v>231</v>
      </c>
      <c r="B18" s="177"/>
      <c r="C18" s="177"/>
      <c r="D18" s="177"/>
      <c r="E18" s="177"/>
      <c r="F18" s="177"/>
    </row>
    <row r="19" spans="1:6" ht="24" customHeight="1">
      <c r="A19" s="198" t="s">
        <v>441</v>
      </c>
      <c r="B19" s="177">
        <v>335</v>
      </c>
      <c r="C19" s="177">
        <v>315</v>
      </c>
      <c r="D19" s="177">
        <v>556</v>
      </c>
      <c r="E19" s="177">
        <v>225</v>
      </c>
      <c r="F19" s="177">
        <v>354</v>
      </c>
    </row>
    <row r="20" spans="1:6" ht="24" customHeight="1">
      <c r="A20" s="204" t="s">
        <v>232</v>
      </c>
      <c r="B20" s="177">
        <v>4408</v>
      </c>
      <c r="C20" s="177">
        <v>8303</v>
      </c>
      <c r="D20" s="177">
        <v>7695</v>
      </c>
      <c r="E20" s="177">
        <v>6045</v>
      </c>
      <c r="F20" s="177">
        <v>6501</v>
      </c>
    </row>
    <row r="21" spans="1:6" ht="24" customHeight="1">
      <c r="A21" s="205" t="s">
        <v>233</v>
      </c>
      <c r="B21" s="177"/>
      <c r="C21" s="177"/>
      <c r="D21" s="177"/>
      <c r="E21" s="177"/>
      <c r="F21" s="177"/>
    </row>
    <row r="22" spans="1:6" ht="24" customHeight="1">
      <c r="A22" s="198" t="s">
        <v>442</v>
      </c>
      <c r="B22" s="177">
        <v>172</v>
      </c>
      <c r="C22" s="177">
        <v>240</v>
      </c>
      <c r="D22" s="177">
        <v>354</v>
      </c>
      <c r="E22" s="177">
        <v>380</v>
      </c>
      <c r="F22" s="177">
        <v>105</v>
      </c>
    </row>
    <row r="23" spans="1:6" ht="24" customHeight="1">
      <c r="A23" s="198" t="s">
        <v>23</v>
      </c>
      <c r="B23" s="177">
        <v>22</v>
      </c>
      <c r="C23" s="177">
        <v>8</v>
      </c>
      <c r="D23" s="177">
        <v>8</v>
      </c>
      <c r="E23" s="177">
        <v>66</v>
      </c>
      <c r="F23" s="177">
        <v>39</v>
      </c>
    </row>
    <row r="24" spans="1:6" ht="24" customHeight="1">
      <c r="A24" s="200" t="s">
        <v>234</v>
      </c>
      <c r="B24" s="177"/>
      <c r="C24" s="177"/>
      <c r="D24" s="177"/>
      <c r="E24" s="177"/>
      <c r="F24" s="177"/>
    </row>
    <row r="25" spans="1:6" ht="24" customHeight="1">
      <c r="A25" s="198" t="s">
        <v>443</v>
      </c>
      <c r="B25" s="177">
        <v>5</v>
      </c>
      <c r="C25" s="177">
        <v>2</v>
      </c>
      <c r="D25" s="177">
        <v>4</v>
      </c>
      <c r="E25" s="177">
        <v>3</v>
      </c>
      <c r="F25" s="177">
        <v>27</v>
      </c>
    </row>
    <row r="26" spans="1:6" ht="24" customHeight="1">
      <c r="A26" s="198" t="s">
        <v>235</v>
      </c>
      <c r="B26" s="177">
        <v>9</v>
      </c>
      <c r="C26" s="177">
        <v>14</v>
      </c>
      <c r="D26" s="177">
        <v>6</v>
      </c>
      <c r="E26" s="177">
        <v>20</v>
      </c>
      <c r="F26" s="177">
        <v>-4</v>
      </c>
    </row>
    <row r="27" spans="1:6" ht="24" customHeight="1">
      <c r="A27" s="200" t="s">
        <v>18</v>
      </c>
      <c r="B27" s="177"/>
      <c r="C27" s="177"/>
      <c r="D27" s="177"/>
      <c r="E27" s="177"/>
      <c r="F27" s="177"/>
    </row>
    <row r="28" spans="1:6" ht="24" customHeight="1">
      <c r="A28" s="208" t="s">
        <v>495</v>
      </c>
      <c r="B28" s="177">
        <v>829</v>
      </c>
      <c r="C28" s="177">
        <v>1073</v>
      </c>
      <c r="D28" s="177">
        <v>894</v>
      </c>
      <c r="E28" s="177">
        <v>2009</v>
      </c>
      <c r="F28" s="177">
        <v>3133</v>
      </c>
    </row>
    <row r="29" spans="1:6" ht="24" customHeight="1">
      <c r="A29" s="207" t="s">
        <v>236</v>
      </c>
      <c r="B29" s="177">
        <v>12</v>
      </c>
      <c r="C29" s="177">
        <v>9</v>
      </c>
      <c r="D29" s="177">
        <v>6</v>
      </c>
      <c r="E29" s="177">
        <v>-10</v>
      </c>
      <c r="F29" s="177">
        <v>-52</v>
      </c>
    </row>
    <row r="30" spans="1:6" ht="24" customHeight="1">
      <c r="A30" s="208" t="s">
        <v>237</v>
      </c>
      <c r="B30" s="206"/>
      <c r="C30" s="206"/>
      <c r="D30" s="206"/>
      <c r="E30" s="206"/>
      <c r="F30" s="206"/>
    </row>
    <row r="31" spans="1:6" ht="24" customHeight="1">
      <c r="A31" s="208"/>
      <c r="B31" s="177"/>
      <c r="C31" s="177"/>
      <c r="D31" s="177"/>
      <c r="E31" s="177"/>
      <c r="F31" s="177"/>
    </row>
    <row r="32" spans="1:6" ht="21" customHeight="1">
      <c r="A32" s="187" t="s">
        <v>285</v>
      </c>
      <c r="B32" s="171"/>
      <c r="C32" s="171"/>
    </row>
    <row r="33" spans="1:6" ht="21" customHeight="1">
      <c r="A33" s="309" t="s">
        <v>286</v>
      </c>
      <c r="B33" s="171"/>
      <c r="C33" s="171"/>
    </row>
    <row r="34" spans="1:6" ht="21" customHeight="1">
      <c r="A34" s="188"/>
      <c r="B34" s="171"/>
      <c r="C34" s="171"/>
    </row>
    <row r="35" spans="1:6" ht="19.5" customHeight="1">
      <c r="A35" s="174"/>
      <c r="B35" s="310"/>
      <c r="E35" s="310"/>
      <c r="F35" s="310" t="s">
        <v>497</v>
      </c>
    </row>
    <row r="36" spans="1:6" s="65" customFormat="1" ht="27" customHeight="1">
      <c r="A36" s="133"/>
      <c r="B36" s="53">
        <v>2014</v>
      </c>
      <c r="C36" s="53">
        <v>2015</v>
      </c>
      <c r="D36" s="53">
        <v>2016</v>
      </c>
      <c r="E36" s="53">
        <v>2017</v>
      </c>
      <c r="F36" s="53">
        <v>2018</v>
      </c>
    </row>
    <row r="37" spans="1:6" s="65" customFormat="1" ht="24" customHeight="1">
      <c r="A37" s="133"/>
      <c r="B37" s="176"/>
    </row>
    <row r="38" spans="1:6" ht="24" customHeight="1">
      <c r="A38" s="207" t="s">
        <v>238</v>
      </c>
      <c r="B38" s="177">
        <v>55</v>
      </c>
      <c r="C38" s="177">
        <v>23</v>
      </c>
      <c r="D38" s="177">
        <v>36</v>
      </c>
      <c r="E38" s="177">
        <v>69</v>
      </c>
      <c r="F38" s="177">
        <v>11</v>
      </c>
    </row>
    <row r="39" spans="1:6" ht="24" customHeight="1">
      <c r="A39" s="259" t="s">
        <v>12</v>
      </c>
      <c r="B39" s="177"/>
      <c r="C39" s="177"/>
      <c r="D39" s="177"/>
      <c r="E39" s="177"/>
      <c r="F39" s="177"/>
    </row>
    <row r="40" spans="1:6" ht="24" customHeight="1">
      <c r="A40" s="198" t="s">
        <v>239</v>
      </c>
      <c r="B40" s="177"/>
      <c r="C40" s="177"/>
      <c r="D40" s="177"/>
      <c r="E40" s="177"/>
      <c r="F40" s="177"/>
    </row>
    <row r="41" spans="1:6" ht="24" customHeight="1">
      <c r="A41" s="198" t="s">
        <v>240</v>
      </c>
      <c r="B41" s="177"/>
      <c r="C41" s="177"/>
      <c r="D41" s="177"/>
      <c r="E41" s="177"/>
      <c r="F41" s="177"/>
    </row>
    <row r="42" spans="1:6" ht="24" customHeight="1">
      <c r="A42" s="200" t="s">
        <v>241</v>
      </c>
      <c r="B42" s="177"/>
      <c r="C42" s="177"/>
      <c r="D42" s="177"/>
      <c r="E42" s="177"/>
      <c r="F42" s="177"/>
    </row>
    <row r="43" spans="1:6" ht="24" customHeight="1">
      <c r="A43" s="200" t="s">
        <v>242</v>
      </c>
    </row>
    <row r="44" spans="1:6" ht="24" customHeight="1">
      <c r="A44" s="198" t="s">
        <v>446</v>
      </c>
      <c r="B44" s="177">
        <v>93</v>
      </c>
      <c r="C44" s="177">
        <v>122</v>
      </c>
      <c r="D44" s="177">
        <v>161</v>
      </c>
      <c r="E44" s="177">
        <v>138</v>
      </c>
      <c r="F44" s="177">
        <v>130</v>
      </c>
    </row>
    <row r="45" spans="1:6" ht="24" customHeight="1">
      <c r="A45" s="141" t="s">
        <v>261</v>
      </c>
      <c r="B45" s="177">
        <v>-47</v>
      </c>
      <c r="C45" s="177">
        <v>-27</v>
      </c>
      <c r="D45" s="177">
        <v>-61</v>
      </c>
      <c r="E45" s="177">
        <v>-42</v>
      </c>
      <c r="F45" s="177">
        <v>-49</v>
      </c>
    </row>
    <row r="46" spans="1:6" ht="24" customHeight="1">
      <c r="A46" s="200" t="s">
        <v>10</v>
      </c>
      <c r="F46" s="177"/>
    </row>
    <row r="47" spans="1:6" ht="24" customHeight="1">
      <c r="A47" s="198" t="s">
        <v>9</v>
      </c>
      <c r="B47" s="177">
        <v>545</v>
      </c>
      <c r="C47" s="177">
        <v>474</v>
      </c>
      <c r="D47" s="177">
        <v>539</v>
      </c>
      <c r="E47" s="177">
        <v>850</v>
      </c>
      <c r="F47" s="177">
        <v>671</v>
      </c>
    </row>
    <row r="48" spans="1:6" ht="24" customHeight="1">
      <c r="A48" s="200" t="s">
        <v>243</v>
      </c>
      <c r="B48" s="177"/>
      <c r="C48" s="177"/>
      <c r="D48" s="177"/>
      <c r="E48" s="177"/>
      <c r="F48" s="177"/>
    </row>
    <row r="49" spans="1:6" ht="24" customHeight="1">
      <c r="A49" s="198" t="s">
        <v>447</v>
      </c>
      <c r="B49" s="177">
        <v>-16</v>
      </c>
      <c r="C49" s="177">
        <v>-29</v>
      </c>
      <c r="D49" s="177">
        <v>-20</v>
      </c>
      <c r="E49" s="177">
        <v>576</v>
      </c>
      <c r="F49" s="177">
        <v>-13</v>
      </c>
    </row>
    <row r="50" spans="1:6" ht="24" customHeight="1">
      <c r="A50" s="198" t="s">
        <v>244</v>
      </c>
      <c r="B50" s="177"/>
      <c r="C50" s="177"/>
      <c r="D50" s="177"/>
      <c r="E50" s="177"/>
      <c r="F50" s="177"/>
    </row>
    <row r="51" spans="1:6" ht="24" customHeight="1">
      <c r="A51" s="207" t="s">
        <v>245</v>
      </c>
      <c r="B51" s="177"/>
      <c r="C51" s="177"/>
      <c r="D51" s="177"/>
      <c r="E51" s="177"/>
      <c r="F51" s="177"/>
    </row>
    <row r="52" spans="1:6" ht="24" customHeight="1">
      <c r="A52" s="208" t="s">
        <v>246</v>
      </c>
      <c r="B52" s="177"/>
      <c r="C52" s="177"/>
      <c r="D52" s="177"/>
      <c r="E52" s="177"/>
      <c r="F52" s="177"/>
    </row>
    <row r="53" spans="1:6" ht="24" customHeight="1">
      <c r="A53" s="209" t="s">
        <v>247</v>
      </c>
      <c r="B53" s="177"/>
      <c r="C53" s="177"/>
      <c r="D53" s="177"/>
      <c r="E53" s="177"/>
      <c r="F53" s="177"/>
    </row>
    <row r="54" spans="1:6" ht="24" customHeight="1">
      <c r="A54" s="210" t="s">
        <v>248</v>
      </c>
      <c r="B54" s="177"/>
      <c r="C54" s="177"/>
      <c r="D54" s="177"/>
      <c r="E54" s="177"/>
      <c r="F54" s="177"/>
    </row>
    <row r="55" spans="1:6" ht="24" customHeight="1">
      <c r="A55" s="209" t="s">
        <v>249</v>
      </c>
      <c r="B55" s="177"/>
      <c r="C55" s="177"/>
      <c r="D55" s="177"/>
      <c r="E55" s="177"/>
      <c r="F55" s="177"/>
    </row>
    <row r="56" spans="1:6">
      <c r="A56" s="178"/>
      <c r="B56" s="178"/>
      <c r="C56" s="178"/>
      <c r="D56" s="178"/>
      <c r="E56" s="178"/>
      <c r="F56" s="178"/>
    </row>
  </sheetData>
  <pageMargins left="0.74803149606299202" right="0.511811023622047" top="0.62992125984252001" bottom="0.62992125984252001" header="0.31496062992126" footer="0.31496062992126"/>
  <pageSetup paperSize="9" orientation="portrait" r:id="rId1"/>
  <headerFooter scaleWithDoc="0" alignWithMargins="0">
    <oddFooter>&amp;C&amp;10&amp;P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21"/>
  <sheetViews>
    <sheetView workbookViewId="0">
      <selection activeCell="B1" sqref="B1:B1048576"/>
    </sheetView>
  </sheetViews>
  <sheetFormatPr defaultRowHeight="18" customHeight="1"/>
  <cols>
    <col min="1" max="1" width="34.6640625" style="90" customWidth="1"/>
    <col min="2" max="6" width="7.6640625" style="90" customWidth="1"/>
    <col min="7" max="16384" width="8.88671875" style="90"/>
  </cols>
  <sheetData>
    <row r="1" spans="1:6" ht="19.5" customHeight="1">
      <c r="A1" s="187" t="s">
        <v>498</v>
      </c>
      <c r="B1" s="149"/>
      <c r="C1" s="149"/>
    </row>
    <row r="2" spans="1:6" ht="19.5" customHeight="1">
      <c r="A2" s="187" t="s">
        <v>596</v>
      </c>
      <c r="B2" s="149"/>
      <c r="C2" s="149"/>
    </row>
    <row r="3" spans="1:6" ht="19.5" customHeight="1">
      <c r="A3" s="164" t="s">
        <v>139</v>
      </c>
      <c r="B3" s="149"/>
      <c r="C3" s="149"/>
    </row>
    <row r="4" spans="1:6" ht="19.5" customHeight="1">
      <c r="A4" s="150"/>
      <c r="B4" s="156"/>
      <c r="C4" s="156"/>
      <c r="D4" s="156"/>
      <c r="E4" s="156"/>
      <c r="F4" s="156"/>
    </row>
    <row r="5" spans="1:6" ht="19.5" customHeight="1">
      <c r="A5" s="152"/>
      <c r="B5" s="153"/>
      <c r="E5" s="153"/>
      <c r="F5" s="153" t="s">
        <v>435</v>
      </c>
    </row>
    <row r="6" spans="1:6" ht="27" customHeight="1">
      <c r="A6" s="119"/>
      <c r="B6" s="53">
        <v>2014</v>
      </c>
      <c r="C6" s="53">
        <v>2015</v>
      </c>
      <c r="D6" s="53">
        <v>2016</v>
      </c>
      <c r="E6" s="53">
        <v>2017</v>
      </c>
      <c r="F6" s="53">
        <v>2018</v>
      </c>
    </row>
    <row r="7" spans="1:6" ht="21" customHeight="1">
      <c r="A7" s="89"/>
      <c r="B7" s="312"/>
    </row>
    <row r="8" spans="1:6" ht="21" customHeight="1">
      <c r="A8" s="75" t="s">
        <v>291</v>
      </c>
      <c r="B8" s="155">
        <f t="shared" ref="B8:F8" si="0">SUM(B10:B20)</f>
        <v>37015</v>
      </c>
      <c r="C8" s="155">
        <f t="shared" si="0"/>
        <v>50388</v>
      </c>
      <c r="D8" s="155">
        <f t="shared" si="0"/>
        <v>59119</v>
      </c>
      <c r="E8" s="155">
        <f t="shared" si="0"/>
        <v>48306</v>
      </c>
      <c r="F8" s="155">
        <f t="shared" si="0"/>
        <v>54360</v>
      </c>
    </row>
    <row r="9" spans="1:6" ht="21" customHeight="1">
      <c r="A9" s="76" t="s">
        <v>404</v>
      </c>
      <c r="B9" s="313"/>
      <c r="C9" s="313"/>
      <c r="D9" s="313"/>
      <c r="E9" s="313"/>
      <c r="F9" s="313"/>
    </row>
    <row r="10" spans="1:6" ht="21" customHeight="1">
      <c r="A10" s="60" t="s">
        <v>385</v>
      </c>
      <c r="B10" s="156">
        <v>22500</v>
      </c>
      <c r="C10" s="156">
        <v>32066</v>
      </c>
      <c r="D10" s="156">
        <v>33899</v>
      </c>
      <c r="E10" s="156">
        <v>26241</v>
      </c>
      <c r="F10" s="156">
        <v>35098</v>
      </c>
    </row>
    <row r="11" spans="1:6" ht="21" customHeight="1">
      <c r="A11" s="60" t="s">
        <v>570</v>
      </c>
      <c r="B11" s="156">
        <v>519</v>
      </c>
      <c r="C11" s="156">
        <v>207</v>
      </c>
      <c r="D11" s="156">
        <v>236</v>
      </c>
      <c r="E11" s="156">
        <v>681</v>
      </c>
      <c r="F11" s="156">
        <v>310</v>
      </c>
    </row>
    <row r="12" spans="1:6" ht="21" customHeight="1">
      <c r="A12" s="60" t="s">
        <v>386</v>
      </c>
      <c r="B12" s="156">
        <v>1</v>
      </c>
      <c r="C12" s="156">
        <v>1</v>
      </c>
      <c r="D12" s="156">
        <v>-5</v>
      </c>
      <c r="E12" s="156">
        <v>16</v>
      </c>
      <c r="F12" s="156">
        <v>91</v>
      </c>
    </row>
    <row r="13" spans="1:6" ht="21" customHeight="1">
      <c r="A13" s="60" t="s">
        <v>387</v>
      </c>
      <c r="B13" s="156">
        <v>543</v>
      </c>
      <c r="C13" s="156">
        <v>441</v>
      </c>
      <c r="D13" s="156">
        <v>796</v>
      </c>
      <c r="E13" s="156">
        <v>538</v>
      </c>
      <c r="F13" s="156">
        <v>926</v>
      </c>
    </row>
    <row r="14" spans="1:6" ht="21" customHeight="1">
      <c r="A14" s="60" t="s">
        <v>388</v>
      </c>
      <c r="B14" s="156">
        <v>5</v>
      </c>
      <c r="C14" s="156">
        <v>14</v>
      </c>
      <c r="D14" s="156">
        <v>31</v>
      </c>
      <c r="E14" s="156">
        <v>84</v>
      </c>
      <c r="F14" s="156">
        <v>31</v>
      </c>
    </row>
    <row r="15" spans="1:6" ht="21" customHeight="1">
      <c r="A15" s="60" t="s">
        <v>389</v>
      </c>
      <c r="B15" s="156">
        <v>3362</v>
      </c>
      <c r="C15" s="156">
        <v>4235</v>
      </c>
      <c r="D15" s="156">
        <v>5660</v>
      </c>
      <c r="E15" s="156">
        <v>5647</v>
      </c>
      <c r="F15" s="156">
        <v>4605</v>
      </c>
    </row>
    <row r="16" spans="1:6" ht="21" customHeight="1">
      <c r="A16" s="60" t="s">
        <v>390</v>
      </c>
      <c r="B16" s="156">
        <v>34</v>
      </c>
      <c r="C16" s="156">
        <v>-8</v>
      </c>
      <c r="D16" s="156">
        <v>-71</v>
      </c>
      <c r="E16" s="156">
        <v>247</v>
      </c>
      <c r="F16" s="156">
        <v>74</v>
      </c>
    </row>
    <row r="17" spans="1:6" ht="21" customHeight="1">
      <c r="A17" s="60" t="s">
        <v>391</v>
      </c>
      <c r="B17" s="156">
        <v>-3</v>
      </c>
      <c r="C17" s="156">
        <v>4</v>
      </c>
      <c r="D17" s="156">
        <v>2</v>
      </c>
      <c r="E17" s="156">
        <v>2</v>
      </c>
      <c r="F17" s="156">
        <v>38</v>
      </c>
    </row>
    <row r="18" spans="1:6" ht="21" customHeight="1">
      <c r="A18" s="60" t="s">
        <v>392</v>
      </c>
      <c r="B18" s="156">
        <v>1692</v>
      </c>
      <c r="C18" s="156">
        <v>3063</v>
      </c>
      <c r="D18" s="156">
        <v>4882</v>
      </c>
      <c r="E18" s="156">
        <v>3798</v>
      </c>
      <c r="F18" s="156">
        <v>5479</v>
      </c>
    </row>
    <row r="19" spans="1:6" ht="21" customHeight="1">
      <c r="A19" s="60" t="s">
        <v>393</v>
      </c>
      <c r="B19" s="156">
        <v>218</v>
      </c>
      <c r="C19" s="156">
        <v>383</v>
      </c>
      <c r="D19" s="156">
        <v>491</v>
      </c>
      <c r="E19" s="156">
        <v>468</v>
      </c>
      <c r="F19" s="156">
        <v>500</v>
      </c>
    </row>
    <row r="20" spans="1:6" ht="21" customHeight="1">
      <c r="A20" s="60" t="s">
        <v>394</v>
      </c>
      <c r="B20" s="156">
        <v>8144</v>
      </c>
      <c r="C20" s="156">
        <v>9982</v>
      </c>
      <c r="D20" s="156">
        <v>13198</v>
      </c>
      <c r="E20" s="156">
        <v>10584</v>
      </c>
      <c r="F20" s="156">
        <v>7208</v>
      </c>
    </row>
    <row r="21" spans="1:6" ht="18" customHeight="1">
      <c r="A21" s="157"/>
      <c r="B21" s="314"/>
      <c r="C21" s="314"/>
      <c r="D21" s="314"/>
      <c r="E21" s="314"/>
      <c r="F21" s="314"/>
    </row>
  </sheetData>
  <pageMargins left="0.74803149606299213" right="0.51181102362204722" top="0.62992125984251968" bottom="0.62992125984251968" header="0.31496062992125984" footer="0.31496062992125984"/>
  <pageSetup paperSize="9" orientation="portrait" r:id="rId1"/>
  <headerFooter scaleWithDoc="0" alignWithMargins="0">
    <oddFooter>&amp;C&amp;10&amp;P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24"/>
  <sheetViews>
    <sheetView workbookViewId="0">
      <selection activeCell="B1" sqref="B1:B1048576"/>
    </sheetView>
  </sheetViews>
  <sheetFormatPr defaultRowHeight="15"/>
  <cols>
    <col min="1" max="1" width="40.109375" style="49" customWidth="1"/>
    <col min="2" max="6" width="7.44140625" style="49" customWidth="1"/>
    <col min="7" max="16384" width="8.88671875" style="49"/>
  </cols>
  <sheetData>
    <row r="1" spans="1:6" ht="19.5" customHeight="1">
      <c r="A1" s="445" t="s">
        <v>270</v>
      </c>
    </row>
    <row r="2" spans="1:6" ht="19.5" customHeight="1">
      <c r="A2" s="308" t="s">
        <v>218</v>
      </c>
    </row>
    <row r="3" spans="1:6" ht="19.5" customHeight="1">
      <c r="A3" s="85"/>
      <c r="C3" s="263"/>
      <c r="D3" s="263"/>
      <c r="E3" s="263"/>
      <c r="F3" s="263"/>
    </row>
    <row r="4" spans="1:6" ht="19.5" customHeight="1">
      <c r="A4" s="86"/>
      <c r="E4" s="315"/>
      <c r="F4" s="315" t="s">
        <v>499</v>
      </c>
    </row>
    <row r="5" spans="1:6" ht="27" customHeight="1">
      <c r="A5" s="192"/>
      <c r="B5" s="53">
        <v>2014</v>
      </c>
      <c r="C5" s="53">
        <v>2015</v>
      </c>
      <c r="D5" s="53">
        <v>2016</v>
      </c>
      <c r="E5" s="53">
        <v>2017</v>
      </c>
      <c r="F5" s="53">
        <v>2018</v>
      </c>
    </row>
    <row r="6" spans="1:6" ht="19.5" customHeight="1">
      <c r="A6" s="192"/>
    </row>
    <row r="7" spans="1:6" ht="15.95" customHeight="1">
      <c r="A7" s="193" t="s">
        <v>417</v>
      </c>
      <c r="B7" s="316">
        <v>4.68</v>
      </c>
      <c r="C7" s="316">
        <v>5.99</v>
      </c>
      <c r="D7" s="316">
        <v>5.94</v>
      </c>
      <c r="E7" s="316">
        <v>4.45</v>
      </c>
      <c r="F7" s="316">
        <v>4.6100000000000003</v>
      </c>
    </row>
    <row r="8" spans="1:6" ht="15.95" customHeight="1">
      <c r="A8" s="193" t="s">
        <v>418</v>
      </c>
      <c r="B8" s="316">
        <v>8.44</v>
      </c>
      <c r="C8" s="316">
        <v>12.07</v>
      </c>
      <c r="D8" s="316">
        <v>7.44</v>
      </c>
      <c r="E8" s="316">
        <v>7.61</v>
      </c>
      <c r="F8" s="316">
        <v>11.75</v>
      </c>
    </row>
    <row r="9" spans="1:6" ht="15.95" customHeight="1">
      <c r="A9" s="413" t="s">
        <v>568</v>
      </c>
      <c r="B9" s="317">
        <v>8.3699999999999992</v>
      </c>
      <c r="C9" s="317">
        <v>12.13</v>
      </c>
      <c r="D9" s="317">
        <v>6.86</v>
      </c>
      <c r="E9" s="317">
        <v>6.06</v>
      </c>
      <c r="F9" s="317">
        <v>12.7</v>
      </c>
    </row>
    <row r="10" spans="1:6" ht="15.95" customHeight="1">
      <c r="A10" s="413" t="s">
        <v>569</v>
      </c>
      <c r="B10" s="317">
        <v>8.5</v>
      </c>
      <c r="C10" s="317">
        <v>12.01</v>
      </c>
      <c r="D10" s="317">
        <v>8.01</v>
      </c>
      <c r="E10" s="317">
        <v>9.1300000000000008</v>
      </c>
      <c r="F10" s="317">
        <v>10.81</v>
      </c>
    </row>
    <row r="11" spans="1:6" ht="15.95" customHeight="1">
      <c r="A11" s="193" t="s">
        <v>419</v>
      </c>
      <c r="B11" s="316">
        <v>2.84</v>
      </c>
      <c r="C11" s="316">
        <v>4.37</v>
      </c>
      <c r="D11" s="316">
        <v>3.63</v>
      </c>
      <c r="E11" s="316">
        <v>3.39</v>
      </c>
      <c r="F11" s="316">
        <v>3.07</v>
      </c>
    </row>
    <row r="12" spans="1:6" ht="15.95" customHeight="1">
      <c r="A12" s="56" t="s">
        <v>294</v>
      </c>
      <c r="B12" s="317">
        <v>0.32</v>
      </c>
      <c r="C12" s="317">
        <v>0.65</v>
      </c>
      <c r="D12" s="317">
        <v>0.52</v>
      </c>
      <c r="E12" s="317">
        <v>0.48</v>
      </c>
      <c r="F12" s="317">
        <v>0.46</v>
      </c>
    </row>
    <row r="13" spans="1:6" ht="15.95" customHeight="1">
      <c r="A13" s="56" t="s">
        <v>543</v>
      </c>
      <c r="B13" s="317">
        <v>40</v>
      </c>
      <c r="C13" s="317">
        <v>0</v>
      </c>
      <c r="D13" s="317">
        <v>10.71</v>
      </c>
      <c r="E13" s="317">
        <v>11.11</v>
      </c>
      <c r="F13" s="317">
        <v>5.88</v>
      </c>
    </row>
    <row r="14" spans="1:6" ht="15.95" customHeight="1">
      <c r="A14" s="56" t="s">
        <v>295</v>
      </c>
      <c r="B14" s="317">
        <v>0.84</v>
      </c>
      <c r="C14" s="317">
        <v>0.51</v>
      </c>
      <c r="D14" s="317">
        <v>1.01</v>
      </c>
      <c r="E14" s="317">
        <v>0.95</v>
      </c>
      <c r="F14" s="317">
        <v>0.39</v>
      </c>
    </row>
    <row r="15" spans="1:6" ht="15.95" customHeight="1">
      <c r="A15" s="56" t="s">
        <v>5</v>
      </c>
      <c r="B15" s="317">
        <v>3.85</v>
      </c>
      <c r="C15" s="317">
        <v>5.96</v>
      </c>
      <c r="D15" s="317">
        <v>4.84</v>
      </c>
      <c r="E15" s="317">
        <v>4.96</v>
      </c>
      <c r="F15" s="317">
        <v>6.33</v>
      </c>
    </row>
    <row r="16" spans="1:6" ht="15.95" customHeight="1">
      <c r="A16" s="58" t="s">
        <v>4</v>
      </c>
      <c r="B16" s="317"/>
      <c r="C16" s="317"/>
      <c r="D16" s="317"/>
      <c r="E16" s="317"/>
      <c r="F16" s="317"/>
    </row>
    <row r="17" spans="1:6" ht="15.95" customHeight="1">
      <c r="A17" s="56" t="s">
        <v>3</v>
      </c>
      <c r="B17" s="317">
        <v>9.89</v>
      </c>
      <c r="C17" s="317">
        <v>11.04</v>
      </c>
      <c r="D17" s="317">
        <v>7.7</v>
      </c>
      <c r="E17" s="317">
        <v>7.6</v>
      </c>
      <c r="F17" s="317">
        <v>7.32</v>
      </c>
    </row>
    <row r="18" spans="1:6" ht="15.95" customHeight="1">
      <c r="A18" s="58" t="s">
        <v>2</v>
      </c>
      <c r="B18" s="316"/>
      <c r="C18" s="316"/>
      <c r="D18" s="316"/>
      <c r="E18" s="316"/>
      <c r="F18" s="316"/>
    </row>
    <row r="19" spans="1:6" ht="15.95" customHeight="1">
      <c r="A19" s="193" t="s">
        <v>1</v>
      </c>
      <c r="B19" s="316">
        <v>4.96</v>
      </c>
      <c r="C19" s="316">
        <v>6.04</v>
      </c>
      <c r="D19" s="316">
        <v>7.17</v>
      </c>
      <c r="E19" s="316">
        <v>4.74</v>
      </c>
      <c r="F19" s="316">
        <v>5.24</v>
      </c>
    </row>
    <row r="20" spans="1:6" ht="15.95" customHeight="1">
      <c r="A20" s="195" t="s">
        <v>0</v>
      </c>
      <c r="B20" s="316"/>
      <c r="C20" s="316"/>
      <c r="D20" s="316"/>
      <c r="E20" s="316"/>
      <c r="F20" s="316"/>
    </row>
    <row r="21" spans="1:6" ht="15.95" customHeight="1">
      <c r="A21" s="194" t="s">
        <v>420</v>
      </c>
      <c r="B21" s="317">
        <v>4.7300000000000004</v>
      </c>
      <c r="C21" s="317">
        <v>5.85</v>
      </c>
      <c r="D21" s="317">
        <v>7.08</v>
      </c>
      <c r="E21" s="317">
        <v>4.6500000000000004</v>
      </c>
      <c r="F21" s="317">
        <v>5.18</v>
      </c>
    </row>
    <row r="22" spans="1:6" ht="15.95" customHeight="1">
      <c r="A22" s="194" t="s">
        <v>421</v>
      </c>
      <c r="B22" s="317">
        <v>7.23</v>
      </c>
      <c r="C22" s="317">
        <v>8.7200000000000006</v>
      </c>
      <c r="D22" s="317">
        <v>8.5299999999999994</v>
      </c>
      <c r="E22" s="317">
        <v>6.32</v>
      </c>
      <c r="F22" s="317">
        <v>6.31</v>
      </c>
    </row>
    <row r="23" spans="1:6" ht="15.95" customHeight="1">
      <c r="A23" s="318"/>
      <c r="B23" s="319"/>
      <c r="C23" s="319"/>
      <c r="D23" s="110"/>
      <c r="E23" s="110"/>
      <c r="F23" s="110"/>
    </row>
    <row r="24" spans="1:6" s="196" customFormat="1"/>
  </sheetData>
  <pageMargins left="0.52" right="0.23" top="0.62992125984251968" bottom="0.62992125984251968" header="0.31496062992125984" footer="0.31496062992125984"/>
  <pageSetup paperSize="9" orientation="portrait" r:id="rId1"/>
  <headerFooter scaleWithDoc="0" alignWithMargins="0">
    <oddFooter>&amp;C&amp;10&amp;P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57"/>
  <sheetViews>
    <sheetView workbookViewId="0">
      <selection activeCell="E8" sqref="E8"/>
    </sheetView>
  </sheetViews>
  <sheetFormatPr defaultRowHeight="15"/>
  <cols>
    <col min="1" max="1" width="38.109375" style="172" customWidth="1"/>
    <col min="2" max="6" width="6.77734375" style="172" customWidth="1"/>
    <col min="7" max="16384" width="8.88671875" style="172"/>
  </cols>
  <sheetData>
    <row r="1" spans="1:14" ht="20.25" customHeight="1">
      <c r="A1" s="187" t="s">
        <v>219</v>
      </c>
      <c r="B1" s="171"/>
      <c r="C1" s="171"/>
    </row>
    <row r="2" spans="1:14" ht="20.25" customHeight="1">
      <c r="A2" s="309" t="s">
        <v>203</v>
      </c>
      <c r="B2" s="171"/>
      <c r="C2" s="171"/>
    </row>
    <row r="3" spans="1:14" ht="20.25" customHeight="1">
      <c r="A3" s="188"/>
      <c r="B3" s="171"/>
      <c r="C3" s="248"/>
      <c r="D3" s="248"/>
      <c r="E3" s="248"/>
      <c r="F3" s="248"/>
    </row>
    <row r="4" spans="1:14" ht="19.5" customHeight="1">
      <c r="A4" s="174"/>
      <c r="B4" s="320"/>
      <c r="E4" s="153"/>
      <c r="F4" s="153" t="s">
        <v>500</v>
      </c>
    </row>
    <row r="5" spans="1:14" s="65" customFormat="1" ht="27" customHeight="1">
      <c r="A5" s="133"/>
      <c r="B5" s="53">
        <v>2014</v>
      </c>
      <c r="C5" s="53">
        <v>2015</v>
      </c>
      <c r="D5" s="53">
        <v>2016</v>
      </c>
      <c r="E5" s="53">
        <v>2017</v>
      </c>
      <c r="F5" s="53">
        <v>2018</v>
      </c>
    </row>
    <row r="6" spans="1:14" s="65" customFormat="1" ht="24" customHeight="1">
      <c r="A6" s="133"/>
      <c r="B6" s="176"/>
    </row>
    <row r="7" spans="1:14" ht="24" customHeight="1">
      <c r="A7" s="135" t="s">
        <v>291</v>
      </c>
      <c r="B7" s="321">
        <v>4.68</v>
      </c>
      <c r="C7" s="322">
        <v>5.99</v>
      </c>
      <c r="D7" s="322">
        <v>5.94</v>
      </c>
      <c r="E7" s="322">
        <v>4.45</v>
      </c>
      <c r="F7" s="322">
        <v>4.6100000000000003</v>
      </c>
      <c r="H7" s="475"/>
      <c r="I7" s="475"/>
      <c r="J7" s="475"/>
      <c r="K7" s="475"/>
      <c r="L7" s="475"/>
      <c r="M7" s="475"/>
      <c r="N7" s="475"/>
    </row>
    <row r="8" spans="1:14" ht="24" customHeight="1">
      <c r="A8" s="198" t="s">
        <v>224</v>
      </c>
      <c r="B8" s="323">
        <v>14.21</v>
      </c>
      <c r="C8" s="323">
        <v>21.43</v>
      </c>
      <c r="D8" s="323">
        <v>9.5</v>
      </c>
      <c r="E8" s="323">
        <v>11.48</v>
      </c>
      <c r="F8" s="323">
        <v>9.6</v>
      </c>
    </row>
    <row r="9" spans="1:14" s="203" customFormat="1" ht="24" customHeight="1">
      <c r="A9" s="200" t="s">
        <v>33</v>
      </c>
      <c r="B9" s="323"/>
      <c r="C9" s="323"/>
      <c r="D9" s="323"/>
      <c r="E9" s="323"/>
      <c r="F9" s="323"/>
    </row>
    <row r="10" spans="1:14" ht="24" customHeight="1">
      <c r="A10" s="198" t="s">
        <v>439</v>
      </c>
      <c r="B10" s="323">
        <v>5.79</v>
      </c>
      <c r="C10" s="323">
        <v>9.2200000000000006</v>
      </c>
      <c r="D10" s="323">
        <v>11.54</v>
      </c>
      <c r="E10" s="323">
        <v>12.5</v>
      </c>
      <c r="F10" s="323">
        <v>9.1199999999999992</v>
      </c>
    </row>
    <row r="11" spans="1:14" ht="24" customHeight="1">
      <c r="A11" s="198" t="s">
        <v>440</v>
      </c>
      <c r="B11" s="323">
        <v>4.68</v>
      </c>
      <c r="C11" s="323">
        <v>5.78</v>
      </c>
      <c r="D11" s="323">
        <v>6.67</v>
      </c>
      <c r="E11" s="323">
        <v>4.62</v>
      </c>
      <c r="F11" s="323">
        <v>4.9400000000000004</v>
      </c>
    </row>
    <row r="12" spans="1:14" ht="24" customHeight="1">
      <c r="A12" s="198" t="s">
        <v>225</v>
      </c>
      <c r="B12" s="323">
        <v>8.3699999999999992</v>
      </c>
      <c r="C12" s="323">
        <v>10.78</v>
      </c>
      <c r="D12" s="323">
        <v>5.95</v>
      </c>
      <c r="E12" s="323">
        <v>3.34</v>
      </c>
      <c r="F12" s="323">
        <v>8.36</v>
      </c>
    </row>
    <row r="13" spans="1:14" ht="24" customHeight="1">
      <c r="A13" s="198" t="s">
        <v>226</v>
      </c>
      <c r="B13" s="323"/>
      <c r="C13" s="323"/>
      <c r="D13" s="323"/>
      <c r="E13" s="323"/>
      <c r="F13" s="323"/>
    </row>
    <row r="14" spans="1:14" ht="24" customHeight="1">
      <c r="A14" s="200" t="s">
        <v>227</v>
      </c>
      <c r="B14" s="323"/>
      <c r="C14" s="323"/>
      <c r="D14" s="323"/>
      <c r="E14" s="323"/>
      <c r="F14" s="323"/>
    </row>
    <row r="15" spans="1:14" ht="24" customHeight="1">
      <c r="A15" s="198" t="s">
        <v>228</v>
      </c>
      <c r="B15" s="323">
        <v>20.61</v>
      </c>
      <c r="C15" s="323">
        <v>16.22</v>
      </c>
      <c r="D15" s="323">
        <v>-5.87</v>
      </c>
      <c r="E15" s="323">
        <v>2.63</v>
      </c>
      <c r="F15" s="323">
        <v>5.15</v>
      </c>
    </row>
    <row r="16" spans="1:14" s="203" customFormat="1" ht="24" customHeight="1">
      <c r="A16" s="198" t="s">
        <v>229</v>
      </c>
      <c r="B16" s="323"/>
      <c r="C16" s="323"/>
      <c r="D16" s="323"/>
      <c r="E16" s="323"/>
      <c r="F16" s="323"/>
    </row>
    <row r="17" spans="1:6" ht="24" customHeight="1">
      <c r="A17" s="200" t="s">
        <v>230</v>
      </c>
      <c r="B17" s="323"/>
      <c r="C17" s="323"/>
      <c r="D17" s="323"/>
      <c r="E17" s="323"/>
      <c r="F17" s="323"/>
    </row>
    <row r="18" spans="1:6" ht="24" customHeight="1">
      <c r="A18" s="200" t="s">
        <v>231</v>
      </c>
      <c r="B18" s="323"/>
      <c r="C18" s="323"/>
      <c r="D18" s="323"/>
      <c r="E18" s="323"/>
      <c r="F18" s="323"/>
    </row>
    <row r="19" spans="1:6" ht="24" customHeight="1">
      <c r="A19" s="198" t="s">
        <v>441</v>
      </c>
      <c r="B19" s="323">
        <v>2.36</v>
      </c>
      <c r="C19" s="323">
        <v>1.96</v>
      </c>
      <c r="D19" s="323">
        <v>2.38</v>
      </c>
      <c r="E19" s="323">
        <v>0.95</v>
      </c>
      <c r="F19" s="323">
        <v>1.34</v>
      </c>
    </row>
    <row r="20" spans="1:6" ht="27" customHeight="1">
      <c r="A20" s="204" t="s">
        <v>232</v>
      </c>
      <c r="B20" s="323">
        <v>3.04</v>
      </c>
      <c r="C20" s="323">
        <v>5.04</v>
      </c>
      <c r="D20" s="323">
        <v>3.68</v>
      </c>
      <c r="E20" s="323">
        <v>2.82</v>
      </c>
      <c r="F20" s="323">
        <v>2.6</v>
      </c>
    </row>
    <row r="21" spans="1:6" ht="24" customHeight="1">
      <c r="A21" s="205" t="s">
        <v>233</v>
      </c>
      <c r="B21" s="323"/>
      <c r="C21" s="323"/>
      <c r="D21" s="323"/>
      <c r="E21" s="323"/>
      <c r="F21" s="323"/>
    </row>
    <row r="22" spans="1:6" ht="24" customHeight="1">
      <c r="A22" s="198" t="s">
        <v>442</v>
      </c>
      <c r="B22" s="323">
        <v>3.32</v>
      </c>
      <c r="C22" s="323">
        <v>3.65</v>
      </c>
      <c r="D22" s="323">
        <v>3.64</v>
      </c>
      <c r="E22" s="323">
        <v>3.08</v>
      </c>
      <c r="F22" s="323">
        <v>0.8</v>
      </c>
    </row>
    <row r="23" spans="1:6" ht="24" customHeight="1">
      <c r="A23" s="198" t="s">
        <v>23</v>
      </c>
      <c r="B23" s="323">
        <v>1.5</v>
      </c>
      <c r="C23" s="323">
        <v>0.56000000000000005</v>
      </c>
      <c r="D23" s="323">
        <v>0.36</v>
      </c>
      <c r="E23" s="323">
        <v>2.2599999999999998</v>
      </c>
      <c r="F23" s="323">
        <v>1.22</v>
      </c>
    </row>
    <row r="24" spans="1:6" ht="24" customHeight="1">
      <c r="A24" s="200" t="s">
        <v>234</v>
      </c>
      <c r="B24" s="323"/>
      <c r="C24" s="323"/>
      <c r="D24" s="323"/>
      <c r="E24" s="323"/>
      <c r="F24" s="323"/>
    </row>
    <row r="25" spans="1:6" ht="24" customHeight="1">
      <c r="A25" s="198" t="s">
        <v>443</v>
      </c>
      <c r="B25" s="323">
        <v>9.09</v>
      </c>
      <c r="C25" s="323">
        <v>4.55</v>
      </c>
      <c r="D25" s="323">
        <v>8.16</v>
      </c>
      <c r="E25" s="323">
        <v>4.05</v>
      </c>
      <c r="F25" s="323">
        <v>13.57</v>
      </c>
    </row>
    <row r="26" spans="1:6" ht="24" customHeight="1">
      <c r="A26" s="198" t="s">
        <v>235</v>
      </c>
      <c r="B26" s="323">
        <v>15.25</v>
      </c>
      <c r="C26" s="323">
        <v>15.22</v>
      </c>
      <c r="D26" s="323">
        <v>6.19</v>
      </c>
      <c r="E26" s="323">
        <v>14.39</v>
      </c>
      <c r="F26" s="323">
        <v>-1.95</v>
      </c>
    </row>
    <row r="27" spans="1:6" ht="24" customHeight="1">
      <c r="A27" s="200" t="s">
        <v>18</v>
      </c>
      <c r="B27" s="323"/>
      <c r="C27" s="323"/>
      <c r="D27" s="323"/>
      <c r="E27" s="323"/>
      <c r="F27" s="323"/>
    </row>
    <row r="28" spans="1:6" ht="24" customHeight="1">
      <c r="A28" s="208" t="s">
        <v>495</v>
      </c>
      <c r="B28" s="323">
        <v>22.33</v>
      </c>
      <c r="C28" s="323">
        <v>29.06</v>
      </c>
      <c r="D28" s="323">
        <v>15.37</v>
      </c>
      <c r="E28" s="323">
        <v>26.11</v>
      </c>
      <c r="F28" s="323">
        <v>30.96</v>
      </c>
    </row>
    <row r="29" spans="1:6" ht="24" customHeight="1">
      <c r="A29" s="207" t="s">
        <v>236</v>
      </c>
      <c r="B29" s="323">
        <v>1.81</v>
      </c>
      <c r="C29" s="323">
        <v>1.33</v>
      </c>
      <c r="D29" s="323">
        <v>0.49</v>
      </c>
      <c r="E29" s="323">
        <v>-0.75</v>
      </c>
      <c r="F29" s="323">
        <v>-2.73</v>
      </c>
    </row>
    <row r="30" spans="1:6" ht="24" customHeight="1">
      <c r="A30" s="208" t="s">
        <v>237</v>
      </c>
    </row>
    <row r="31" spans="1:6" ht="24" customHeight="1">
      <c r="A31" s="208"/>
      <c r="B31" s="323"/>
      <c r="C31" s="323"/>
      <c r="D31" s="323"/>
      <c r="E31" s="323"/>
      <c r="F31" s="323"/>
    </row>
    <row r="32" spans="1:6" ht="20.25" customHeight="1">
      <c r="A32" s="187" t="s">
        <v>501</v>
      </c>
      <c r="B32" s="171"/>
      <c r="C32" s="171"/>
    </row>
    <row r="33" spans="1:6" ht="20.25" customHeight="1">
      <c r="A33" s="187" t="s">
        <v>492</v>
      </c>
      <c r="B33" s="171"/>
      <c r="C33" s="171"/>
    </row>
    <row r="34" spans="1:6" ht="20.25" customHeight="1">
      <c r="A34" s="309" t="s">
        <v>284</v>
      </c>
      <c r="B34" s="171"/>
      <c r="C34" s="171"/>
    </row>
    <row r="35" spans="1:6" ht="20.25" customHeight="1">
      <c r="A35" s="188"/>
      <c r="B35" s="171"/>
      <c r="C35" s="248"/>
      <c r="D35" s="248"/>
      <c r="E35" s="248"/>
      <c r="F35" s="248"/>
    </row>
    <row r="36" spans="1:6" ht="19.5" customHeight="1">
      <c r="A36" s="174"/>
      <c r="B36" s="320"/>
      <c r="E36" s="153"/>
      <c r="F36" s="153" t="s">
        <v>500</v>
      </c>
    </row>
    <row r="37" spans="1:6" s="65" customFormat="1" ht="27" customHeight="1">
      <c r="A37" s="133"/>
      <c r="B37" s="53">
        <v>2014</v>
      </c>
      <c r="C37" s="53">
        <v>2015</v>
      </c>
      <c r="D37" s="53">
        <v>2016</v>
      </c>
      <c r="E37" s="53">
        <v>2017</v>
      </c>
      <c r="F37" s="53">
        <v>2018</v>
      </c>
    </row>
    <row r="38" spans="1:6" s="65" customFormat="1" ht="24" customHeight="1">
      <c r="A38" s="133"/>
      <c r="B38" s="176"/>
    </row>
    <row r="39" spans="1:6" ht="24" customHeight="1">
      <c r="A39" s="207" t="s">
        <v>238</v>
      </c>
      <c r="B39" s="323">
        <v>3.28</v>
      </c>
      <c r="C39" s="323">
        <v>1.39</v>
      </c>
      <c r="D39" s="323">
        <v>1.58</v>
      </c>
      <c r="E39" s="323">
        <v>1.94</v>
      </c>
      <c r="F39" s="323">
        <v>0.24</v>
      </c>
    </row>
    <row r="40" spans="1:6" ht="24" customHeight="1">
      <c r="A40" s="259" t="s">
        <v>12</v>
      </c>
      <c r="B40" s="323"/>
      <c r="C40" s="323"/>
      <c r="D40" s="323"/>
      <c r="E40" s="323"/>
      <c r="F40" s="323"/>
    </row>
    <row r="41" spans="1:6" ht="24" customHeight="1">
      <c r="A41" s="198" t="s">
        <v>239</v>
      </c>
      <c r="B41" s="323"/>
      <c r="C41" s="323"/>
      <c r="D41" s="323"/>
      <c r="E41" s="323"/>
      <c r="F41" s="323"/>
    </row>
    <row r="42" spans="1:6" ht="24" customHeight="1">
      <c r="A42" s="198" t="s">
        <v>240</v>
      </c>
      <c r="B42" s="323"/>
      <c r="C42" s="323"/>
      <c r="D42" s="323"/>
      <c r="E42" s="323"/>
      <c r="F42" s="323"/>
    </row>
    <row r="43" spans="1:6" ht="24" customHeight="1">
      <c r="A43" s="200" t="s">
        <v>241</v>
      </c>
      <c r="B43" s="323"/>
      <c r="C43" s="323"/>
      <c r="D43" s="323"/>
      <c r="E43" s="323"/>
      <c r="F43" s="323"/>
    </row>
    <row r="44" spans="1:6" ht="24" customHeight="1">
      <c r="A44" s="200" t="s">
        <v>242</v>
      </c>
    </row>
    <row r="45" spans="1:6" ht="24" customHeight="1">
      <c r="A45" s="198" t="s">
        <v>446</v>
      </c>
      <c r="B45" s="323">
        <v>10.73</v>
      </c>
      <c r="C45" s="323">
        <v>12.25</v>
      </c>
      <c r="D45" s="323">
        <v>14.07</v>
      </c>
      <c r="E45" s="323">
        <v>21.6</v>
      </c>
      <c r="F45" s="323">
        <v>17.829999999999998</v>
      </c>
    </row>
    <row r="46" spans="1:6" ht="24" customHeight="1">
      <c r="A46" s="141" t="s">
        <v>261</v>
      </c>
      <c r="B46" s="323">
        <v>-18.43</v>
      </c>
      <c r="C46" s="323">
        <v>-5.9</v>
      </c>
      <c r="D46" s="323">
        <v>-7.38</v>
      </c>
      <c r="E46" s="323">
        <v>-3</v>
      </c>
      <c r="F46" s="323">
        <v>-2.87</v>
      </c>
    </row>
    <row r="47" spans="1:6" ht="24" customHeight="1">
      <c r="A47" s="200" t="s">
        <v>10</v>
      </c>
      <c r="F47" s="323"/>
    </row>
    <row r="48" spans="1:6" ht="24" customHeight="1">
      <c r="A48" s="198" t="s">
        <v>9</v>
      </c>
      <c r="B48" s="323">
        <v>16.5</v>
      </c>
      <c r="C48" s="323">
        <v>13.65</v>
      </c>
      <c r="D48" s="323">
        <v>14.92</v>
      </c>
      <c r="E48" s="323">
        <v>19.62</v>
      </c>
      <c r="F48" s="323">
        <v>15.32</v>
      </c>
    </row>
    <row r="49" spans="1:6" ht="24" customHeight="1">
      <c r="A49" s="200" t="s">
        <v>243</v>
      </c>
      <c r="B49" s="323"/>
      <c r="C49" s="323"/>
      <c r="D49" s="323"/>
      <c r="E49" s="323"/>
      <c r="F49" s="323"/>
    </row>
    <row r="50" spans="1:6" ht="24" customHeight="1">
      <c r="A50" s="198" t="s">
        <v>447</v>
      </c>
      <c r="B50" s="323">
        <v>-5.84</v>
      </c>
      <c r="C50" s="323">
        <v>-8.3800000000000008</v>
      </c>
      <c r="D50" s="323">
        <v>-8.1300000000000008</v>
      </c>
      <c r="E50" s="323">
        <v>169.91</v>
      </c>
      <c r="F50" s="323">
        <v>-4.59</v>
      </c>
    </row>
    <row r="51" spans="1:6" ht="24" customHeight="1">
      <c r="A51" s="198" t="s">
        <v>244</v>
      </c>
      <c r="B51" s="323"/>
      <c r="C51" s="323"/>
      <c r="D51" s="322"/>
      <c r="E51" s="322"/>
      <c r="F51" s="322"/>
    </row>
    <row r="52" spans="1:6" ht="24" customHeight="1">
      <c r="A52" s="207" t="s">
        <v>245</v>
      </c>
      <c r="B52" s="323"/>
      <c r="C52" s="323"/>
      <c r="D52" s="323"/>
      <c r="E52" s="323"/>
      <c r="F52" s="323"/>
    </row>
    <row r="53" spans="1:6" ht="24" customHeight="1">
      <c r="A53" s="208" t="s">
        <v>246</v>
      </c>
      <c r="B53" s="323"/>
      <c r="C53" s="323"/>
      <c r="D53" s="323"/>
      <c r="E53" s="323"/>
      <c r="F53" s="323"/>
    </row>
    <row r="54" spans="1:6" ht="24" customHeight="1">
      <c r="A54" s="209" t="s">
        <v>247</v>
      </c>
      <c r="B54" s="323"/>
      <c r="C54" s="323"/>
      <c r="D54" s="323"/>
      <c r="E54" s="323"/>
      <c r="F54" s="323"/>
    </row>
    <row r="55" spans="1:6" ht="24" customHeight="1">
      <c r="A55" s="210" t="s">
        <v>248</v>
      </c>
      <c r="B55" s="323"/>
      <c r="C55" s="323"/>
      <c r="D55" s="323"/>
      <c r="E55" s="323"/>
      <c r="F55" s="323"/>
    </row>
    <row r="56" spans="1:6" ht="24" customHeight="1">
      <c r="A56" s="209" t="s">
        <v>249</v>
      </c>
      <c r="B56" s="323"/>
      <c r="C56" s="323"/>
      <c r="D56" s="323"/>
      <c r="E56" s="323"/>
      <c r="F56" s="323"/>
    </row>
    <row r="57" spans="1:6">
      <c r="A57" s="178"/>
      <c r="B57" s="178"/>
      <c r="C57" s="178"/>
      <c r="D57" s="178"/>
      <c r="E57" s="178"/>
      <c r="F57" s="178"/>
    </row>
  </sheetData>
  <pageMargins left="0.74803149606299202" right="0.511811023622047" top="0.62992125984252001" bottom="0.62992125984252001" header="0.31496062992126" footer="0.31496062992126"/>
  <pageSetup paperSize="9" orientation="portrait" r:id="rId1"/>
  <headerFooter scaleWithDoc="0" alignWithMargins="0">
    <oddFooter>&amp;C&amp;10&amp;P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2"/>
  <sheetViews>
    <sheetView workbookViewId="0">
      <selection activeCell="A34" sqref="A34:XFD35"/>
    </sheetView>
  </sheetViews>
  <sheetFormatPr defaultRowHeight="15"/>
  <cols>
    <col min="1" max="1" width="76.109375" style="47" customWidth="1"/>
    <col min="2" max="16384" width="8.88671875" style="47"/>
  </cols>
  <sheetData>
    <row r="1" spans="1:1">
      <c r="A1" s="46"/>
    </row>
    <row r="2" spans="1:1" ht="20.25">
      <c r="A2" s="48" t="s">
        <v>163</v>
      </c>
    </row>
  </sheetData>
  <pageMargins left="0.74803149606299213" right="0.51181102362204722" top="0.62992125984251968" bottom="0.62992125984251968" header="0.31496062992125984" footer="0.31496062992125984"/>
  <pageSetup paperSize="9" orientation="portrait" r:id="rId1"/>
  <headerFooter scaleWithDoc="0" alignWithMargins="0">
    <oddFooter>&amp;C&amp;10&amp;P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20"/>
  <sheetViews>
    <sheetView workbookViewId="0">
      <selection activeCell="D3" sqref="D3"/>
    </sheetView>
  </sheetViews>
  <sheetFormatPr defaultRowHeight="18" customHeight="1"/>
  <cols>
    <col min="1" max="1" width="38.109375" style="90" customWidth="1"/>
    <col min="2" max="6" width="7.21875" style="90" customWidth="1"/>
    <col min="7" max="16384" width="8.88671875" style="90"/>
  </cols>
  <sheetData>
    <row r="1" spans="1:13" ht="19.5" customHeight="1">
      <c r="A1" s="532" t="s">
        <v>597</v>
      </c>
      <c r="B1" s="149"/>
      <c r="C1" s="149"/>
    </row>
    <row r="2" spans="1:13" ht="19.5" customHeight="1">
      <c r="A2" s="164" t="s">
        <v>544</v>
      </c>
      <c r="B2" s="149"/>
      <c r="C2" s="149"/>
    </row>
    <row r="3" spans="1:13" ht="19.5" customHeight="1">
      <c r="A3" s="150"/>
      <c r="B3" s="149"/>
      <c r="C3" s="149"/>
    </row>
    <row r="4" spans="1:13" ht="19.5" customHeight="1">
      <c r="A4" s="152"/>
      <c r="B4" s="320"/>
      <c r="C4" s="153"/>
      <c r="E4" s="153"/>
      <c r="F4" s="153" t="s">
        <v>500</v>
      </c>
    </row>
    <row r="5" spans="1:13" ht="27" customHeight="1">
      <c r="A5" s="119"/>
      <c r="B5" s="53">
        <v>2014</v>
      </c>
      <c r="C5" s="53">
        <v>2015</v>
      </c>
      <c r="D5" s="53">
        <v>2016</v>
      </c>
      <c r="E5" s="53">
        <v>2017</v>
      </c>
      <c r="F5" s="53">
        <v>2018</v>
      </c>
    </row>
    <row r="6" spans="1:13" ht="19.5" customHeight="1">
      <c r="A6" s="89"/>
      <c r="B6" s="324"/>
    </row>
    <row r="7" spans="1:13" ht="15.6" customHeight="1">
      <c r="A7" s="93" t="s">
        <v>291</v>
      </c>
      <c r="B7" s="325">
        <v>4.68</v>
      </c>
      <c r="C7" s="325">
        <v>5.99</v>
      </c>
      <c r="D7" s="325">
        <v>5.94</v>
      </c>
      <c r="E7" s="325">
        <v>4.45</v>
      </c>
      <c r="F7" s="325">
        <v>4.6100000000000003</v>
      </c>
      <c r="G7" s="186"/>
      <c r="H7" s="186"/>
      <c r="I7" s="186"/>
      <c r="J7" s="186"/>
      <c r="K7" s="186"/>
      <c r="L7" s="186"/>
      <c r="M7" s="186"/>
    </row>
    <row r="8" spans="1:13" ht="15.6" customHeight="1">
      <c r="A8" s="76" t="s">
        <v>404</v>
      </c>
      <c r="B8" s="325"/>
      <c r="C8" s="325"/>
      <c r="D8" s="325"/>
      <c r="E8" s="325"/>
      <c r="F8" s="325"/>
    </row>
    <row r="9" spans="1:13" ht="18" customHeight="1">
      <c r="A9" s="60" t="s">
        <v>385</v>
      </c>
      <c r="B9" s="326">
        <v>4.91</v>
      </c>
      <c r="C9" s="326">
        <v>6.71</v>
      </c>
      <c r="D9" s="326">
        <v>6.2</v>
      </c>
      <c r="E9" s="326">
        <v>4.5999999999999996</v>
      </c>
      <c r="F9" s="326">
        <v>5.69</v>
      </c>
    </row>
    <row r="10" spans="1:13" ht="18" customHeight="1">
      <c r="A10" s="60" t="s">
        <v>570</v>
      </c>
      <c r="B10" s="326">
        <v>3.02</v>
      </c>
      <c r="C10" s="326">
        <v>0.86</v>
      </c>
      <c r="D10" s="326">
        <v>0.96</v>
      </c>
      <c r="E10" s="326">
        <v>3.17</v>
      </c>
      <c r="F10" s="326">
        <v>1.33</v>
      </c>
    </row>
    <row r="11" spans="1:13" ht="18" customHeight="1">
      <c r="A11" s="60" t="s">
        <v>386</v>
      </c>
      <c r="B11" s="326">
        <v>0.04</v>
      </c>
      <c r="C11" s="326">
        <v>0.06</v>
      </c>
      <c r="D11" s="326">
        <v>-0.22</v>
      </c>
      <c r="E11" s="326">
        <v>0.73</v>
      </c>
      <c r="F11" s="326">
        <v>3.97</v>
      </c>
    </row>
    <row r="12" spans="1:13" ht="18" customHeight="1">
      <c r="A12" s="60" t="s">
        <v>387</v>
      </c>
      <c r="B12" s="326">
        <v>3.32</v>
      </c>
      <c r="C12" s="326">
        <v>2.5</v>
      </c>
      <c r="D12" s="326">
        <v>3.46</v>
      </c>
      <c r="E12" s="326">
        <v>1.46</v>
      </c>
      <c r="F12" s="326">
        <v>3.37</v>
      </c>
    </row>
    <row r="13" spans="1:13" ht="18" customHeight="1">
      <c r="A13" s="60" t="s">
        <v>388</v>
      </c>
      <c r="B13" s="326">
        <v>0.17</v>
      </c>
      <c r="C13" s="326">
        <v>0.51</v>
      </c>
      <c r="D13" s="326">
        <v>0.8</v>
      </c>
      <c r="E13" s="326">
        <v>1.81</v>
      </c>
      <c r="F13" s="326">
        <v>0.56999999999999995</v>
      </c>
    </row>
    <row r="14" spans="1:13" ht="18" customHeight="1">
      <c r="A14" s="60" t="s">
        <v>389</v>
      </c>
      <c r="B14" s="326">
        <v>5.08</v>
      </c>
      <c r="C14" s="326">
        <v>5.38</v>
      </c>
      <c r="D14" s="326">
        <v>6.71</v>
      </c>
      <c r="E14" s="326">
        <v>6</v>
      </c>
      <c r="F14" s="326">
        <v>4.49</v>
      </c>
    </row>
    <row r="15" spans="1:13" ht="18" customHeight="1">
      <c r="A15" s="60" t="s">
        <v>390</v>
      </c>
      <c r="B15" s="326">
        <v>0.54</v>
      </c>
      <c r="C15" s="326">
        <v>-0.21</v>
      </c>
      <c r="D15" s="326">
        <v>-1.07</v>
      </c>
      <c r="E15" s="326">
        <v>2.69</v>
      </c>
      <c r="F15" s="326">
        <v>0.75</v>
      </c>
    </row>
    <row r="16" spans="1:13" ht="18" customHeight="1">
      <c r="A16" s="60" t="s">
        <v>391</v>
      </c>
      <c r="B16" s="326">
        <v>-0.37</v>
      </c>
      <c r="C16" s="326">
        <v>0.42</v>
      </c>
      <c r="D16" s="326">
        <v>0.16</v>
      </c>
      <c r="E16" s="326">
        <v>0.06</v>
      </c>
      <c r="F16" s="326">
        <v>1.18</v>
      </c>
    </row>
    <row r="17" spans="1:6" ht="18" customHeight="1">
      <c r="A17" s="60" t="s">
        <v>392</v>
      </c>
      <c r="B17" s="326">
        <v>2.54</v>
      </c>
      <c r="C17" s="326">
        <v>4.12</v>
      </c>
      <c r="D17" s="326">
        <v>4.74</v>
      </c>
      <c r="E17" s="326">
        <v>3.36</v>
      </c>
      <c r="F17" s="326">
        <v>4.34</v>
      </c>
    </row>
    <row r="18" spans="1:6" ht="18" customHeight="1">
      <c r="A18" s="60" t="s">
        <v>393</v>
      </c>
      <c r="B18" s="326">
        <v>1.54</v>
      </c>
      <c r="C18" s="326">
        <v>2.4300000000000002</v>
      </c>
      <c r="D18" s="326">
        <v>1.95</v>
      </c>
      <c r="E18" s="326">
        <v>1.78</v>
      </c>
      <c r="F18" s="326">
        <v>1.62</v>
      </c>
    </row>
    <row r="19" spans="1:6" ht="18" customHeight="1">
      <c r="A19" s="60" t="s">
        <v>394</v>
      </c>
      <c r="B19" s="326">
        <v>5.82</v>
      </c>
      <c r="C19" s="326">
        <v>6.93</v>
      </c>
      <c r="D19" s="326">
        <v>7.6</v>
      </c>
      <c r="E19" s="326">
        <v>5.18</v>
      </c>
      <c r="F19" s="326">
        <v>3.14</v>
      </c>
    </row>
    <row r="20" spans="1:6" ht="18" customHeight="1">
      <c r="A20" s="157"/>
      <c r="B20" s="157"/>
      <c r="C20" s="157"/>
      <c r="D20" s="157"/>
      <c r="E20" s="157"/>
      <c r="F20" s="157"/>
    </row>
  </sheetData>
  <pageMargins left="0.74803149606299213" right="0.3" top="0.44" bottom="0.62992125984251968" header="0.31496062992125984" footer="0.31496062992125984"/>
  <pageSetup paperSize="9" orientation="portrait" r:id="rId1"/>
  <headerFooter scaleWithDoc="0" alignWithMargins="0">
    <oddFooter>&amp;C&amp;10&amp;P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N48"/>
  <sheetViews>
    <sheetView workbookViewId="0">
      <selection activeCell="B8" sqref="B8:G8"/>
    </sheetView>
  </sheetViews>
  <sheetFormatPr defaultRowHeight="12.75"/>
  <cols>
    <col min="1" max="1" width="38.109375" style="332" customWidth="1"/>
    <col min="2" max="4" width="6.77734375" style="332" customWidth="1"/>
    <col min="5" max="7" width="7.21875" style="332" customWidth="1"/>
    <col min="8" max="16384" width="8.88671875" style="332"/>
  </cols>
  <sheetData>
    <row r="1" spans="1:248" ht="15.75">
      <c r="A1" s="327" t="s">
        <v>220</v>
      </c>
      <c r="B1" s="327"/>
      <c r="C1" s="327"/>
      <c r="D1" s="327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  <c r="R1" s="328"/>
      <c r="S1" s="328"/>
      <c r="T1" s="328"/>
      <c r="U1" s="328"/>
      <c r="V1" s="328"/>
      <c r="W1" s="328"/>
      <c r="X1" s="328"/>
      <c r="Y1" s="328"/>
      <c r="Z1" s="328"/>
      <c r="AA1" s="328"/>
      <c r="AB1" s="328"/>
      <c r="AC1" s="328"/>
      <c r="AD1" s="328"/>
      <c r="AE1" s="328"/>
      <c r="AF1" s="328"/>
      <c r="AG1" s="328"/>
      <c r="AH1" s="328"/>
      <c r="AI1" s="328"/>
      <c r="AJ1" s="328"/>
      <c r="AK1" s="328"/>
      <c r="AL1" s="328"/>
      <c r="AM1" s="328"/>
      <c r="AN1" s="328"/>
      <c r="AO1" s="328"/>
      <c r="AP1" s="328"/>
      <c r="AQ1" s="328"/>
      <c r="AR1" s="328"/>
      <c r="AS1" s="328"/>
      <c r="AT1" s="328"/>
      <c r="AU1" s="328"/>
      <c r="AV1" s="328"/>
      <c r="AW1" s="328"/>
      <c r="AX1" s="328"/>
      <c r="AY1" s="328"/>
      <c r="AZ1" s="328"/>
      <c r="BA1" s="328"/>
      <c r="BB1" s="328"/>
      <c r="BC1" s="328"/>
      <c r="BD1" s="328"/>
      <c r="BE1" s="328"/>
      <c r="BF1" s="328"/>
      <c r="BG1" s="328"/>
      <c r="BH1" s="328"/>
      <c r="BI1" s="328"/>
      <c r="BJ1" s="328"/>
      <c r="BK1" s="328"/>
      <c r="BL1" s="328"/>
      <c r="BM1" s="328"/>
      <c r="BN1" s="328"/>
      <c r="BO1" s="328"/>
      <c r="BP1" s="328"/>
      <c r="BQ1" s="328"/>
      <c r="BR1" s="328"/>
      <c r="BS1" s="328"/>
      <c r="BT1" s="328"/>
      <c r="BU1" s="328"/>
      <c r="BV1" s="328"/>
      <c r="BW1" s="328"/>
      <c r="BX1" s="328"/>
      <c r="BY1" s="328"/>
      <c r="BZ1" s="328"/>
      <c r="CA1" s="328"/>
      <c r="CB1" s="328"/>
      <c r="CC1" s="328"/>
      <c r="CD1" s="328"/>
      <c r="CE1" s="328"/>
      <c r="CF1" s="328"/>
      <c r="CG1" s="328"/>
      <c r="CH1" s="328"/>
      <c r="CI1" s="328"/>
      <c r="CJ1" s="328"/>
      <c r="CK1" s="328"/>
      <c r="CL1" s="328"/>
      <c r="CM1" s="328"/>
      <c r="CN1" s="328"/>
      <c r="CO1" s="328"/>
      <c r="CP1" s="328"/>
      <c r="CQ1" s="328"/>
      <c r="CR1" s="328"/>
      <c r="CS1" s="328"/>
      <c r="CT1" s="328"/>
      <c r="CU1" s="328"/>
      <c r="CV1" s="328"/>
      <c r="CW1" s="328"/>
      <c r="CX1" s="328"/>
      <c r="CY1" s="328"/>
      <c r="CZ1" s="328"/>
      <c r="DA1" s="328"/>
      <c r="DB1" s="328"/>
      <c r="DC1" s="328"/>
      <c r="DD1" s="328"/>
      <c r="DE1" s="328"/>
      <c r="DF1" s="328"/>
      <c r="DG1" s="328"/>
      <c r="DH1" s="328"/>
      <c r="DI1" s="328"/>
      <c r="DJ1" s="328"/>
      <c r="DK1" s="328"/>
      <c r="DL1" s="328"/>
      <c r="DM1" s="328"/>
      <c r="DN1" s="328"/>
      <c r="DO1" s="328"/>
      <c r="DP1" s="328"/>
      <c r="DQ1" s="328"/>
      <c r="DR1" s="328"/>
      <c r="DS1" s="328"/>
      <c r="DT1" s="328"/>
      <c r="DU1" s="328"/>
      <c r="DV1" s="328"/>
      <c r="DW1" s="328"/>
      <c r="DX1" s="328"/>
      <c r="DY1" s="328"/>
      <c r="DZ1" s="328"/>
      <c r="EA1" s="328"/>
      <c r="EB1" s="328"/>
      <c r="EC1" s="328"/>
      <c r="ED1" s="328"/>
      <c r="EE1" s="328"/>
      <c r="EF1" s="328"/>
      <c r="EG1" s="328"/>
      <c r="EH1" s="328"/>
      <c r="EI1" s="328"/>
      <c r="EJ1" s="328"/>
      <c r="EK1" s="328"/>
      <c r="EL1" s="328"/>
      <c r="EM1" s="328"/>
      <c r="EN1" s="328"/>
      <c r="EO1" s="328"/>
      <c r="EP1" s="328"/>
      <c r="EQ1" s="328"/>
      <c r="ER1" s="328"/>
      <c r="ES1" s="328"/>
      <c r="ET1" s="328"/>
      <c r="EU1" s="328"/>
      <c r="EV1" s="328"/>
      <c r="EW1" s="328"/>
      <c r="EX1" s="328"/>
      <c r="EY1" s="328"/>
      <c r="EZ1" s="328"/>
      <c r="FA1" s="328"/>
      <c r="FB1" s="328"/>
      <c r="FC1" s="328"/>
      <c r="FD1" s="328"/>
      <c r="FE1" s="328"/>
      <c r="FF1" s="328"/>
      <c r="FG1" s="328"/>
      <c r="FH1" s="328"/>
      <c r="FI1" s="328"/>
      <c r="FJ1" s="328"/>
      <c r="FK1" s="328"/>
      <c r="FL1" s="328"/>
      <c r="FM1" s="328"/>
      <c r="FN1" s="328"/>
      <c r="FO1" s="328"/>
      <c r="FP1" s="328"/>
      <c r="FQ1" s="328"/>
      <c r="FR1" s="328"/>
      <c r="FS1" s="328"/>
      <c r="FT1" s="328"/>
      <c r="FU1" s="328"/>
      <c r="FV1" s="328"/>
      <c r="FW1" s="328"/>
      <c r="FX1" s="328"/>
      <c r="FY1" s="328"/>
      <c r="FZ1" s="328"/>
      <c r="GA1" s="328"/>
      <c r="GB1" s="328"/>
      <c r="GC1" s="328"/>
      <c r="GD1" s="328"/>
      <c r="GE1" s="328"/>
      <c r="GF1" s="328"/>
      <c r="GG1" s="328"/>
      <c r="GH1" s="328"/>
      <c r="GI1" s="328"/>
      <c r="GJ1" s="328"/>
      <c r="GK1" s="328"/>
      <c r="GL1" s="328"/>
      <c r="GM1" s="328"/>
      <c r="GN1" s="328"/>
      <c r="GO1" s="328"/>
      <c r="GP1" s="328"/>
      <c r="GQ1" s="328"/>
      <c r="GR1" s="328"/>
      <c r="GS1" s="328"/>
      <c r="GT1" s="328"/>
      <c r="GU1" s="328"/>
      <c r="GV1" s="328"/>
      <c r="GW1" s="328"/>
      <c r="GX1" s="328"/>
      <c r="GY1" s="328"/>
      <c r="GZ1" s="328"/>
      <c r="HA1" s="328"/>
      <c r="HB1" s="328"/>
      <c r="HC1" s="328"/>
      <c r="HD1" s="328"/>
      <c r="HE1" s="328"/>
      <c r="HF1" s="328"/>
      <c r="HG1" s="328"/>
      <c r="HH1" s="328"/>
      <c r="HI1" s="328"/>
      <c r="HJ1" s="328"/>
      <c r="HK1" s="328"/>
      <c r="HL1" s="328"/>
      <c r="HM1" s="328"/>
      <c r="HN1" s="328"/>
      <c r="HO1" s="328"/>
      <c r="HP1" s="328"/>
      <c r="HQ1" s="328"/>
      <c r="HR1" s="328"/>
      <c r="HS1" s="328"/>
      <c r="HT1" s="328"/>
      <c r="HU1" s="328"/>
      <c r="HV1" s="328"/>
      <c r="HW1" s="328"/>
      <c r="HX1" s="328"/>
      <c r="HY1" s="328"/>
      <c r="HZ1" s="328"/>
      <c r="IA1" s="328"/>
      <c r="IB1" s="328"/>
      <c r="IC1" s="328"/>
      <c r="ID1" s="328"/>
      <c r="IE1" s="328"/>
      <c r="IF1" s="328"/>
      <c r="IG1" s="328"/>
      <c r="IH1" s="328"/>
      <c r="II1" s="328"/>
      <c r="IJ1" s="328"/>
      <c r="IK1" s="328"/>
      <c r="IL1" s="328"/>
      <c r="IM1" s="328"/>
      <c r="IN1" s="328"/>
    </row>
    <row r="2" spans="1:248" ht="15.75">
      <c r="A2" s="329" t="s">
        <v>58</v>
      </c>
      <c r="B2" s="329"/>
      <c r="C2" s="329"/>
      <c r="D2" s="329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s="328"/>
      <c r="R2" s="328"/>
      <c r="S2" s="328"/>
      <c r="T2" s="328"/>
      <c r="U2" s="328"/>
      <c r="V2" s="328"/>
      <c r="W2" s="328"/>
      <c r="X2" s="328"/>
      <c r="Y2" s="328"/>
      <c r="Z2" s="328"/>
      <c r="AA2" s="328"/>
      <c r="AB2" s="328"/>
      <c r="AC2" s="328"/>
      <c r="AD2" s="328"/>
      <c r="AE2" s="328"/>
      <c r="AF2" s="328"/>
      <c r="AG2" s="328"/>
      <c r="AH2" s="328"/>
      <c r="AI2" s="328"/>
      <c r="AJ2" s="328"/>
      <c r="AK2" s="328"/>
      <c r="AL2" s="328"/>
      <c r="AM2" s="328"/>
      <c r="AN2" s="328"/>
      <c r="AO2" s="328"/>
      <c r="AP2" s="328"/>
      <c r="AQ2" s="328"/>
      <c r="AR2" s="328"/>
      <c r="AS2" s="328"/>
      <c r="AT2" s="328"/>
      <c r="AU2" s="328"/>
      <c r="AV2" s="328"/>
      <c r="AW2" s="328"/>
      <c r="AX2" s="328"/>
      <c r="AY2" s="328"/>
      <c r="AZ2" s="328"/>
      <c r="BA2" s="328"/>
      <c r="BB2" s="328"/>
      <c r="BC2" s="328"/>
      <c r="BD2" s="328"/>
      <c r="BE2" s="328"/>
      <c r="BF2" s="328"/>
      <c r="BG2" s="328"/>
      <c r="BH2" s="328"/>
      <c r="BI2" s="328"/>
      <c r="BJ2" s="328"/>
      <c r="BK2" s="328"/>
      <c r="BL2" s="328"/>
      <c r="BM2" s="328"/>
      <c r="BN2" s="328"/>
      <c r="BO2" s="328"/>
      <c r="BP2" s="328"/>
      <c r="BQ2" s="328"/>
      <c r="BR2" s="328"/>
      <c r="BS2" s="328"/>
      <c r="BT2" s="328"/>
      <c r="BU2" s="328"/>
      <c r="BV2" s="328"/>
      <c r="BW2" s="328"/>
      <c r="BX2" s="328"/>
      <c r="BY2" s="328"/>
      <c r="BZ2" s="328"/>
      <c r="CA2" s="328"/>
      <c r="CB2" s="328"/>
      <c r="CC2" s="328"/>
      <c r="CD2" s="328"/>
      <c r="CE2" s="328"/>
      <c r="CF2" s="328"/>
      <c r="CG2" s="328"/>
      <c r="CH2" s="328"/>
      <c r="CI2" s="328"/>
      <c r="CJ2" s="328"/>
      <c r="CK2" s="328"/>
      <c r="CL2" s="328"/>
      <c r="CM2" s="328"/>
      <c r="CN2" s="328"/>
      <c r="CO2" s="328"/>
      <c r="CP2" s="328"/>
      <c r="CQ2" s="328"/>
      <c r="CR2" s="328"/>
      <c r="CS2" s="328"/>
      <c r="CT2" s="328"/>
      <c r="CU2" s="328"/>
      <c r="CV2" s="328"/>
      <c r="CW2" s="328"/>
      <c r="CX2" s="328"/>
      <c r="CY2" s="328"/>
      <c r="CZ2" s="328"/>
      <c r="DA2" s="328"/>
      <c r="DB2" s="328"/>
      <c r="DC2" s="328"/>
      <c r="DD2" s="328"/>
      <c r="DE2" s="328"/>
      <c r="DF2" s="328"/>
      <c r="DG2" s="328"/>
      <c r="DH2" s="328"/>
      <c r="DI2" s="328"/>
      <c r="DJ2" s="328"/>
      <c r="DK2" s="328"/>
      <c r="DL2" s="328"/>
      <c r="DM2" s="328"/>
      <c r="DN2" s="328"/>
      <c r="DO2" s="328"/>
      <c r="DP2" s="328"/>
      <c r="DQ2" s="328"/>
      <c r="DR2" s="328"/>
      <c r="DS2" s="328"/>
      <c r="DT2" s="328"/>
      <c r="DU2" s="328"/>
      <c r="DV2" s="328"/>
      <c r="DW2" s="328"/>
      <c r="DX2" s="328"/>
      <c r="DY2" s="328"/>
      <c r="DZ2" s="328"/>
      <c r="EA2" s="328"/>
      <c r="EB2" s="328"/>
      <c r="EC2" s="328"/>
      <c r="ED2" s="328"/>
      <c r="EE2" s="328"/>
      <c r="EF2" s="328"/>
      <c r="EG2" s="328"/>
      <c r="EH2" s="328"/>
      <c r="EI2" s="328"/>
      <c r="EJ2" s="328"/>
      <c r="EK2" s="328"/>
      <c r="EL2" s="328"/>
      <c r="EM2" s="328"/>
      <c r="EN2" s="328"/>
      <c r="EO2" s="328"/>
      <c r="EP2" s="328"/>
      <c r="EQ2" s="328"/>
      <c r="ER2" s="328"/>
      <c r="ES2" s="328"/>
      <c r="ET2" s="328"/>
      <c r="EU2" s="328"/>
      <c r="EV2" s="328"/>
      <c r="EW2" s="328"/>
      <c r="EX2" s="328"/>
      <c r="EY2" s="328"/>
      <c r="EZ2" s="328"/>
      <c r="FA2" s="328"/>
      <c r="FB2" s="328"/>
      <c r="FC2" s="328"/>
      <c r="FD2" s="328"/>
      <c r="FE2" s="328"/>
      <c r="FF2" s="328"/>
      <c r="FG2" s="328"/>
      <c r="FH2" s="328"/>
      <c r="FI2" s="328"/>
      <c r="FJ2" s="328"/>
      <c r="FK2" s="328"/>
      <c r="FL2" s="328"/>
      <c r="FM2" s="328"/>
      <c r="FN2" s="328"/>
      <c r="FO2" s="328"/>
      <c r="FP2" s="328"/>
      <c r="FQ2" s="328"/>
      <c r="FR2" s="328"/>
      <c r="FS2" s="328"/>
      <c r="FT2" s="328"/>
      <c r="FU2" s="328"/>
      <c r="FV2" s="328"/>
      <c r="FW2" s="328"/>
      <c r="FX2" s="328"/>
      <c r="FY2" s="328"/>
      <c r="FZ2" s="328"/>
      <c r="GA2" s="328"/>
      <c r="GB2" s="328"/>
      <c r="GC2" s="328"/>
      <c r="GD2" s="328"/>
      <c r="GE2" s="328"/>
      <c r="GF2" s="328"/>
      <c r="GG2" s="328"/>
      <c r="GH2" s="328"/>
      <c r="GI2" s="328"/>
      <c r="GJ2" s="328"/>
      <c r="GK2" s="328"/>
      <c r="GL2" s="328"/>
      <c r="GM2" s="328"/>
      <c r="GN2" s="328"/>
      <c r="GO2" s="328"/>
      <c r="GP2" s="328"/>
      <c r="GQ2" s="328"/>
      <c r="GR2" s="328"/>
      <c r="GS2" s="328"/>
      <c r="GT2" s="328"/>
      <c r="GU2" s="328"/>
      <c r="GV2" s="328"/>
      <c r="GW2" s="328"/>
      <c r="GX2" s="328"/>
      <c r="GY2" s="328"/>
      <c r="GZ2" s="328"/>
      <c r="HA2" s="328"/>
      <c r="HB2" s="328"/>
      <c r="HC2" s="328"/>
      <c r="HD2" s="328"/>
      <c r="HE2" s="328"/>
      <c r="HF2" s="328"/>
      <c r="HG2" s="328"/>
      <c r="HH2" s="328"/>
      <c r="HI2" s="328"/>
      <c r="HJ2" s="328"/>
      <c r="HK2" s="328"/>
      <c r="HL2" s="328"/>
      <c r="HM2" s="328"/>
      <c r="HN2" s="328"/>
      <c r="HO2" s="328"/>
      <c r="HP2" s="328"/>
      <c r="HQ2" s="328"/>
      <c r="HR2" s="328"/>
      <c r="HS2" s="328"/>
      <c r="HT2" s="328"/>
      <c r="HU2" s="328"/>
      <c r="HV2" s="328"/>
      <c r="HW2" s="328"/>
      <c r="HX2" s="328"/>
      <c r="HY2" s="328"/>
      <c r="HZ2" s="328"/>
      <c r="IA2" s="328"/>
      <c r="IB2" s="328"/>
      <c r="IC2" s="328"/>
      <c r="ID2" s="328"/>
      <c r="IE2" s="328"/>
      <c r="IF2" s="328"/>
      <c r="IG2" s="328"/>
      <c r="IH2" s="328"/>
      <c r="II2" s="328"/>
      <c r="IJ2" s="328"/>
      <c r="IK2" s="328"/>
      <c r="IL2" s="328"/>
      <c r="IM2" s="328"/>
      <c r="IN2" s="328"/>
    </row>
    <row r="3" spans="1:248" ht="15">
      <c r="A3" s="330" t="s">
        <v>106</v>
      </c>
      <c r="B3" s="330"/>
      <c r="C3" s="330"/>
      <c r="D3" s="330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328"/>
      <c r="X3" s="328"/>
      <c r="Y3" s="328"/>
      <c r="Z3" s="328"/>
      <c r="AA3" s="328"/>
      <c r="AB3" s="328"/>
      <c r="AC3" s="328"/>
      <c r="AD3" s="328"/>
      <c r="AE3" s="328"/>
      <c r="AF3" s="328"/>
      <c r="AG3" s="328"/>
      <c r="AH3" s="328"/>
      <c r="AI3" s="328"/>
      <c r="AJ3" s="328"/>
      <c r="AK3" s="328"/>
      <c r="AL3" s="328"/>
      <c r="AM3" s="328"/>
      <c r="AN3" s="328"/>
      <c r="AO3" s="328"/>
      <c r="AP3" s="328"/>
      <c r="AQ3" s="328"/>
      <c r="AR3" s="328"/>
      <c r="AS3" s="328"/>
      <c r="AT3" s="328"/>
      <c r="AU3" s="328"/>
      <c r="AV3" s="328"/>
      <c r="AW3" s="328"/>
      <c r="AX3" s="328"/>
      <c r="AY3" s="328"/>
      <c r="AZ3" s="328"/>
      <c r="BA3" s="328"/>
      <c r="BB3" s="328"/>
      <c r="BC3" s="328"/>
      <c r="BD3" s="328"/>
      <c r="BE3" s="328"/>
      <c r="BF3" s="328"/>
      <c r="BG3" s="328"/>
      <c r="BH3" s="328"/>
      <c r="BI3" s="328"/>
      <c r="BJ3" s="328"/>
      <c r="BK3" s="328"/>
      <c r="BL3" s="328"/>
      <c r="BM3" s="328"/>
      <c r="BN3" s="328"/>
      <c r="BO3" s="328"/>
      <c r="BP3" s="328"/>
      <c r="BQ3" s="328"/>
      <c r="BR3" s="328"/>
      <c r="BS3" s="328"/>
      <c r="BT3" s="328"/>
      <c r="BU3" s="328"/>
      <c r="BV3" s="328"/>
      <c r="BW3" s="328"/>
      <c r="BX3" s="328"/>
      <c r="BY3" s="328"/>
      <c r="BZ3" s="328"/>
      <c r="CA3" s="328"/>
      <c r="CB3" s="328"/>
      <c r="CC3" s="328"/>
      <c r="CD3" s="328"/>
      <c r="CE3" s="328"/>
      <c r="CF3" s="328"/>
      <c r="CG3" s="328"/>
      <c r="CH3" s="328"/>
      <c r="CI3" s="328"/>
      <c r="CJ3" s="328"/>
      <c r="CK3" s="328"/>
      <c r="CL3" s="328"/>
      <c r="CM3" s="328"/>
      <c r="CN3" s="328"/>
      <c r="CO3" s="328"/>
      <c r="CP3" s="328"/>
      <c r="CQ3" s="328"/>
      <c r="CR3" s="328"/>
      <c r="CS3" s="328"/>
      <c r="CT3" s="328"/>
      <c r="CU3" s="328"/>
      <c r="CV3" s="328"/>
      <c r="CW3" s="328"/>
      <c r="CX3" s="328"/>
      <c r="CY3" s="328"/>
      <c r="CZ3" s="328"/>
      <c r="DA3" s="328"/>
      <c r="DB3" s="328"/>
      <c r="DC3" s="328"/>
      <c r="DD3" s="328"/>
      <c r="DE3" s="328"/>
      <c r="DF3" s="328"/>
      <c r="DG3" s="328"/>
      <c r="DH3" s="328"/>
      <c r="DI3" s="328"/>
      <c r="DJ3" s="328"/>
      <c r="DK3" s="328"/>
      <c r="DL3" s="328"/>
      <c r="DM3" s="328"/>
      <c r="DN3" s="328"/>
      <c r="DO3" s="328"/>
      <c r="DP3" s="328"/>
      <c r="DQ3" s="328"/>
      <c r="DR3" s="328"/>
      <c r="DS3" s="328"/>
      <c r="DT3" s="328"/>
      <c r="DU3" s="328"/>
      <c r="DV3" s="328"/>
      <c r="DW3" s="328"/>
      <c r="DX3" s="328"/>
      <c r="DY3" s="328"/>
      <c r="DZ3" s="328"/>
      <c r="EA3" s="328"/>
      <c r="EB3" s="328"/>
      <c r="EC3" s="328"/>
      <c r="ED3" s="328"/>
      <c r="EE3" s="328"/>
      <c r="EF3" s="328"/>
      <c r="EG3" s="328"/>
      <c r="EH3" s="328"/>
      <c r="EI3" s="328"/>
      <c r="EJ3" s="328"/>
      <c r="EK3" s="328"/>
      <c r="EL3" s="328"/>
      <c r="EM3" s="328"/>
      <c r="EN3" s="328"/>
      <c r="EO3" s="328"/>
      <c r="EP3" s="328"/>
      <c r="EQ3" s="328"/>
      <c r="ER3" s="328"/>
      <c r="ES3" s="328"/>
      <c r="ET3" s="328"/>
      <c r="EU3" s="328"/>
      <c r="EV3" s="328"/>
      <c r="EW3" s="328"/>
      <c r="EX3" s="328"/>
      <c r="EY3" s="328"/>
      <c r="EZ3" s="328"/>
      <c r="FA3" s="328"/>
      <c r="FB3" s="328"/>
      <c r="FC3" s="328"/>
      <c r="FD3" s="328"/>
      <c r="FE3" s="328"/>
      <c r="FF3" s="328"/>
      <c r="FG3" s="328"/>
      <c r="FH3" s="328"/>
      <c r="FI3" s="328"/>
      <c r="FJ3" s="328"/>
      <c r="FK3" s="328"/>
      <c r="FL3" s="328"/>
      <c r="FM3" s="328"/>
      <c r="FN3" s="328"/>
      <c r="FO3" s="328"/>
      <c r="FP3" s="328"/>
      <c r="FQ3" s="328"/>
      <c r="FR3" s="328"/>
      <c r="FS3" s="328"/>
      <c r="FT3" s="328"/>
      <c r="FU3" s="328"/>
      <c r="FV3" s="328"/>
      <c r="FW3" s="328"/>
      <c r="FX3" s="328"/>
      <c r="FY3" s="328"/>
      <c r="FZ3" s="328"/>
      <c r="GA3" s="328"/>
      <c r="GB3" s="328"/>
      <c r="GC3" s="328"/>
      <c r="GD3" s="328"/>
      <c r="GE3" s="328"/>
      <c r="GF3" s="328"/>
      <c r="GG3" s="328"/>
      <c r="GH3" s="328"/>
      <c r="GI3" s="328"/>
      <c r="GJ3" s="328"/>
      <c r="GK3" s="328"/>
      <c r="GL3" s="328"/>
      <c r="GM3" s="328"/>
      <c r="GN3" s="328"/>
      <c r="GO3" s="328"/>
      <c r="GP3" s="328"/>
      <c r="GQ3" s="328"/>
      <c r="GR3" s="328"/>
      <c r="GS3" s="328"/>
      <c r="GT3" s="328"/>
      <c r="GU3" s="328"/>
      <c r="GV3" s="328"/>
      <c r="GW3" s="328"/>
      <c r="GX3" s="328"/>
      <c r="GY3" s="328"/>
      <c r="GZ3" s="328"/>
      <c r="HA3" s="328"/>
      <c r="HB3" s="328"/>
      <c r="HC3" s="328"/>
      <c r="HD3" s="328"/>
      <c r="HE3" s="328"/>
      <c r="HF3" s="328"/>
      <c r="HG3" s="328"/>
      <c r="HH3" s="328"/>
      <c r="HI3" s="328"/>
      <c r="HJ3" s="328"/>
      <c r="HK3" s="328"/>
      <c r="HL3" s="328"/>
      <c r="HM3" s="328"/>
      <c r="HN3" s="328"/>
      <c r="HO3" s="328"/>
      <c r="HP3" s="328"/>
      <c r="HQ3" s="328"/>
      <c r="HR3" s="328"/>
      <c r="HS3" s="328"/>
      <c r="HT3" s="328"/>
      <c r="HU3" s="328"/>
      <c r="HV3" s="328"/>
      <c r="HW3" s="328"/>
      <c r="HX3" s="328"/>
      <c r="HY3" s="328"/>
      <c r="HZ3" s="328"/>
      <c r="IA3" s="328"/>
      <c r="IB3" s="328"/>
      <c r="IC3" s="328"/>
      <c r="ID3" s="328"/>
      <c r="IE3" s="328"/>
      <c r="IF3" s="328"/>
      <c r="IG3" s="328"/>
      <c r="IH3" s="328"/>
      <c r="II3" s="328"/>
      <c r="IJ3" s="328"/>
      <c r="IK3" s="328"/>
      <c r="IL3" s="328"/>
      <c r="IM3" s="328"/>
      <c r="IN3" s="328"/>
    </row>
    <row r="4" spans="1:248">
      <c r="A4" s="476"/>
      <c r="B4" s="477"/>
      <c r="C4" s="477"/>
      <c r="D4" s="477"/>
    </row>
    <row r="5" spans="1:248">
      <c r="A5" s="478"/>
      <c r="B5" s="334"/>
      <c r="C5" s="334"/>
      <c r="D5" s="334"/>
      <c r="E5" s="334"/>
      <c r="F5" s="334" t="s">
        <v>502</v>
      </c>
    </row>
    <row r="6" spans="1:248" ht="22.5" customHeight="1">
      <c r="A6" s="119"/>
      <c r="B6" s="53">
        <v>2014</v>
      </c>
      <c r="C6" s="53">
        <v>2015</v>
      </c>
      <c r="D6" s="53">
        <v>2016</v>
      </c>
      <c r="E6" s="53">
        <v>2017</v>
      </c>
      <c r="F6" s="53">
        <v>2018</v>
      </c>
    </row>
    <row r="7" spans="1:248">
      <c r="A7" s="479"/>
      <c r="B7" s="480"/>
      <c r="C7" s="480"/>
    </row>
    <row r="8" spans="1:248">
      <c r="A8" s="481" t="s">
        <v>291</v>
      </c>
      <c r="B8" s="482">
        <v>446.77</v>
      </c>
      <c r="C8" s="482">
        <v>483.1</v>
      </c>
      <c r="D8" s="482">
        <v>509.15</v>
      </c>
      <c r="E8" s="482">
        <v>554.16</v>
      </c>
      <c r="F8" s="482">
        <v>584.46</v>
      </c>
      <c r="G8" s="483"/>
    </row>
    <row r="9" spans="1:248" ht="25.5">
      <c r="A9" s="484" t="s">
        <v>503</v>
      </c>
      <c r="B9" s="485"/>
      <c r="C9" s="485"/>
      <c r="D9" s="482"/>
      <c r="E9" s="482"/>
      <c r="F9" s="482"/>
      <c r="G9" s="483"/>
    </row>
    <row r="10" spans="1:248">
      <c r="A10" s="486" t="s">
        <v>504</v>
      </c>
      <c r="B10" s="485">
        <v>1109.73</v>
      </c>
      <c r="C10" s="485">
        <v>1339.54</v>
      </c>
      <c r="D10" s="487">
        <v>1616.73</v>
      </c>
      <c r="E10" s="487">
        <v>2006.92</v>
      </c>
      <c r="F10" s="487">
        <v>1112.3800000000001</v>
      </c>
      <c r="G10" s="483"/>
    </row>
    <row r="11" spans="1:248">
      <c r="A11" s="486" t="s">
        <v>505</v>
      </c>
      <c r="B11" s="485">
        <v>204.48</v>
      </c>
      <c r="C11" s="485">
        <v>263.23</v>
      </c>
      <c r="D11" s="487">
        <v>252.45</v>
      </c>
      <c r="E11" s="487">
        <v>312.5</v>
      </c>
      <c r="F11" s="487">
        <v>411.19</v>
      </c>
      <c r="G11" s="483"/>
    </row>
    <row r="12" spans="1:248">
      <c r="A12" s="486" t="s">
        <v>1</v>
      </c>
      <c r="B12" s="487">
        <v>501.82</v>
      </c>
      <c r="C12" s="487">
        <v>526.52</v>
      </c>
      <c r="D12" s="487">
        <v>582.15</v>
      </c>
      <c r="E12" s="487">
        <v>612.79999999999995</v>
      </c>
      <c r="F12" s="487">
        <v>650</v>
      </c>
      <c r="G12" s="483"/>
    </row>
    <row r="13" spans="1:248">
      <c r="A13" s="488" t="s">
        <v>0</v>
      </c>
      <c r="B13" s="485"/>
      <c r="C13" s="485"/>
      <c r="D13" s="489"/>
      <c r="E13" s="489"/>
      <c r="F13" s="489"/>
      <c r="G13" s="483"/>
    </row>
    <row r="14" spans="1:248" ht="25.5">
      <c r="A14" s="484" t="s">
        <v>506</v>
      </c>
      <c r="B14" s="485"/>
      <c r="C14" s="485"/>
      <c r="D14" s="489"/>
      <c r="E14" s="489"/>
      <c r="F14" s="489"/>
      <c r="G14" s="483"/>
    </row>
    <row r="15" spans="1:248">
      <c r="A15" s="490" t="s">
        <v>34</v>
      </c>
      <c r="B15" s="485">
        <v>167.54</v>
      </c>
      <c r="C15" s="485">
        <v>225.64</v>
      </c>
      <c r="D15" s="489">
        <v>328.27</v>
      </c>
      <c r="E15" s="489">
        <v>475.4</v>
      </c>
      <c r="F15" s="489">
        <v>605.62</v>
      </c>
      <c r="G15" s="483"/>
    </row>
    <row r="16" spans="1:248">
      <c r="A16" s="491" t="s">
        <v>33</v>
      </c>
      <c r="B16" s="487"/>
      <c r="C16" s="487"/>
      <c r="D16" s="487"/>
      <c r="E16" s="487"/>
      <c r="F16" s="487"/>
      <c r="G16" s="483"/>
    </row>
    <row r="17" spans="1:248" ht="15">
      <c r="A17" s="490" t="s">
        <v>507</v>
      </c>
      <c r="B17" s="485">
        <v>621.62</v>
      </c>
      <c r="C17" s="485">
        <v>643.11</v>
      </c>
      <c r="D17" s="489">
        <v>571.79</v>
      </c>
      <c r="E17" s="489">
        <v>705.26</v>
      </c>
      <c r="F17" s="489">
        <v>703.74</v>
      </c>
      <c r="G17" s="483"/>
      <c r="H17" s="328"/>
      <c r="I17" s="328"/>
      <c r="J17" s="328"/>
      <c r="K17" s="328"/>
      <c r="L17" s="328"/>
      <c r="M17" s="328"/>
      <c r="N17" s="328"/>
      <c r="O17" s="328"/>
      <c r="P17" s="328"/>
      <c r="Q17" s="328"/>
      <c r="R17" s="328"/>
      <c r="S17" s="328"/>
      <c r="T17" s="328"/>
      <c r="U17" s="328"/>
      <c r="V17" s="328"/>
      <c r="W17" s="328"/>
      <c r="X17" s="328"/>
      <c r="Y17" s="328"/>
      <c r="Z17" s="328"/>
      <c r="AA17" s="328"/>
      <c r="AB17" s="328"/>
      <c r="AC17" s="328"/>
      <c r="AD17" s="328"/>
      <c r="AE17" s="328"/>
      <c r="AF17" s="328"/>
      <c r="AG17" s="328"/>
      <c r="AH17" s="328"/>
      <c r="AI17" s="328"/>
      <c r="AJ17" s="328"/>
      <c r="AK17" s="328"/>
      <c r="AL17" s="328"/>
      <c r="AM17" s="328"/>
      <c r="AN17" s="328"/>
      <c r="AO17" s="328"/>
      <c r="AP17" s="328"/>
      <c r="AQ17" s="328"/>
      <c r="AR17" s="328"/>
      <c r="AS17" s="328"/>
      <c r="AT17" s="328"/>
      <c r="AU17" s="328"/>
      <c r="AV17" s="328"/>
      <c r="AW17" s="328"/>
      <c r="AX17" s="328"/>
      <c r="AY17" s="328"/>
      <c r="AZ17" s="328"/>
      <c r="BA17" s="328"/>
      <c r="BB17" s="328"/>
      <c r="BC17" s="328"/>
      <c r="BD17" s="328"/>
      <c r="BE17" s="328"/>
      <c r="BF17" s="328"/>
      <c r="BG17" s="328"/>
      <c r="BH17" s="328"/>
      <c r="BI17" s="328"/>
      <c r="BJ17" s="328"/>
      <c r="BK17" s="328"/>
      <c r="BL17" s="328"/>
      <c r="BM17" s="328"/>
      <c r="BN17" s="328"/>
      <c r="BO17" s="328"/>
      <c r="BP17" s="328"/>
      <c r="BQ17" s="328"/>
      <c r="BR17" s="328"/>
      <c r="BS17" s="328"/>
      <c r="BT17" s="328"/>
      <c r="BU17" s="328"/>
      <c r="BV17" s="328"/>
      <c r="BW17" s="328"/>
      <c r="BX17" s="328"/>
      <c r="BY17" s="328"/>
      <c r="BZ17" s="328"/>
      <c r="CA17" s="328"/>
      <c r="CB17" s="328"/>
      <c r="CC17" s="328"/>
      <c r="CD17" s="328"/>
      <c r="CE17" s="328"/>
      <c r="CF17" s="328"/>
      <c r="CG17" s="328"/>
      <c r="CH17" s="328"/>
      <c r="CI17" s="328"/>
      <c r="CJ17" s="328"/>
      <c r="CK17" s="328"/>
      <c r="CL17" s="328"/>
      <c r="CM17" s="328"/>
      <c r="CN17" s="328"/>
      <c r="CO17" s="328"/>
      <c r="CP17" s="328"/>
      <c r="CQ17" s="328"/>
      <c r="CR17" s="328"/>
      <c r="CS17" s="328"/>
      <c r="CT17" s="328"/>
      <c r="CU17" s="328"/>
      <c r="CV17" s="328"/>
      <c r="CW17" s="328"/>
      <c r="CX17" s="328"/>
      <c r="CY17" s="328"/>
      <c r="CZ17" s="328"/>
      <c r="DA17" s="328"/>
      <c r="DB17" s="328"/>
      <c r="DC17" s="328"/>
      <c r="DD17" s="328"/>
      <c r="DE17" s="328"/>
      <c r="DF17" s="328"/>
      <c r="DG17" s="328"/>
      <c r="DH17" s="328"/>
      <c r="DI17" s="328"/>
      <c r="DJ17" s="328"/>
      <c r="DK17" s="328"/>
      <c r="DL17" s="328"/>
      <c r="DM17" s="328"/>
      <c r="DN17" s="328"/>
      <c r="DO17" s="328"/>
      <c r="DP17" s="328"/>
      <c r="DQ17" s="328"/>
      <c r="DR17" s="328"/>
      <c r="DS17" s="328"/>
      <c r="DT17" s="328"/>
      <c r="DU17" s="328"/>
      <c r="DV17" s="328"/>
      <c r="DW17" s="328"/>
      <c r="DX17" s="328"/>
      <c r="DY17" s="328"/>
      <c r="DZ17" s="328"/>
      <c r="EA17" s="328"/>
      <c r="EB17" s="328"/>
      <c r="EC17" s="328"/>
      <c r="ED17" s="328"/>
      <c r="EE17" s="328"/>
      <c r="EF17" s="328"/>
      <c r="EG17" s="328"/>
      <c r="EH17" s="328"/>
      <c r="EI17" s="328"/>
      <c r="EJ17" s="328"/>
      <c r="EK17" s="328"/>
      <c r="EL17" s="328"/>
      <c r="EM17" s="328"/>
      <c r="EN17" s="328"/>
      <c r="EO17" s="328"/>
      <c r="EP17" s="328"/>
      <c r="EQ17" s="328"/>
      <c r="ER17" s="328"/>
      <c r="ES17" s="328"/>
      <c r="ET17" s="328"/>
      <c r="EU17" s="328"/>
      <c r="EV17" s="328"/>
      <c r="EW17" s="328"/>
      <c r="EX17" s="328"/>
      <c r="EY17" s="328"/>
      <c r="EZ17" s="328"/>
      <c r="FA17" s="328"/>
      <c r="FB17" s="328"/>
      <c r="FC17" s="328"/>
      <c r="FD17" s="328"/>
      <c r="FE17" s="328"/>
      <c r="FF17" s="328"/>
      <c r="FG17" s="328"/>
      <c r="FH17" s="328"/>
      <c r="FI17" s="328"/>
      <c r="FJ17" s="328"/>
      <c r="FK17" s="328"/>
      <c r="FL17" s="328"/>
      <c r="FM17" s="328"/>
      <c r="FN17" s="328"/>
      <c r="FO17" s="328"/>
      <c r="FP17" s="328"/>
      <c r="FQ17" s="328"/>
      <c r="FR17" s="328"/>
      <c r="FS17" s="328"/>
      <c r="FT17" s="328"/>
      <c r="FU17" s="328"/>
      <c r="FV17" s="328"/>
      <c r="FW17" s="328"/>
      <c r="FX17" s="328"/>
      <c r="FY17" s="328"/>
      <c r="FZ17" s="328"/>
      <c r="GA17" s="328"/>
      <c r="GB17" s="328"/>
      <c r="GC17" s="328"/>
      <c r="GD17" s="328"/>
      <c r="GE17" s="328"/>
      <c r="GF17" s="328"/>
      <c r="GG17" s="328"/>
      <c r="GH17" s="328"/>
      <c r="GI17" s="328"/>
      <c r="GJ17" s="328"/>
      <c r="GK17" s="328"/>
      <c r="GL17" s="328"/>
      <c r="GM17" s="328"/>
      <c r="GN17" s="328"/>
      <c r="GO17" s="328"/>
      <c r="GP17" s="328"/>
      <c r="GQ17" s="328"/>
      <c r="GR17" s="328"/>
      <c r="GS17" s="328"/>
      <c r="GT17" s="328"/>
      <c r="GU17" s="328"/>
      <c r="GV17" s="328"/>
      <c r="GW17" s="328"/>
      <c r="GX17" s="328"/>
      <c r="GY17" s="328"/>
      <c r="GZ17" s="328"/>
      <c r="HA17" s="328"/>
      <c r="HB17" s="328"/>
      <c r="HC17" s="328"/>
      <c r="HD17" s="328"/>
      <c r="HE17" s="328"/>
      <c r="HF17" s="328"/>
      <c r="HG17" s="328"/>
      <c r="HH17" s="328"/>
      <c r="HI17" s="328"/>
      <c r="HJ17" s="328"/>
      <c r="HK17" s="328"/>
      <c r="HL17" s="328"/>
      <c r="HM17" s="328"/>
      <c r="HN17" s="328"/>
      <c r="HO17" s="328"/>
      <c r="HP17" s="328"/>
      <c r="HQ17" s="328"/>
      <c r="HR17" s="328"/>
      <c r="HS17" s="328"/>
      <c r="HT17" s="328"/>
      <c r="HU17" s="328"/>
      <c r="HV17" s="328"/>
      <c r="HW17" s="328"/>
      <c r="HX17" s="328"/>
      <c r="HY17" s="328"/>
      <c r="HZ17" s="328"/>
      <c r="IA17" s="328"/>
      <c r="IB17" s="328"/>
      <c r="IC17" s="328"/>
      <c r="ID17" s="328"/>
      <c r="IE17" s="328"/>
      <c r="IF17" s="328"/>
      <c r="IG17" s="328"/>
      <c r="IH17" s="328"/>
      <c r="II17" s="328"/>
      <c r="IJ17" s="328"/>
      <c r="IK17" s="328"/>
      <c r="IL17" s="328"/>
      <c r="IM17" s="328"/>
      <c r="IN17" s="328"/>
    </row>
    <row r="18" spans="1:248" ht="15">
      <c r="A18" s="490" t="s">
        <v>508</v>
      </c>
      <c r="B18" s="485">
        <v>445.57</v>
      </c>
      <c r="C18" s="485">
        <v>471.56</v>
      </c>
      <c r="D18" s="489">
        <v>511.85</v>
      </c>
      <c r="E18" s="489">
        <v>547.63</v>
      </c>
      <c r="F18" s="489">
        <v>588.79</v>
      </c>
      <c r="G18" s="483"/>
      <c r="H18" s="328"/>
      <c r="I18" s="328"/>
      <c r="J18" s="328"/>
      <c r="K18" s="328"/>
      <c r="L18" s="328"/>
      <c r="M18" s="328"/>
      <c r="N18" s="328"/>
      <c r="O18" s="328"/>
      <c r="P18" s="328"/>
      <c r="Q18" s="328"/>
      <c r="R18" s="328"/>
      <c r="S18" s="328"/>
      <c r="T18" s="328"/>
      <c r="U18" s="328"/>
      <c r="V18" s="328"/>
      <c r="W18" s="328"/>
      <c r="X18" s="328"/>
      <c r="Y18" s="328"/>
      <c r="Z18" s="328"/>
      <c r="AA18" s="328"/>
      <c r="AB18" s="328"/>
      <c r="AC18" s="328"/>
      <c r="AD18" s="328"/>
      <c r="AE18" s="328"/>
      <c r="AF18" s="328"/>
      <c r="AG18" s="328"/>
      <c r="AH18" s="328"/>
      <c r="AI18" s="328"/>
      <c r="AJ18" s="328"/>
      <c r="AK18" s="328"/>
      <c r="AL18" s="328"/>
      <c r="AM18" s="328"/>
      <c r="AN18" s="328"/>
      <c r="AO18" s="328"/>
      <c r="AP18" s="328"/>
      <c r="AQ18" s="328"/>
      <c r="AR18" s="328"/>
      <c r="AS18" s="328"/>
      <c r="AT18" s="328"/>
      <c r="AU18" s="328"/>
      <c r="AV18" s="328"/>
      <c r="AW18" s="328"/>
      <c r="AX18" s="328"/>
      <c r="AY18" s="328"/>
      <c r="AZ18" s="328"/>
      <c r="BA18" s="328"/>
      <c r="BB18" s="328"/>
      <c r="BC18" s="328"/>
      <c r="BD18" s="328"/>
      <c r="BE18" s="328"/>
      <c r="BF18" s="328"/>
      <c r="BG18" s="328"/>
      <c r="BH18" s="328"/>
      <c r="BI18" s="328"/>
      <c r="BJ18" s="328"/>
      <c r="BK18" s="328"/>
      <c r="BL18" s="328"/>
      <c r="BM18" s="328"/>
      <c r="BN18" s="328"/>
      <c r="BO18" s="328"/>
      <c r="BP18" s="328"/>
      <c r="BQ18" s="328"/>
      <c r="BR18" s="328"/>
      <c r="BS18" s="328"/>
      <c r="BT18" s="328"/>
      <c r="BU18" s="328"/>
      <c r="BV18" s="328"/>
      <c r="BW18" s="328"/>
      <c r="BX18" s="328"/>
      <c r="BY18" s="328"/>
      <c r="BZ18" s="328"/>
      <c r="CA18" s="328"/>
      <c r="CB18" s="328"/>
      <c r="CC18" s="328"/>
      <c r="CD18" s="328"/>
      <c r="CE18" s="328"/>
      <c r="CF18" s="328"/>
      <c r="CG18" s="328"/>
      <c r="CH18" s="328"/>
      <c r="CI18" s="328"/>
      <c r="CJ18" s="328"/>
      <c r="CK18" s="328"/>
      <c r="CL18" s="328"/>
      <c r="CM18" s="328"/>
      <c r="CN18" s="328"/>
      <c r="CO18" s="328"/>
      <c r="CP18" s="328"/>
      <c r="CQ18" s="328"/>
      <c r="CR18" s="328"/>
      <c r="CS18" s="328"/>
      <c r="CT18" s="328"/>
      <c r="CU18" s="328"/>
      <c r="CV18" s="328"/>
      <c r="CW18" s="328"/>
      <c r="CX18" s="328"/>
      <c r="CY18" s="328"/>
      <c r="CZ18" s="328"/>
      <c r="DA18" s="328"/>
      <c r="DB18" s="328"/>
      <c r="DC18" s="328"/>
      <c r="DD18" s="328"/>
      <c r="DE18" s="328"/>
      <c r="DF18" s="328"/>
      <c r="DG18" s="328"/>
      <c r="DH18" s="328"/>
      <c r="DI18" s="328"/>
      <c r="DJ18" s="328"/>
      <c r="DK18" s="328"/>
      <c r="DL18" s="328"/>
      <c r="DM18" s="328"/>
      <c r="DN18" s="328"/>
      <c r="DO18" s="328"/>
      <c r="DP18" s="328"/>
      <c r="DQ18" s="328"/>
      <c r="DR18" s="328"/>
      <c r="DS18" s="328"/>
      <c r="DT18" s="328"/>
      <c r="DU18" s="328"/>
      <c r="DV18" s="328"/>
      <c r="DW18" s="328"/>
      <c r="DX18" s="328"/>
      <c r="DY18" s="328"/>
      <c r="DZ18" s="328"/>
      <c r="EA18" s="328"/>
      <c r="EB18" s="328"/>
      <c r="EC18" s="328"/>
      <c r="ED18" s="328"/>
      <c r="EE18" s="328"/>
      <c r="EF18" s="328"/>
      <c r="EG18" s="328"/>
      <c r="EH18" s="328"/>
      <c r="EI18" s="328"/>
      <c r="EJ18" s="328"/>
      <c r="EK18" s="328"/>
      <c r="EL18" s="328"/>
      <c r="EM18" s="328"/>
      <c r="EN18" s="328"/>
      <c r="EO18" s="328"/>
      <c r="EP18" s="328"/>
      <c r="EQ18" s="328"/>
      <c r="ER18" s="328"/>
      <c r="ES18" s="328"/>
      <c r="ET18" s="328"/>
      <c r="EU18" s="328"/>
      <c r="EV18" s="328"/>
      <c r="EW18" s="328"/>
      <c r="EX18" s="328"/>
      <c r="EY18" s="328"/>
      <c r="EZ18" s="328"/>
      <c r="FA18" s="328"/>
      <c r="FB18" s="328"/>
      <c r="FC18" s="328"/>
      <c r="FD18" s="328"/>
      <c r="FE18" s="328"/>
      <c r="FF18" s="328"/>
      <c r="FG18" s="328"/>
      <c r="FH18" s="328"/>
      <c r="FI18" s="328"/>
      <c r="FJ18" s="328"/>
      <c r="FK18" s="328"/>
      <c r="FL18" s="328"/>
      <c r="FM18" s="328"/>
      <c r="FN18" s="328"/>
      <c r="FO18" s="328"/>
      <c r="FP18" s="328"/>
      <c r="FQ18" s="328"/>
      <c r="FR18" s="328"/>
      <c r="FS18" s="328"/>
      <c r="FT18" s="328"/>
      <c r="FU18" s="328"/>
      <c r="FV18" s="328"/>
      <c r="FW18" s="328"/>
      <c r="FX18" s="328"/>
      <c r="FY18" s="328"/>
      <c r="FZ18" s="328"/>
      <c r="GA18" s="328"/>
      <c r="GB18" s="328"/>
      <c r="GC18" s="328"/>
      <c r="GD18" s="328"/>
      <c r="GE18" s="328"/>
      <c r="GF18" s="328"/>
      <c r="GG18" s="328"/>
      <c r="GH18" s="328"/>
      <c r="GI18" s="328"/>
      <c r="GJ18" s="328"/>
      <c r="GK18" s="328"/>
      <c r="GL18" s="328"/>
      <c r="GM18" s="328"/>
      <c r="GN18" s="328"/>
      <c r="GO18" s="328"/>
      <c r="GP18" s="328"/>
      <c r="GQ18" s="328"/>
      <c r="GR18" s="328"/>
      <c r="GS18" s="328"/>
      <c r="GT18" s="328"/>
      <c r="GU18" s="328"/>
      <c r="GV18" s="328"/>
      <c r="GW18" s="328"/>
      <c r="GX18" s="328"/>
      <c r="GY18" s="328"/>
      <c r="GZ18" s="328"/>
      <c r="HA18" s="328"/>
      <c r="HB18" s="328"/>
      <c r="HC18" s="328"/>
      <c r="HD18" s="328"/>
      <c r="HE18" s="328"/>
      <c r="HF18" s="328"/>
      <c r="HG18" s="328"/>
      <c r="HH18" s="328"/>
      <c r="HI18" s="328"/>
      <c r="HJ18" s="328"/>
      <c r="HK18" s="328"/>
      <c r="HL18" s="328"/>
      <c r="HM18" s="328"/>
      <c r="HN18" s="328"/>
      <c r="HO18" s="328"/>
      <c r="HP18" s="328"/>
      <c r="HQ18" s="328"/>
      <c r="HR18" s="328"/>
      <c r="HS18" s="328"/>
      <c r="HT18" s="328"/>
      <c r="HU18" s="328"/>
      <c r="HV18" s="328"/>
      <c r="HW18" s="328"/>
      <c r="HX18" s="328"/>
      <c r="HY18" s="328"/>
      <c r="HZ18" s="328"/>
      <c r="IA18" s="328"/>
      <c r="IB18" s="328"/>
      <c r="IC18" s="328"/>
      <c r="ID18" s="328"/>
      <c r="IE18" s="328"/>
      <c r="IF18" s="328"/>
      <c r="IG18" s="328"/>
      <c r="IH18" s="328"/>
      <c r="II18" s="328"/>
      <c r="IJ18" s="328"/>
      <c r="IK18" s="328"/>
      <c r="IL18" s="328"/>
      <c r="IM18" s="328"/>
      <c r="IN18" s="328"/>
    </row>
    <row r="19" spans="1:248" ht="15">
      <c r="A19" s="490" t="s">
        <v>30</v>
      </c>
      <c r="B19" s="485">
        <v>7331.5</v>
      </c>
      <c r="C19" s="485">
        <v>7652.21</v>
      </c>
      <c r="D19" s="489">
        <v>7390.28</v>
      </c>
      <c r="E19" s="489">
        <v>7929.47</v>
      </c>
      <c r="F19" s="489">
        <v>24755.11</v>
      </c>
      <c r="G19" s="483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328"/>
      <c r="Y19" s="328"/>
      <c r="Z19" s="328"/>
      <c r="AA19" s="328"/>
      <c r="AB19" s="328"/>
      <c r="AC19" s="328"/>
      <c r="AD19" s="328"/>
      <c r="AE19" s="328"/>
      <c r="AF19" s="328"/>
      <c r="AG19" s="328"/>
      <c r="AH19" s="328"/>
      <c r="AI19" s="328"/>
      <c r="AJ19" s="328"/>
      <c r="AK19" s="328"/>
      <c r="AL19" s="328"/>
      <c r="AM19" s="328"/>
      <c r="AN19" s="328"/>
      <c r="AO19" s="328"/>
      <c r="AP19" s="328"/>
      <c r="AQ19" s="328"/>
      <c r="AR19" s="328"/>
      <c r="AS19" s="328"/>
      <c r="AT19" s="328"/>
      <c r="AU19" s="328"/>
      <c r="AV19" s="328"/>
      <c r="AW19" s="328"/>
      <c r="AX19" s="328"/>
      <c r="AY19" s="328"/>
      <c r="AZ19" s="328"/>
      <c r="BA19" s="328"/>
      <c r="BB19" s="328"/>
      <c r="BC19" s="328"/>
      <c r="BD19" s="328"/>
      <c r="BE19" s="328"/>
      <c r="BF19" s="328"/>
      <c r="BG19" s="328"/>
      <c r="BH19" s="328"/>
      <c r="BI19" s="328"/>
      <c r="BJ19" s="328"/>
      <c r="BK19" s="328"/>
      <c r="BL19" s="328"/>
      <c r="BM19" s="328"/>
      <c r="BN19" s="328"/>
      <c r="BO19" s="328"/>
      <c r="BP19" s="328"/>
      <c r="BQ19" s="328"/>
      <c r="BR19" s="328"/>
      <c r="BS19" s="328"/>
      <c r="BT19" s="328"/>
      <c r="BU19" s="328"/>
      <c r="BV19" s="328"/>
      <c r="BW19" s="328"/>
      <c r="BX19" s="328"/>
      <c r="BY19" s="328"/>
      <c r="BZ19" s="328"/>
      <c r="CA19" s="328"/>
      <c r="CB19" s="328"/>
      <c r="CC19" s="328"/>
      <c r="CD19" s="328"/>
      <c r="CE19" s="328"/>
      <c r="CF19" s="328"/>
      <c r="CG19" s="328"/>
      <c r="CH19" s="328"/>
      <c r="CI19" s="328"/>
      <c r="CJ19" s="328"/>
      <c r="CK19" s="328"/>
      <c r="CL19" s="328"/>
      <c r="CM19" s="328"/>
      <c r="CN19" s="328"/>
      <c r="CO19" s="328"/>
      <c r="CP19" s="328"/>
      <c r="CQ19" s="328"/>
      <c r="CR19" s="328"/>
      <c r="CS19" s="328"/>
      <c r="CT19" s="328"/>
      <c r="CU19" s="328"/>
      <c r="CV19" s="328"/>
      <c r="CW19" s="328"/>
      <c r="CX19" s="328"/>
      <c r="CY19" s="328"/>
      <c r="CZ19" s="328"/>
      <c r="DA19" s="328"/>
      <c r="DB19" s="328"/>
      <c r="DC19" s="328"/>
      <c r="DD19" s="328"/>
      <c r="DE19" s="328"/>
      <c r="DF19" s="328"/>
      <c r="DG19" s="328"/>
      <c r="DH19" s="328"/>
      <c r="DI19" s="328"/>
      <c r="DJ19" s="328"/>
      <c r="DK19" s="328"/>
      <c r="DL19" s="328"/>
      <c r="DM19" s="328"/>
      <c r="DN19" s="328"/>
      <c r="DO19" s="328"/>
      <c r="DP19" s="328"/>
      <c r="DQ19" s="328"/>
      <c r="DR19" s="328"/>
      <c r="DS19" s="328"/>
      <c r="DT19" s="328"/>
      <c r="DU19" s="328"/>
      <c r="DV19" s="328"/>
      <c r="DW19" s="328"/>
      <c r="DX19" s="328"/>
      <c r="DY19" s="328"/>
      <c r="DZ19" s="328"/>
      <c r="EA19" s="328"/>
      <c r="EB19" s="328"/>
      <c r="EC19" s="328"/>
      <c r="ED19" s="328"/>
      <c r="EE19" s="328"/>
      <c r="EF19" s="328"/>
      <c r="EG19" s="328"/>
      <c r="EH19" s="328"/>
      <c r="EI19" s="328"/>
      <c r="EJ19" s="328"/>
      <c r="EK19" s="328"/>
      <c r="EL19" s="328"/>
      <c r="EM19" s="328"/>
      <c r="EN19" s="328"/>
      <c r="EO19" s="328"/>
      <c r="EP19" s="328"/>
      <c r="EQ19" s="328"/>
      <c r="ER19" s="328"/>
      <c r="ES19" s="328"/>
      <c r="ET19" s="328"/>
      <c r="EU19" s="328"/>
      <c r="EV19" s="328"/>
      <c r="EW19" s="328"/>
      <c r="EX19" s="328"/>
      <c r="EY19" s="328"/>
      <c r="EZ19" s="328"/>
      <c r="FA19" s="328"/>
      <c r="FB19" s="328"/>
      <c r="FC19" s="328"/>
      <c r="FD19" s="328"/>
      <c r="FE19" s="328"/>
      <c r="FF19" s="328"/>
      <c r="FG19" s="328"/>
      <c r="FH19" s="328"/>
      <c r="FI19" s="328"/>
      <c r="FJ19" s="328"/>
      <c r="FK19" s="328"/>
      <c r="FL19" s="328"/>
      <c r="FM19" s="328"/>
      <c r="FN19" s="328"/>
      <c r="FO19" s="328"/>
      <c r="FP19" s="328"/>
      <c r="FQ19" s="328"/>
      <c r="FR19" s="328"/>
      <c r="FS19" s="328"/>
      <c r="FT19" s="328"/>
      <c r="FU19" s="328"/>
      <c r="FV19" s="328"/>
      <c r="FW19" s="328"/>
      <c r="FX19" s="328"/>
      <c r="FY19" s="328"/>
      <c r="FZ19" s="328"/>
      <c r="GA19" s="328"/>
      <c r="GB19" s="328"/>
      <c r="GC19" s="328"/>
      <c r="GD19" s="328"/>
      <c r="GE19" s="328"/>
      <c r="GF19" s="328"/>
      <c r="GG19" s="328"/>
      <c r="GH19" s="328"/>
      <c r="GI19" s="328"/>
      <c r="GJ19" s="328"/>
      <c r="GK19" s="328"/>
      <c r="GL19" s="328"/>
      <c r="GM19" s="328"/>
      <c r="GN19" s="328"/>
      <c r="GO19" s="328"/>
      <c r="GP19" s="328"/>
      <c r="GQ19" s="328"/>
      <c r="GR19" s="328"/>
      <c r="GS19" s="328"/>
      <c r="GT19" s="328"/>
      <c r="GU19" s="328"/>
      <c r="GV19" s="328"/>
      <c r="GW19" s="328"/>
      <c r="GX19" s="328"/>
      <c r="GY19" s="328"/>
      <c r="GZ19" s="328"/>
      <c r="HA19" s="328"/>
      <c r="HB19" s="328"/>
      <c r="HC19" s="328"/>
      <c r="HD19" s="328"/>
      <c r="HE19" s="328"/>
      <c r="HF19" s="328"/>
      <c r="HG19" s="328"/>
      <c r="HH19" s="328"/>
      <c r="HI19" s="328"/>
      <c r="HJ19" s="328"/>
      <c r="HK19" s="328"/>
      <c r="HL19" s="328"/>
      <c r="HM19" s="328"/>
      <c r="HN19" s="328"/>
      <c r="HO19" s="328"/>
      <c r="HP19" s="328"/>
      <c r="HQ19" s="328"/>
      <c r="HR19" s="328"/>
      <c r="HS19" s="328"/>
      <c r="HT19" s="328"/>
      <c r="HU19" s="328"/>
      <c r="HV19" s="328"/>
      <c r="HW19" s="328"/>
      <c r="HX19" s="328"/>
      <c r="HY19" s="328"/>
      <c r="HZ19" s="328"/>
      <c r="IA19" s="328"/>
      <c r="IB19" s="328"/>
      <c r="IC19" s="328"/>
      <c r="ID19" s="328"/>
      <c r="IE19" s="328"/>
      <c r="IF19" s="328"/>
      <c r="IG19" s="328"/>
      <c r="IH19" s="328"/>
      <c r="II19" s="328"/>
      <c r="IJ19" s="328"/>
      <c r="IK19" s="328"/>
      <c r="IL19" s="328"/>
      <c r="IM19" s="328"/>
      <c r="IN19" s="328"/>
    </row>
    <row r="20" spans="1:248" ht="15">
      <c r="A20" s="490" t="s">
        <v>29</v>
      </c>
      <c r="B20" s="485"/>
      <c r="C20" s="485"/>
      <c r="D20" s="489"/>
      <c r="E20" s="489"/>
      <c r="F20" s="489"/>
      <c r="G20" s="483"/>
      <c r="H20" s="328"/>
      <c r="I20" s="328"/>
      <c r="J20" s="328"/>
      <c r="K20" s="328"/>
      <c r="L20" s="328"/>
      <c r="M20" s="328"/>
      <c r="N20" s="328"/>
      <c r="O20" s="328"/>
      <c r="P20" s="328"/>
      <c r="Q20" s="328"/>
      <c r="R20" s="328"/>
      <c r="S20" s="328"/>
      <c r="T20" s="328"/>
      <c r="U20" s="328"/>
      <c r="V20" s="328"/>
      <c r="W20" s="328"/>
      <c r="X20" s="328"/>
      <c r="Y20" s="328"/>
      <c r="Z20" s="328"/>
      <c r="AA20" s="328"/>
      <c r="AB20" s="328"/>
      <c r="AC20" s="328"/>
      <c r="AD20" s="328"/>
      <c r="AE20" s="328"/>
      <c r="AF20" s="328"/>
      <c r="AG20" s="328"/>
      <c r="AH20" s="328"/>
      <c r="AI20" s="328"/>
      <c r="AJ20" s="328"/>
      <c r="AK20" s="328"/>
      <c r="AL20" s="328"/>
      <c r="AM20" s="328"/>
      <c r="AN20" s="328"/>
      <c r="AO20" s="328"/>
      <c r="AP20" s="328"/>
      <c r="AQ20" s="328"/>
      <c r="AR20" s="328"/>
      <c r="AS20" s="328"/>
      <c r="AT20" s="328"/>
      <c r="AU20" s="328"/>
      <c r="AV20" s="328"/>
      <c r="AW20" s="328"/>
      <c r="AX20" s="328"/>
      <c r="AY20" s="328"/>
      <c r="AZ20" s="328"/>
      <c r="BA20" s="328"/>
      <c r="BB20" s="328"/>
      <c r="BC20" s="328"/>
      <c r="BD20" s="328"/>
      <c r="BE20" s="328"/>
      <c r="BF20" s="328"/>
      <c r="BG20" s="328"/>
      <c r="BH20" s="328"/>
      <c r="BI20" s="328"/>
      <c r="BJ20" s="328"/>
      <c r="BK20" s="328"/>
      <c r="BL20" s="328"/>
      <c r="BM20" s="328"/>
      <c r="BN20" s="328"/>
      <c r="BO20" s="328"/>
      <c r="BP20" s="328"/>
      <c r="BQ20" s="328"/>
      <c r="BR20" s="328"/>
      <c r="BS20" s="328"/>
      <c r="BT20" s="328"/>
      <c r="BU20" s="328"/>
      <c r="BV20" s="328"/>
      <c r="BW20" s="328"/>
      <c r="BX20" s="328"/>
      <c r="BY20" s="328"/>
      <c r="BZ20" s="328"/>
      <c r="CA20" s="328"/>
      <c r="CB20" s="328"/>
      <c r="CC20" s="328"/>
      <c r="CD20" s="328"/>
      <c r="CE20" s="328"/>
      <c r="CF20" s="328"/>
      <c r="CG20" s="328"/>
      <c r="CH20" s="328"/>
      <c r="CI20" s="328"/>
      <c r="CJ20" s="328"/>
      <c r="CK20" s="328"/>
      <c r="CL20" s="328"/>
      <c r="CM20" s="328"/>
      <c r="CN20" s="328"/>
      <c r="CO20" s="328"/>
      <c r="CP20" s="328"/>
      <c r="CQ20" s="328"/>
      <c r="CR20" s="328"/>
      <c r="CS20" s="328"/>
      <c r="CT20" s="328"/>
      <c r="CU20" s="328"/>
      <c r="CV20" s="328"/>
      <c r="CW20" s="328"/>
      <c r="CX20" s="328"/>
      <c r="CY20" s="328"/>
      <c r="CZ20" s="328"/>
      <c r="DA20" s="328"/>
      <c r="DB20" s="328"/>
      <c r="DC20" s="328"/>
      <c r="DD20" s="328"/>
      <c r="DE20" s="328"/>
      <c r="DF20" s="328"/>
      <c r="DG20" s="328"/>
      <c r="DH20" s="328"/>
      <c r="DI20" s="328"/>
      <c r="DJ20" s="328"/>
      <c r="DK20" s="328"/>
      <c r="DL20" s="328"/>
      <c r="DM20" s="328"/>
      <c r="DN20" s="328"/>
      <c r="DO20" s="328"/>
      <c r="DP20" s="328"/>
      <c r="DQ20" s="328"/>
      <c r="DR20" s="328"/>
      <c r="DS20" s="328"/>
      <c r="DT20" s="328"/>
      <c r="DU20" s="328"/>
      <c r="DV20" s="328"/>
      <c r="DW20" s="328"/>
      <c r="DX20" s="328"/>
      <c r="DY20" s="328"/>
      <c r="DZ20" s="328"/>
      <c r="EA20" s="328"/>
      <c r="EB20" s="328"/>
      <c r="EC20" s="328"/>
      <c r="ED20" s="328"/>
      <c r="EE20" s="328"/>
      <c r="EF20" s="328"/>
      <c r="EG20" s="328"/>
      <c r="EH20" s="328"/>
      <c r="EI20" s="328"/>
      <c r="EJ20" s="328"/>
      <c r="EK20" s="328"/>
      <c r="EL20" s="328"/>
      <c r="EM20" s="328"/>
      <c r="EN20" s="328"/>
      <c r="EO20" s="328"/>
      <c r="EP20" s="328"/>
      <c r="EQ20" s="328"/>
      <c r="ER20" s="328"/>
      <c r="ES20" s="328"/>
      <c r="ET20" s="328"/>
      <c r="EU20" s="328"/>
      <c r="EV20" s="328"/>
      <c r="EW20" s="328"/>
      <c r="EX20" s="328"/>
      <c r="EY20" s="328"/>
      <c r="EZ20" s="328"/>
      <c r="FA20" s="328"/>
      <c r="FB20" s="328"/>
      <c r="FC20" s="328"/>
      <c r="FD20" s="328"/>
      <c r="FE20" s="328"/>
      <c r="FF20" s="328"/>
      <c r="FG20" s="328"/>
      <c r="FH20" s="328"/>
      <c r="FI20" s="328"/>
      <c r="FJ20" s="328"/>
      <c r="FK20" s="328"/>
      <c r="FL20" s="328"/>
      <c r="FM20" s="328"/>
      <c r="FN20" s="328"/>
      <c r="FO20" s="328"/>
      <c r="FP20" s="328"/>
      <c r="FQ20" s="328"/>
      <c r="FR20" s="328"/>
      <c r="FS20" s="328"/>
      <c r="FT20" s="328"/>
      <c r="FU20" s="328"/>
      <c r="FV20" s="328"/>
      <c r="FW20" s="328"/>
      <c r="FX20" s="328"/>
      <c r="FY20" s="328"/>
      <c r="FZ20" s="328"/>
      <c r="GA20" s="328"/>
      <c r="GB20" s="328"/>
      <c r="GC20" s="328"/>
      <c r="GD20" s="328"/>
      <c r="GE20" s="328"/>
      <c r="GF20" s="328"/>
      <c r="GG20" s="328"/>
      <c r="GH20" s="328"/>
      <c r="GI20" s="328"/>
      <c r="GJ20" s="328"/>
      <c r="GK20" s="328"/>
      <c r="GL20" s="328"/>
      <c r="GM20" s="328"/>
      <c r="GN20" s="328"/>
      <c r="GO20" s="328"/>
      <c r="GP20" s="328"/>
      <c r="GQ20" s="328"/>
      <c r="GR20" s="328"/>
      <c r="GS20" s="328"/>
      <c r="GT20" s="328"/>
      <c r="GU20" s="328"/>
      <c r="GV20" s="328"/>
      <c r="GW20" s="328"/>
      <c r="GX20" s="328"/>
      <c r="GY20" s="328"/>
      <c r="GZ20" s="328"/>
      <c r="HA20" s="328"/>
      <c r="HB20" s="328"/>
      <c r="HC20" s="328"/>
      <c r="HD20" s="328"/>
      <c r="HE20" s="328"/>
      <c r="HF20" s="328"/>
      <c r="HG20" s="328"/>
      <c r="HH20" s="328"/>
      <c r="HI20" s="328"/>
      <c r="HJ20" s="328"/>
      <c r="HK20" s="328"/>
      <c r="HL20" s="328"/>
      <c r="HM20" s="328"/>
      <c r="HN20" s="328"/>
      <c r="HO20" s="328"/>
      <c r="HP20" s="328"/>
      <c r="HQ20" s="328"/>
      <c r="HR20" s="328"/>
      <c r="HS20" s="328"/>
      <c r="HT20" s="328"/>
      <c r="HU20" s="328"/>
      <c r="HV20" s="328"/>
      <c r="HW20" s="328"/>
      <c r="HX20" s="328"/>
      <c r="HY20" s="328"/>
      <c r="HZ20" s="328"/>
      <c r="IA20" s="328"/>
      <c r="IB20" s="328"/>
      <c r="IC20" s="328"/>
      <c r="ID20" s="328"/>
      <c r="IE20" s="328"/>
      <c r="IF20" s="328"/>
      <c r="IG20" s="328"/>
      <c r="IH20" s="328"/>
      <c r="II20" s="328"/>
      <c r="IJ20" s="328"/>
      <c r="IK20" s="328"/>
      <c r="IL20" s="328"/>
      <c r="IM20" s="328"/>
      <c r="IN20" s="328"/>
    </row>
    <row r="21" spans="1:248" ht="15">
      <c r="A21" s="491" t="s">
        <v>28</v>
      </c>
      <c r="B21" s="485"/>
      <c r="C21" s="485"/>
      <c r="D21" s="489"/>
      <c r="E21" s="489"/>
      <c r="F21" s="489"/>
      <c r="G21" s="483"/>
      <c r="H21" s="328"/>
      <c r="I21" s="328"/>
      <c r="J21" s="328"/>
      <c r="K21" s="328"/>
      <c r="L21" s="328"/>
      <c r="M21" s="328"/>
      <c r="N21" s="328"/>
      <c r="O21" s="328"/>
      <c r="P21" s="328"/>
      <c r="Q21" s="328"/>
      <c r="R21" s="328"/>
      <c r="S21" s="328"/>
      <c r="T21" s="328"/>
      <c r="U21" s="328"/>
      <c r="V21" s="328"/>
      <c r="W21" s="328"/>
      <c r="X21" s="328"/>
      <c r="Y21" s="328"/>
      <c r="Z21" s="328"/>
      <c r="AA21" s="328"/>
      <c r="AB21" s="328"/>
      <c r="AC21" s="328"/>
      <c r="AD21" s="328"/>
      <c r="AE21" s="328"/>
      <c r="AF21" s="328"/>
      <c r="AG21" s="328"/>
      <c r="AH21" s="328"/>
      <c r="AI21" s="328"/>
      <c r="AJ21" s="328"/>
      <c r="AK21" s="328"/>
      <c r="AL21" s="328"/>
      <c r="AM21" s="328"/>
      <c r="AN21" s="328"/>
      <c r="AO21" s="328"/>
      <c r="AP21" s="328"/>
      <c r="AQ21" s="328"/>
      <c r="AR21" s="328"/>
      <c r="AS21" s="328"/>
      <c r="AT21" s="328"/>
      <c r="AU21" s="328"/>
      <c r="AV21" s="328"/>
      <c r="AW21" s="328"/>
      <c r="AX21" s="328"/>
      <c r="AY21" s="328"/>
      <c r="AZ21" s="328"/>
      <c r="BA21" s="328"/>
      <c r="BB21" s="328"/>
      <c r="BC21" s="328"/>
      <c r="BD21" s="328"/>
      <c r="BE21" s="328"/>
      <c r="BF21" s="328"/>
      <c r="BG21" s="328"/>
      <c r="BH21" s="328"/>
      <c r="BI21" s="328"/>
      <c r="BJ21" s="328"/>
      <c r="BK21" s="328"/>
      <c r="BL21" s="328"/>
      <c r="BM21" s="328"/>
      <c r="BN21" s="328"/>
      <c r="BO21" s="328"/>
      <c r="BP21" s="328"/>
      <c r="BQ21" s="328"/>
      <c r="BR21" s="328"/>
      <c r="BS21" s="328"/>
      <c r="BT21" s="328"/>
      <c r="BU21" s="328"/>
      <c r="BV21" s="328"/>
      <c r="BW21" s="328"/>
      <c r="BX21" s="328"/>
      <c r="BY21" s="328"/>
      <c r="BZ21" s="328"/>
      <c r="CA21" s="328"/>
      <c r="CB21" s="328"/>
      <c r="CC21" s="328"/>
      <c r="CD21" s="328"/>
      <c r="CE21" s="328"/>
      <c r="CF21" s="328"/>
      <c r="CG21" s="328"/>
      <c r="CH21" s="328"/>
      <c r="CI21" s="328"/>
      <c r="CJ21" s="328"/>
      <c r="CK21" s="328"/>
      <c r="CL21" s="328"/>
      <c r="CM21" s="328"/>
      <c r="CN21" s="328"/>
      <c r="CO21" s="328"/>
      <c r="CP21" s="328"/>
      <c r="CQ21" s="328"/>
      <c r="CR21" s="328"/>
      <c r="CS21" s="328"/>
      <c r="CT21" s="328"/>
      <c r="CU21" s="328"/>
      <c r="CV21" s="328"/>
      <c r="CW21" s="328"/>
      <c r="CX21" s="328"/>
      <c r="CY21" s="328"/>
      <c r="CZ21" s="328"/>
      <c r="DA21" s="328"/>
      <c r="DB21" s="328"/>
      <c r="DC21" s="328"/>
      <c r="DD21" s="328"/>
      <c r="DE21" s="328"/>
      <c r="DF21" s="328"/>
      <c r="DG21" s="328"/>
      <c r="DH21" s="328"/>
      <c r="DI21" s="328"/>
      <c r="DJ21" s="328"/>
      <c r="DK21" s="328"/>
      <c r="DL21" s="328"/>
      <c r="DM21" s="328"/>
      <c r="DN21" s="328"/>
      <c r="DO21" s="328"/>
      <c r="DP21" s="328"/>
      <c r="DQ21" s="328"/>
      <c r="DR21" s="328"/>
      <c r="DS21" s="328"/>
      <c r="DT21" s="328"/>
      <c r="DU21" s="328"/>
      <c r="DV21" s="328"/>
      <c r="DW21" s="328"/>
      <c r="DX21" s="328"/>
      <c r="DY21" s="328"/>
      <c r="DZ21" s="328"/>
      <c r="EA21" s="328"/>
      <c r="EB21" s="328"/>
      <c r="EC21" s="328"/>
      <c r="ED21" s="328"/>
      <c r="EE21" s="328"/>
      <c r="EF21" s="328"/>
      <c r="EG21" s="328"/>
      <c r="EH21" s="328"/>
      <c r="EI21" s="328"/>
      <c r="EJ21" s="328"/>
      <c r="EK21" s="328"/>
      <c r="EL21" s="328"/>
      <c r="EM21" s="328"/>
      <c r="EN21" s="328"/>
      <c r="EO21" s="328"/>
      <c r="EP21" s="328"/>
      <c r="EQ21" s="328"/>
      <c r="ER21" s="328"/>
      <c r="ES21" s="328"/>
      <c r="ET21" s="328"/>
      <c r="EU21" s="328"/>
      <c r="EV21" s="328"/>
      <c r="EW21" s="328"/>
      <c r="EX21" s="328"/>
      <c r="EY21" s="328"/>
      <c r="EZ21" s="328"/>
      <c r="FA21" s="328"/>
      <c r="FB21" s="328"/>
      <c r="FC21" s="328"/>
      <c r="FD21" s="328"/>
      <c r="FE21" s="328"/>
      <c r="FF21" s="328"/>
      <c r="FG21" s="328"/>
      <c r="FH21" s="328"/>
      <c r="FI21" s="328"/>
      <c r="FJ21" s="328"/>
      <c r="FK21" s="328"/>
      <c r="FL21" s="328"/>
      <c r="FM21" s="328"/>
      <c r="FN21" s="328"/>
      <c r="FO21" s="328"/>
      <c r="FP21" s="328"/>
      <c r="FQ21" s="328"/>
      <c r="FR21" s="328"/>
      <c r="FS21" s="328"/>
      <c r="FT21" s="328"/>
      <c r="FU21" s="328"/>
      <c r="FV21" s="328"/>
      <c r="FW21" s="328"/>
      <c r="FX21" s="328"/>
      <c r="FY21" s="328"/>
      <c r="FZ21" s="328"/>
      <c r="GA21" s="328"/>
      <c r="GB21" s="328"/>
      <c r="GC21" s="328"/>
      <c r="GD21" s="328"/>
      <c r="GE21" s="328"/>
      <c r="GF21" s="328"/>
      <c r="GG21" s="328"/>
      <c r="GH21" s="328"/>
      <c r="GI21" s="328"/>
      <c r="GJ21" s="328"/>
      <c r="GK21" s="328"/>
      <c r="GL21" s="328"/>
      <c r="GM21" s="328"/>
      <c r="GN21" s="328"/>
      <c r="GO21" s="328"/>
      <c r="GP21" s="328"/>
      <c r="GQ21" s="328"/>
      <c r="GR21" s="328"/>
      <c r="GS21" s="328"/>
      <c r="GT21" s="328"/>
      <c r="GU21" s="328"/>
      <c r="GV21" s="328"/>
      <c r="GW21" s="328"/>
      <c r="GX21" s="328"/>
      <c r="GY21" s="328"/>
      <c r="GZ21" s="328"/>
      <c r="HA21" s="328"/>
      <c r="HB21" s="328"/>
      <c r="HC21" s="328"/>
      <c r="HD21" s="328"/>
      <c r="HE21" s="328"/>
      <c r="HF21" s="328"/>
      <c r="HG21" s="328"/>
      <c r="HH21" s="328"/>
      <c r="HI21" s="328"/>
      <c r="HJ21" s="328"/>
      <c r="HK21" s="328"/>
      <c r="HL21" s="328"/>
      <c r="HM21" s="328"/>
      <c r="HN21" s="328"/>
      <c r="HO21" s="328"/>
      <c r="HP21" s="328"/>
      <c r="HQ21" s="328"/>
      <c r="HR21" s="328"/>
      <c r="HS21" s="328"/>
      <c r="HT21" s="328"/>
      <c r="HU21" s="328"/>
      <c r="HV21" s="328"/>
      <c r="HW21" s="328"/>
      <c r="HX21" s="328"/>
      <c r="HY21" s="328"/>
      <c r="HZ21" s="328"/>
      <c r="IA21" s="328"/>
      <c r="IB21" s="328"/>
      <c r="IC21" s="328"/>
      <c r="ID21" s="328"/>
      <c r="IE21" s="328"/>
      <c r="IF21" s="328"/>
      <c r="IG21" s="328"/>
      <c r="IH21" s="328"/>
      <c r="II21" s="328"/>
      <c r="IJ21" s="328"/>
      <c r="IK21" s="328"/>
      <c r="IL21" s="328"/>
      <c r="IM21" s="328"/>
      <c r="IN21" s="328"/>
    </row>
    <row r="22" spans="1:248" ht="15">
      <c r="A22" s="490" t="s">
        <v>27</v>
      </c>
      <c r="B22" s="485">
        <v>1919.32</v>
      </c>
      <c r="C22" s="485">
        <v>1879.48</v>
      </c>
      <c r="D22" s="489">
        <v>1807.42</v>
      </c>
      <c r="E22" s="489">
        <v>3104.58</v>
      </c>
      <c r="F22" s="489">
        <v>2642.72</v>
      </c>
      <c r="G22" s="483"/>
      <c r="H22" s="328"/>
      <c r="I22" s="328"/>
      <c r="J22" s="328"/>
      <c r="K22" s="328"/>
      <c r="L22" s="328"/>
      <c r="M22" s="328"/>
      <c r="N22" s="328"/>
      <c r="O22" s="328"/>
      <c r="P22" s="328"/>
      <c r="Q22" s="328"/>
      <c r="R22" s="328"/>
      <c r="S22" s="328"/>
      <c r="T22" s="328"/>
      <c r="U22" s="328"/>
      <c r="V22" s="328"/>
      <c r="W22" s="328"/>
      <c r="X22" s="328"/>
      <c r="Y22" s="328"/>
      <c r="Z22" s="328"/>
      <c r="AA22" s="328"/>
      <c r="AB22" s="328"/>
      <c r="AC22" s="328"/>
      <c r="AD22" s="328"/>
      <c r="AE22" s="328"/>
      <c r="AF22" s="328"/>
      <c r="AG22" s="328"/>
      <c r="AH22" s="328"/>
      <c r="AI22" s="328"/>
      <c r="AJ22" s="328"/>
      <c r="AK22" s="328"/>
      <c r="AL22" s="328"/>
      <c r="AM22" s="328"/>
      <c r="AN22" s="328"/>
      <c r="AO22" s="328"/>
      <c r="AP22" s="328"/>
      <c r="AQ22" s="328"/>
      <c r="AR22" s="328"/>
      <c r="AS22" s="328"/>
      <c r="AT22" s="328"/>
      <c r="AU22" s="328"/>
      <c r="AV22" s="328"/>
      <c r="AW22" s="328"/>
      <c r="AX22" s="328"/>
      <c r="AY22" s="328"/>
      <c r="AZ22" s="328"/>
      <c r="BA22" s="328"/>
      <c r="BB22" s="328"/>
      <c r="BC22" s="328"/>
      <c r="BD22" s="328"/>
      <c r="BE22" s="328"/>
      <c r="BF22" s="328"/>
      <c r="BG22" s="328"/>
      <c r="BH22" s="328"/>
      <c r="BI22" s="328"/>
      <c r="BJ22" s="328"/>
      <c r="BK22" s="328"/>
      <c r="BL22" s="328"/>
      <c r="BM22" s="328"/>
      <c r="BN22" s="328"/>
      <c r="BO22" s="328"/>
      <c r="BP22" s="328"/>
      <c r="BQ22" s="328"/>
      <c r="BR22" s="328"/>
      <c r="BS22" s="328"/>
      <c r="BT22" s="328"/>
      <c r="BU22" s="328"/>
      <c r="BV22" s="328"/>
      <c r="BW22" s="328"/>
      <c r="BX22" s="328"/>
      <c r="BY22" s="328"/>
      <c r="BZ22" s="328"/>
      <c r="CA22" s="328"/>
      <c r="CB22" s="328"/>
      <c r="CC22" s="328"/>
      <c r="CD22" s="328"/>
      <c r="CE22" s="328"/>
      <c r="CF22" s="328"/>
      <c r="CG22" s="328"/>
      <c r="CH22" s="328"/>
      <c r="CI22" s="328"/>
      <c r="CJ22" s="328"/>
      <c r="CK22" s="328"/>
      <c r="CL22" s="328"/>
      <c r="CM22" s="328"/>
      <c r="CN22" s="328"/>
      <c r="CO22" s="328"/>
      <c r="CP22" s="328"/>
      <c r="CQ22" s="328"/>
      <c r="CR22" s="328"/>
      <c r="CS22" s="328"/>
      <c r="CT22" s="328"/>
      <c r="CU22" s="328"/>
      <c r="CV22" s="328"/>
      <c r="CW22" s="328"/>
      <c r="CX22" s="328"/>
      <c r="CY22" s="328"/>
      <c r="CZ22" s="328"/>
      <c r="DA22" s="328"/>
      <c r="DB22" s="328"/>
      <c r="DC22" s="328"/>
      <c r="DD22" s="328"/>
      <c r="DE22" s="328"/>
      <c r="DF22" s="328"/>
      <c r="DG22" s="328"/>
      <c r="DH22" s="328"/>
      <c r="DI22" s="328"/>
      <c r="DJ22" s="328"/>
      <c r="DK22" s="328"/>
      <c r="DL22" s="328"/>
      <c r="DM22" s="328"/>
      <c r="DN22" s="328"/>
      <c r="DO22" s="328"/>
      <c r="DP22" s="328"/>
      <c r="DQ22" s="328"/>
      <c r="DR22" s="328"/>
      <c r="DS22" s="328"/>
      <c r="DT22" s="328"/>
      <c r="DU22" s="328"/>
      <c r="DV22" s="328"/>
      <c r="DW22" s="328"/>
      <c r="DX22" s="328"/>
      <c r="DY22" s="328"/>
      <c r="DZ22" s="328"/>
      <c r="EA22" s="328"/>
      <c r="EB22" s="328"/>
      <c r="EC22" s="328"/>
      <c r="ED22" s="328"/>
      <c r="EE22" s="328"/>
      <c r="EF22" s="328"/>
      <c r="EG22" s="328"/>
      <c r="EH22" s="328"/>
      <c r="EI22" s="328"/>
      <c r="EJ22" s="328"/>
      <c r="EK22" s="328"/>
      <c r="EL22" s="328"/>
      <c r="EM22" s="328"/>
      <c r="EN22" s="328"/>
      <c r="EO22" s="328"/>
      <c r="EP22" s="328"/>
      <c r="EQ22" s="328"/>
      <c r="ER22" s="328"/>
      <c r="ES22" s="328"/>
      <c r="ET22" s="328"/>
      <c r="EU22" s="328"/>
      <c r="EV22" s="328"/>
      <c r="EW22" s="328"/>
      <c r="EX22" s="328"/>
      <c r="EY22" s="328"/>
      <c r="EZ22" s="328"/>
      <c r="FA22" s="328"/>
      <c r="FB22" s="328"/>
      <c r="FC22" s="328"/>
      <c r="FD22" s="328"/>
      <c r="FE22" s="328"/>
      <c r="FF22" s="328"/>
      <c r="FG22" s="328"/>
      <c r="FH22" s="328"/>
      <c r="FI22" s="328"/>
      <c r="FJ22" s="328"/>
      <c r="FK22" s="328"/>
      <c r="FL22" s="328"/>
      <c r="FM22" s="328"/>
      <c r="FN22" s="328"/>
      <c r="FO22" s="328"/>
      <c r="FP22" s="328"/>
      <c r="FQ22" s="328"/>
      <c r="FR22" s="328"/>
      <c r="FS22" s="328"/>
      <c r="FT22" s="328"/>
      <c r="FU22" s="328"/>
      <c r="FV22" s="328"/>
      <c r="FW22" s="328"/>
      <c r="FX22" s="328"/>
      <c r="FY22" s="328"/>
      <c r="FZ22" s="328"/>
      <c r="GA22" s="328"/>
      <c r="GB22" s="328"/>
      <c r="GC22" s="328"/>
      <c r="GD22" s="328"/>
      <c r="GE22" s="328"/>
      <c r="GF22" s="328"/>
      <c r="GG22" s="328"/>
      <c r="GH22" s="328"/>
      <c r="GI22" s="328"/>
      <c r="GJ22" s="328"/>
      <c r="GK22" s="328"/>
      <c r="GL22" s="328"/>
      <c r="GM22" s="328"/>
      <c r="GN22" s="328"/>
      <c r="GO22" s="328"/>
      <c r="GP22" s="328"/>
      <c r="GQ22" s="328"/>
      <c r="GR22" s="328"/>
      <c r="GS22" s="328"/>
      <c r="GT22" s="328"/>
      <c r="GU22" s="328"/>
      <c r="GV22" s="328"/>
      <c r="GW22" s="328"/>
      <c r="GX22" s="328"/>
      <c r="GY22" s="328"/>
      <c r="GZ22" s="328"/>
      <c r="HA22" s="328"/>
      <c r="HB22" s="328"/>
      <c r="HC22" s="328"/>
      <c r="HD22" s="328"/>
      <c r="HE22" s="328"/>
      <c r="HF22" s="328"/>
      <c r="HG22" s="328"/>
      <c r="HH22" s="328"/>
      <c r="HI22" s="328"/>
      <c r="HJ22" s="328"/>
      <c r="HK22" s="328"/>
      <c r="HL22" s="328"/>
      <c r="HM22" s="328"/>
      <c r="HN22" s="328"/>
      <c r="HO22" s="328"/>
      <c r="HP22" s="328"/>
      <c r="HQ22" s="328"/>
      <c r="HR22" s="328"/>
      <c r="HS22" s="328"/>
      <c r="HT22" s="328"/>
      <c r="HU22" s="328"/>
      <c r="HV22" s="328"/>
      <c r="HW22" s="328"/>
      <c r="HX22" s="328"/>
      <c r="HY22" s="328"/>
      <c r="HZ22" s="328"/>
      <c r="IA22" s="328"/>
      <c r="IB22" s="328"/>
      <c r="IC22" s="328"/>
      <c r="ID22" s="328"/>
      <c r="IE22" s="328"/>
      <c r="IF22" s="328"/>
      <c r="IG22" s="328"/>
      <c r="IH22" s="328"/>
      <c r="II22" s="328"/>
      <c r="IJ22" s="328"/>
      <c r="IK22" s="328"/>
      <c r="IL22" s="328"/>
      <c r="IM22" s="328"/>
      <c r="IN22" s="328"/>
    </row>
    <row r="23" spans="1:248" ht="15">
      <c r="A23" s="490" t="s">
        <v>509</v>
      </c>
      <c r="B23" s="485"/>
      <c r="C23" s="485"/>
      <c r="D23" s="489"/>
      <c r="E23" s="489"/>
      <c r="F23" s="489"/>
      <c r="G23" s="483"/>
      <c r="H23" s="328"/>
      <c r="I23" s="328"/>
      <c r="J23" s="328"/>
      <c r="K23" s="328"/>
      <c r="L23" s="328"/>
      <c r="M23" s="328"/>
      <c r="N23" s="328"/>
      <c r="O23" s="328"/>
      <c r="P23" s="328"/>
      <c r="Q23" s="328"/>
      <c r="R23" s="328"/>
      <c r="S23" s="328"/>
      <c r="T23" s="328"/>
      <c r="U23" s="328"/>
      <c r="V23" s="328"/>
      <c r="W23" s="328"/>
      <c r="X23" s="328"/>
      <c r="Y23" s="328"/>
      <c r="Z23" s="328"/>
      <c r="AA23" s="328"/>
      <c r="AB23" s="328"/>
      <c r="AC23" s="328"/>
      <c r="AD23" s="328"/>
      <c r="AE23" s="328"/>
      <c r="AF23" s="328"/>
      <c r="AG23" s="328"/>
      <c r="AH23" s="328"/>
      <c r="AI23" s="328"/>
      <c r="AJ23" s="328"/>
      <c r="AK23" s="328"/>
      <c r="AL23" s="328"/>
      <c r="AM23" s="328"/>
      <c r="AN23" s="328"/>
      <c r="AO23" s="328"/>
      <c r="AP23" s="328"/>
      <c r="AQ23" s="328"/>
      <c r="AR23" s="328"/>
      <c r="AS23" s="328"/>
      <c r="AT23" s="328"/>
      <c r="AU23" s="328"/>
      <c r="AV23" s="328"/>
      <c r="AW23" s="328"/>
      <c r="AX23" s="328"/>
      <c r="AY23" s="328"/>
      <c r="AZ23" s="328"/>
      <c r="BA23" s="328"/>
      <c r="BB23" s="328"/>
      <c r="BC23" s="328"/>
      <c r="BD23" s="328"/>
      <c r="BE23" s="328"/>
      <c r="BF23" s="328"/>
      <c r="BG23" s="328"/>
      <c r="BH23" s="328"/>
      <c r="BI23" s="328"/>
      <c r="BJ23" s="328"/>
      <c r="BK23" s="328"/>
      <c r="BL23" s="328"/>
      <c r="BM23" s="328"/>
      <c r="BN23" s="328"/>
      <c r="BO23" s="328"/>
      <c r="BP23" s="328"/>
      <c r="BQ23" s="328"/>
      <c r="BR23" s="328"/>
      <c r="BS23" s="328"/>
      <c r="BT23" s="328"/>
      <c r="BU23" s="328"/>
      <c r="BV23" s="328"/>
      <c r="BW23" s="328"/>
      <c r="BX23" s="328"/>
      <c r="BY23" s="328"/>
      <c r="BZ23" s="328"/>
      <c r="CA23" s="328"/>
      <c r="CB23" s="328"/>
      <c r="CC23" s="328"/>
      <c r="CD23" s="328"/>
      <c r="CE23" s="328"/>
      <c r="CF23" s="328"/>
      <c r="CG23" s="328"/>
      <c r="CH23" s="328"/>
      <c r="CI23" s="328"/>
      <c r="CJ23" s="328"/>
      <c r="CK23" s="328"/>
      <c r="CL23" s="328"/>
      <c r="CM23" s="328"/>
      <c r="CN23" s="328"/>
      <c r="CO23" s="328"/>
      <c r="CP23" s="328"/>
      <c r="CQ23" s="328"/>
      <c r="CR23" s="328"/>
      <c r="CS23" s="328"/>
      <c r="CT23" s="328"/>
      <c r="CU23" s="328"/>
      <c r="CV23" s="328"/>
      <c r="CW23" s="328"/>
      <c r="CX23" s="328"/>
      <c r="CY23" s="328"/>
      <c r="CZ23" s="328"/>
      <c r="DA23" s="328"/>
      <c r="DB23" s="328"/>
      <c r="DC23" s="328"/>
      <c r="DD23" s="328"/>
      <c r="DE23" s="328"/>
      <c r="DF23" s="328"/>
      <c r="DG23" s="328"/>
      <c r="DH23" s="328"/>
      <c r="DI23" s="328"/>
      <c r="DJ23" s="328"/>
      <c r="DK23" s="328"/>
      <c r="DL23" s="328"/>
      <c r="DM23" s="328"/>
      <c r="DN23" s="328"/>
      <c r="DO23" s="328"/>
      <c r="DP23" s="328"/>
      <c r="DQ23" s="328"/>
      <c r="DR23" s="328"/>
      <c r="DS23" s="328"/>
      <c r="DT23" s="328"/>
      <c r="DU23" s="328"/>
      <c r="DV23" s="328"/>
      <c r="DW23" s="328"/>
      <c r="DX23" s="328"/>
      <c r="DY23" s="328"/>
      <c r="DZ23" s="328"/>
      <c r="EA23" s="328"/>
      <c r="EB23" s="328"/>
      <c r="EC23" s="328"/>
      <c r="ED23" s="328"/>
      <c r="EE23" s="328"/>
      <c r="EF23" s="328"/>
      <c r="EG23" s="328"/>
      <c r="EH23" s="328"/>
      <c r="EI23" s="328"/>
      <c r="EJ23" s="328"/>
      <c r="EK23" s="328"/>
      <c r="EL23" s="328"/>
      <c r="EM23" s="328"/>
      <c r="EN23" s="328"/>
      <c r="EO23" s="328"/>
      <c r="EP23" s="328"/>
      <c r="EQ23" s="328"/>
      <c r="ER23" s="328"/>
      <c r="ES23" s="328"/>
      <c r="ET23" s="328"/>
      <c r="EU23" s="328"/>
      <c r="EV23" s="328"/>
      <c r="EW23" s="328"/>
      <c r="EX23" s="328"/>
      <c r="EY23" s="328"/>
      <c r="EZ23" s="328"/>
      <c r="FA23" s="328"/>
      <c r="FB23" s="328"/>
      <c r="FC23" s="328"/>
      <c r="FD23" s="328"/>
      <c r="FE23" s="328"/>
      <c r="FF23" s="328"/>
      <c r="FG23" s="328"/>
      <c r="FH23" s="328"/>
      <c r="FI23" s="328"/>
      <c r="FJ23" s="328"/>
      <c r="FK23" s="328"/>
      <c r="FL23" s="328"/>
      <c r="FM23" s="328"/>
      <c r="FN23" s="328"/>
      <c r="FO23" s="328"/>
      <c r="FP23" s="328"/>
      <c r="FQ23" s="328"/>
      <c r="FR23" s="328"/>
      <c r="FS23" s="328"/>
      <c r="FT23" s="328"/>
      <c r="FU23" s="328"/>
      <c r="FV23" s="328"/>
      <c r="FW23" s="328"/>
      <c r="FX23" s="328"/>
      <c r="FY23" s="328"/>
      <c r="FZ23" s="328"/>
      <c r="GA23" s="328"/>
      <c r="GB23" s="328"/>
      <c r="GC23" s="328"/>
      <c r="GD23" s="328"/>
      <c r="GE23" s="328"/>
      <c r="GF23" s="328"/>
      <c r="GG23" s="328"/>
      <c r="GH23" s="328"/>
      <c r="GI23" s="328"/>
      <c r="GJ23" s="328"/>
      <c r="GK23" s="328"/>
      <c r="GL23" s="328"/>
      <c r="GM23" s="328"/>
      <c r="GN23" s="328"/>
      <c r="GO23" s="328"/>
      <c r="GP23" s="328"/>
      <c r="GQ23" s="328"/>
      <c r="GR23" s="328"/>
      <c r="GS23" s="328"/>
      <c r="GT23" s="328"/>
      <c r="GU23" s="328"/>
      <c r="GV23" s="328"/>
      <c r="GW23" s="328"/>
      <c r="GX23" s="328"/>
      <c r="GY23" s="328"/>
      <c r="GZ23" s="328"/>
      <c r="HA23" s="328"/>
      <c r="HB23" s="328"/>
      <c r="HC23" s="328"/>
      <c r="HD23" s="328"/>
      <c r="HE23" s="328"/>
      <c r="HF23" s="328"/>
      <c r="HG23" s="328"/>
      <c r="HH23" s="328"/>
      <c r="HI23" s="328"/>
      <c r="HJ23" s="328"/>
      <c r="HK23" s="328"/>
      <c r="HL23" s="328"/>
      <c r="HM23" s="328"/>
      <c r="HN23" s="328"/>
      <c r="HO23" s="328"/>
      <c r="HP23" s="328"/>
      <c r="HQ23" s="328"/>
      <c r="HR23" s="328"/>
      <c r="HS23" s="328"/>
      <c r="HT23" s="328"/>
      <c r="HU23" s="328"/>
      <c r="HV23" s="328"/>
      <c r="HW23" s="328"/>
      <c r="HX23" s="328"/>
      <c r="HY23" s="328"/>
      <c r="HZ23" s="328"/>
      <c r="IA23" s="328"/>
      <c r="IB23" s="328"/>
      <c r="IC23" s="328"/>
      <c r="ID23" s="328"/>
      <c r="IE23" s="328"/>
      <c r="IF23" s="328"/>
      <c r="IG23" s="328"/>
      <c r="IH23" s="328"/>
      <c r="II23" s="328"/>
      <c r="IJ23" s="328"/>
      <c r="IK23" s="328"/>
      <c r="IL23" s="328"/>
      <c r="IM23" s="328"/>
      <c r="IN23" s="328"/>
    </row>
    <row r="24" spans="1:248" ht="15">
      <c r="A24" s="491" t="s">
        <v>26</v>
      </c>
      <c r="B24" s="487"/>
      <c r="C24" s="487"/>
      <c r="D24" s="489"/>
      <c r="E24" s="489"/>
      <c r="F24" s="489"/>
      <c r="G24" s="483"/>
      <c r="H24" s="328"/>
      <c r="I24" s="328"/>
      <c r="J24" s="328"/>
      <c r="K24" s="328"/>
      <c r="L24" s="328"/>
      <c r="M24" s="328"/>
      <c r="N24" s="328"/>
      <c r="O24" s="328"/>
      <c r="P24" s="328"/>
      <c r="Q24" s="328"/>
      <c r="R24" s="328"/>
      <c r="S24" s="328"/>
      <c r="T24" s="328"/>
      <c r="U24" s="328"/>
      <c r="V24" s="328"/>
      <c r="W24" s="328"/>
      <c r="X24" s="328"/>
      <c r="Y24" s="328"/>
      <c r="Z24" s="328"/>
      <c r="AA24" s="328"/>
      <c r="AB24" s="328"/>
      <c r="AC24" s="328"/>
      <c r="AD24" s="328"/>
      <c r="AE24" s="328"/>
      <c r="AF24" s="328"/>
      <c r="AG24" s="328"/>
      <c r="AH24" s="328"/>
      <c r="AI24" s="328"/>
      <c r="AJ24" s="328"/>
      <c r="AK24" s="328"/>
      <c r="AL24" s="328"/>
      <c r="AM24" s="328"/>
      <c r="AN24" s="328"/>
      <c r="AO24" s="328"/>
      <c r="AP24" s="328"/>
      <c r="AQ24" s="328"/>
      <c r="AR24" s="328"/>
      <c r="AS24" s="328"/>
      <c r="AT24" s="328"/>
      <c r="AU24" s="328"/>
      <c r="AV24" s="328"/>
      <c r="AW24" s="328"/>
      <c r="AX24" s="328"/>
      <c r="AY24" s="328"/>
      <c r="AZ24" s="328"/>
      <c r="BA24" s="328"/>
      <c r="BB24" s="328"/>
      <c r="BC24" s="328"/>
      <c r="BD24" s="328"/>
      <c r="BE24" s="328"/>
      <c r="BF24" s="328"/>
      <c r="BG24" s="328"/>
      <c r="BH24" s="328"/>
      <c r="BI24" s="328"/>
      <c r="BJ24" s="328"/>
      <c r="BK24" s="328"/>
      <c r="BL24" s="328"/>
      <c r="BM24" s="328"/>
      <c r="BN24" s="328"/>
      <c r="BO24" s="328"/>
      <c r="BP24" s="328"/>
      <c r="BQ24" s="328"/>
      <c r="BR24" s="328"/>
      <c r="BS24" s="328"/>
      <c r="BT24" s="328"/>
      <c r="BU24" s="328"/>
      <c r="BV24" s="328"/>
      <c r="BW24" s="328"/>
      <c r="BX24" s="328"/>
      <c r="BY24" s="328"/>
      <c r="BZ24" s="328"/>
      <c r="CA24" s="328"/>
      <c r="CB24" s="328"/>
      <c r="CC24" s="328"/>
      <c r="CD24" s="328"/>
      <c r="CE24" s="328"/>
      <c r="CF24" s="328"/>
      <c r="CG24" s="328"/>
      <c r="CH24" s="328"/>
      <c r="CI24" s="328"/>
      <c r="CJ24" s="328"/>
      <c r="CK24" s="328"/>
      <c r="CL24" s="328"/>
      <c r="CM24" s="328"/>
      <c r="CN24" s="328"/>
      <c r="CO24" s="328"/>
      <c r="CP24" s="328"/>
      <c r="CQ24" s="328"/>
      <c r="CR24" s="328"/>
      <c r="CS24" s="328"/>
      <c r="CT24" s="328"/>
      <c r="CU24" s="328"/>
      <c r="CV24" s="328"/>
      <c r="CW24" s="328"/>
      <c r="CX24" s="328"/>
      <c r="CY24" s="328"/>
      <c r="CZ24" s="328"/>
      <c r="DA24" s="328"/>
      <c r="DB24" s="328"/>
      <c r="DC24" s="328"/>
      <c r="DD24" s="328"/>
      <c r="DE24" s="328"/>
      <c r="DF24" s="328"/>
      <c r="DG24" s="328"/>
      <c r="DH24" s="328"/>
      <c r="DI24" s="328"/>
      <c r="DJ24" s="328"/>
      <c r="DK24" s="328"/>
      <c r="DL24" s="328"/>
      <c r="DM24" s="328"/>
      <c r="DN24" s="328"/>
      <c r="DO24" s="328"/>
      <c r="DP24" s="328"/>
      <c r="DQ24" s="328"/>
      <c r="DR24" s="328"/>
      <c r="DS24" s="328"/>
      <c r="DT24" s="328"/>
      <c r="DU24" s="328"/>
      <c r="DV24" s="328"/>
      <c r="DW24" s="328"/>
      <c r="DX24" s="328"/>
      <c r="DY24" s="328"/>
      <c r="DZ24" s="328"/>
      <c r="EA24" s="328"/>
      <c r="EB24" s="328"/>
      <c r="EC24" s="328"/>
      <c r="ED24" s="328"/>
      <c r="EE24" s="328"/>
      <c r="EF24" s="328"/>
      <c r="EG24" s="328"/>
      <c r="EH24" s="328"/>
      <c r="EI24" s="328"/>
      <c r="EJ24" s="328"/>
      <c r="EK24" s="328"/>
      <c r="EL24" s="328"/>
      <c r="EM24" s="328"/>
      <c r="EN24" s="328"/>
      <c r="EO24" s="328"/>
      <c r="EP24" s="328"/>
      <c r="EQ24" s="328"/>
      <c r="ER24" s="328"/>
      <c r="ES24" s="328"/>
      <c r="ET24" s="328"/>
      <c r="EU24" s="328"/>
      <c r="EV24" s="328"/>
      <c r="EW24" s="328"/>
      <c r="EX24" s="328"/>
      <c r="EY24" s="328"/>
      <c r="EZ24" s="328"/>
      <c r="FA24" s="328"/>
      <c r="FB24" s="328"/>
      <c r="FC24" s="328"/>
      <c r="FD24" s="328"/>
      <c r="FE24" s="328"/>
      <c r="FF24" s="328"/>
      <c r="FG24" s="328"/>
      <c r="FH24" s="328"/>
      <c r="FI24" s="328"/>
      <c r="FJ24" s="328"/>
      <c r="FK24" s="328"/>
      <c r="FL24" s="328"/>
      <c r="FM24" s="328"/>
      <c r="FN24" s="328"/>
      <c r="FO24" s="328"/>
      <c r="FP24" s="328"/>
      <c r="FQ24" s="328"/>
      <c r="FR24" s="328"/>
      <c r="FS24" s="328"/>
      <c r="FT24" s="328"/>
      <c r="FU24" s="328"/>
      <c r="FV24" s="328"/>
      <c r="FW24" s="328"/>
      <c r="FX24" s="328"/>
      <c r="FY24" s="328"/>
      <c r="FZ24" s="328"/>
      <c r="GA24" s="328"/>
      <c r="GB24" s="328"/>
      <c r="GC24" s="328"/>
      <c r="GD24" s="328"/>
      <c r="GE24" s="328"/>
      <c r="GF24" s="328"/>
      <c r="GG24" s="328"/>
      <c r="GH24" s="328"/>
      <c r="GI24" s="328"/>
      <c r="GJ24" s="328"/>
      <c r="GK24" s="328"/>
      <c r="GL24" s="328"/>
      <c r="GM24" s="328"/>
      <c r="GN24" s="328"/>
      <c r="GO24" s="328"/>
      <c r="GP24" s="328"/>
      <c r="GQ24" s="328"/>
      <c r="GR24" s="328"/>
      <c r="GS24" s="328"/>
      <c r="GT24" s="328"/>
      <c r="GU24" s="328"/>
      <c r="GV24" s="328"/>
      <c r="GW24" s="328"/>
      <c r="GX24" s="328"/>
      <c r="GY24" s="328"/>
      <c r="GZ24" s="328"/>
      <c r="HA24" s="328"/>
      <c r="HB24" s="328"/>
      <c r="HC24" s="328"/>
      <c r="HD24" s="328"/>
      <c r="HE24" s="328"/>
      <c r="HF24" s="328"/>
      <c r="HG24" s="328"/>
      <c r="HH24" s="328"/>
      <c r="HI24" s="328"/>
      <c r="HJ24" s="328"/>
      <c r="HK24" s="328"/>
      <c r="HL24" s="328"/>
      <c r="HM24" s="328"/>
      <c r="HN24" s="328"/>
      <c r="HO24" s="328"/>
      <c r="HP24" s="328"/>
      <c r="HQ24" s="328"/>
      <c r="HR24" s="328"/>
      <c r="HS24" s="328"/>
      <c r="HT24" s="328"/>
      <c r="HU24" s="328"/>
      <c r="HV24" s="328"/>
      <c r="HW24" s="328"/>
      <c r="HX24" s="328"/>
      <c r="HY24" s="328"/>
      <c r="HZ24" s="328"/>
      <c r="IA24" s="328"/>
      <c r="IB24" s="328"/>
      <c r="IC24" s="328"/>
      <c r="ID24" s="328"/>
      <c r="IE24" s="328"/>
      <c r="IF24" s="328"/>
      <c r="IG24" s="328"/>
      <c r="IH24" s="328"/>
      <c r="II24" s="328"/>
      <c r="IJ24" s="328"/>
      <c r="IK24" s="328"/>
      <c r="IL24" s="328"/>
      <c r="IM24" s="328"/>
      <c r="IN24" s="328"/>
    </row>
    <row r="25" spans="1:248" ht="15">
      <c r="A25" s="490" t="s">
        <v>510</v>
      </c>
      <c r="B25" s="485">
        <v>109.7</v>
      </c>
      <c r="C25" s="485">
        <v>163.21</v>
      </c>
      <c r="D25" s="489">
        <v>148.08000000000001</v>
      </c>
      <c r="E25" s="489">
        <v>171.7</v>
      </c>
      <c r="F25" s="489">
        <v>226.01</v>
      </c>
      <c r="G25" s="483"/>
      <c r="H25" s="328"/>
      <c r="I25" s="328"/>
      <c r="J25" s="328"/>
      <c r="K25" s="328"/>
      <c r="L25" s="328"/>
      <c r="M25" s="328"/>
      <c r="N25" s="328"/>
      <c r="O25" s="328"/>
      <c r="P25" s="328"/>
      <c r="Q25" s="328"/>
      <c r="R25" s="328"/>
      <c r="S25" s="328"/>
      <c r="T25" s="328"/>
      <c r="U25" s="328"/>
      <c r="V25" s="328"/>
      <c r="W25" s="328"/>
      <c r="X25" s="328"/>
      <c r="Y25" s="328"/>
      <c r="Z25" s="328"/>
      <c r="AA25" s="328"/>
      <c r="AB25" s="328"/>
      <c r="AC25" s="328"/>
      <c r="AD25" s="328"/>
      <c r="AE25" s="328"/>
      <c r="AF25" s="328"/>
      <c r="AG25" s="328"/>
      <c r="AH25" s="328"/>
      <c r="AI25" s="328"/>
      <c r="AJ25" s="328"/>
      <c r="AK25" s="328"/>
      <c r="AL25" s="328"/>
      <c r="AM25" s="328"/>
      <c r="AN25" s="328"/>
      <c r="AO25" s="328"/>
      <c r="AP25" s="328"/>
      <c r="AQ25" s="328"/>
      <c r="AR25" s="328"/>
      <c r="AS25" s="328"/>
      <c r="AT25" s="328"/>
      <c r="AU25" s="328"/>
      <c r="AV25" s="328"/>
      <c r="AW25" s="328"/>
      <c r="AX25" s="328"/>
      <c r="AY25" s="328"/>
      <c r="AZ25" s="328"/>
      <c r="BA25" s="328"/>
      <c r="BB25" s="328"/>
      <c r="BC25" s="328"/>
      <c r="BD25" s="328"/>
      <c r="BE25" s="328"/>
      <c r="BF25" s="328"/>
      <c r="BG25" s="328"/>
      <c r="BH25" s="328"/>
      <c r="BI25" s="328"/>
      <c r="BJ25" s="328"/>
      <c r="BK25" s="328"/>
      <c r="BL25" s="328"/>
      <c r="BM25" s="328"/>
      <c r="BN25" s="328"/>
      <c r="BO25" s="328"/>
      <c r="BP25" s="328"/>
      <c r="BQ25" s="328"/>
      <c r="BR25" s="328"/>
      <c r="BS25" s="328"/>
      <c r="BT25" s="328"/>
      <c r="BU25" s="328"/>
      <c r="BV25" s="328"/>
      <c r="BW25" s="328"/>
      <c r="BX25" s="328"/>
      <c r="BY25" s="328"/>
      <c r="BZ25" s="328"/>
      <c r="CA25" s="328"/>
      <c r="CB25" s="328"/>
      <c r="CC25" s="328"/>
      <c r="CD25" s="328"/>
      <c r="CE25" s="328"/>
      <c r="CF25" s="328"/>
      <c r="CG25" s="328"/>
      <c r="CH25" s="328"/>
      <c r="CI25" s="328"/>
      <c r="CJ25" s="328"/>
      <c r="CK25" s="328"/>
      <c r="CL25" s="328"/>
      <c r="CM25" s="328"/>
      <c r="CN25" s="328"/>
      <c r="CO25" s="328"/>
      <c r="CP25" s="328"/>
      <c r="CQ25" s="328"/>
      <c r="CR25" s="328"/>
      <c r="CS25" s="328"/>
      <c r="CT25" s="328"/>
      <c r="CU25" s="328"/>
      <c r="CV25" s="328"/>
      <c r="CW25" s="328"/>
      <c r="CX25" s="328"/>
      <c r="CY25" s="328"/>
      <c r="CZ25" s="328"/>
      <c r="DA25" s="328"/>
      <c r="DB25" s="328"/>
      <c r="DC25" s="328"/>
      <c r="DD25" s="328"/>
      <c r="DE25" s="328"/>
      <c r="DF25" s="328"/>
      <c r="DG25" s="328"/>
      <c r="DH25" s="328"/>
      <c r="DI25" s="328"/>
      <c r="DJ25" s="328"/>
      <c r="DK25" s="328"/>
      <c r="DL25" s="328"/>
      <c r="DM25" s="328"/>
      <c r="DN25" s="328"/>
      <c r="DO25" s="328"/>
      <c r="DP25" s="328"/>
      <c r="DQ25" s="328"/>
      <c r="DR25" s="328"/>
      <c r="DS25" s="328"/>
      <c r="DT25" s="328"/>
      <c r="DU25" s="328"/>
      <c r="DV25" s="328"/>
      <c r="DW25" s="328"/>
      <c r="DX25" s="328"/>
      <c r="DY25" s="328"/>
      <c r="DZ25" s="328"/>
      <c r="EA25" s="328"/>
      <c r="EB25" s="328"/>
      <c r="EC25" s="328"/>
      <c r="ED25" s="328"/>
      <c r="EE25" s="328"/>
      <c r="EF25" s="328"/>
      <c r="EG25" s="328"/>
      <c r="EH25" s="328"/>
      <c r="EI25" s="328"/>
      <c r="EJ25" s="328"/>
      <c r="EK25" s="328"/>
      <c r="EL25" s="328"/>
      <c r="EM25" s="328"/>
      <c r="EN25" s="328"/>
      <c r="EO25" s="328"/>
      <c r="EP25" s="328"/>
      <c r="EQ25" s="328"/>
      <c r="ER25" s="328"/>
      <c r="ES25" s="328"/>
      <c r="ET25" s="328"/>
      <c r="EU25" s="328"/>
      <c r="EV25" s="328"/>
      <c r="EW25" s="328"/>
      <c r="EX25" s="328"/>
      <c r="EY25" s="328"/>
      <c r="EZ25" s="328"/>
      <c r="FA25" s="328"/>
      <c r="FB25" s="328"/>
      <c r="FC25" s="328"/>
      <c r="FD25" s="328"/>
      <c r="FE25" s="328"/>
      <c r="FF25" s="328"/>
      <c r="FG25" s="328"/>
      <c r="FH25" s="328"/>
      <c r="FI25" s="328"/>
      <c r="FJ25" s="328"/>
      <c r="FK25" s="328"/>
      <c r="FL25" s="328"/>
      <c r="FM25" s="328"/>
      <c r="FN25" s="328"/>
      <c r="FO25" s="328"/>
      <c r="FP25" s="328"/>
      <c r="FQ25" s="328"/>
      <c r="FR25" s="328"/>
      <c r="FS25" s="328"/>
      <c r="FT25" s="328"/>
      <c r="FU25" s="328"/>
      <c r="FV25" s="328"/>
      <c r="FW25" s="328"/>
      <c r="FX25" s="328"/>
      <c r="FY25" s="328"/>
      <c r="FZ25" s="328"/>
      <c r="GA25" s="328"/>
      <c r="GB25" s="328"/>
      <c r="GC25" s="328"/>
      <c r="GD25" s="328"/>
      <c r="GE25" s="328"/>
      <c r="GF25" s="328"/>
      <c r="GG25" s="328"/>
      <c r="GH25" s="328"/>
      <c r="GI25" s="328"/>
      <c r="GJ25" s="328"/>
      <c r="GK25" s="328"/>
      <c r="GL25" s="328"/>
      <c r="GM25" s="328"/>
      <c r="GN25" s="328"/>
      <c r="GO25" s="328"/>
      <c r="GP25" s="328"/>
      <c r="GQ25" s="328"/>
      <c r="GR25" s="328"/>
      <c r="GS25" s="328"/>
      <c r="GT25" s="328"/>
      <c r="GU25" s="328"/>
      <c r="GV25" s="328"/>
      <c r="GW25" s="328"/>
      <c r="GX25" s="328"/>
      <c r="GY25" s="328"/>
      <c r="GZ25" s="328"/>
      <c r="HA25" s="328"/>
      <c r="HB25" s="328"/>
      <c r="HC25" s="328"/>
      <c r="HD25" s="328"/>
      <c r="HE25" s="328"/>
      <c r="HF25" s="328"/>
      <c r="HG25" s="328"/>
      <c r="HH25" s="328"/>
      <c r="HI25" s="328"/>
      <c r="HJ25" s="328"/>
      <c r="HK25" s="328"/>
      <c r="HL25" s="328"/>
      <c r="HM25" s="328"/>
      <c r="HN25" s="328"/>
      <c r="HO25" s="328"/>
      <c r="HP25" s="328"/>
      <c r="HQ25" s="328"/>
      <c r="HR25" s="328"/>
      <c r="HS25" s="328"/>
      <c r="HT25" s="328"/>
      <c r="HU25" s="328"/>
      <c r="HV25" s="328"/>
      <c r="HW25" s="328"/>
      <c r="HX25" s="328"/>
      <c r="HY25" s="328"/>
      <c r="HZ25" s="328"/>
      <c r="IA25" s="328"/>
      <c r="IB25" s="328"/>
      <c r="IC25" s="328"/>
      <c r="ID25" s="328"/>
      <c r="IE25" s="328"/>
      <c r="IF25" s="328"/>
      <c r="IG25" s="328"/>
      <c r="IH25" s="328"/>
      <c r="II25" s="328"/>
      <c r="IJ25" s="328"/>
      <c r="IK25" s="328"/>
      <c r="IL25" s="328"/>
      <c r="IM25" s="328"/>
      <c r="IN25" s="328"/>
    </row>
    <row r="26" spans="1:248" ht="15">
      <c r="A26" s="490" t="s">
        <v>25</v>
      </c>
      <c r="B26" s="485">
        <v>306.16000000000003</v>
      </c>
      <c r="C26" s="485">
        <v>364.27</v>
      </c>
      <c r="D26" s="489">
        <v>326.02999999999997</v>
      </c>
      <c r="E26" s="489">
        <v>363.09</v>
      </c>
      <c r="F26" s="489">
        <v>399.59</v>
      </c>
      <c r="G26" s="483"/>
      <c r="H26" s="328"/>
      <c r="I26" s="328"/>
      <c r="J26" s="328"/>
      <c r="K26" s="328"/>
      <c r="L26" s="328"/>
      <c r="M26" s="328"/>
      <c r="N26" s="328"/>
      <c r="O26" s="328"/>
      <c r="P26" s="328"/>
      <c r="Q26" s="328"/>
      <c r="R26" s="328"/>
      <c r="S26" s="328"/>
      <c r="T26" s="328"/>
      <c r="U26" s="328"/>
      <c r="V26" s="328"/>
      <c r="W26" s="328"/>
      <c r="X26" s="328"/>
      <c r="Y26" s="328"/>
      <c r="Z26" s="328"/>
      <c r="AA26" s="328"/>
      <c r="AB26" s="328"/>
      <c r="AC26" s="328"/>
      <c r="AD26" s="328"/>
      <c r="AE26" s="328"/>
      <c r="AF26" s="328"/>
      <c r="AG26" s="328"/>
      <c r="AH26" s="328"/>
      <c r="AI26" s="328"/>
      <c r="AJ26" s="328"/>
      <c r="AK26" s="328"/>
      <c r="AL26" s="328"/>
      <c r="AM26" s="328"/>
      <c r="AN26" s="328"/>
      <c r="AO26" s="328"/>
      <c r="AP26" s="328"/>
      <c r="AQ26" s="328"/>
      <c r="AR26" s="328"/>
      <c r="AS26" s="328"/>
      <c r="AT26" s="328"/>
      <c r="AU26" s="328"/>
      <c r="AV26" s="328"/>
      <c r="AW26" s="328"/>
      <c r="AX26" s="328"/>
      <c r="AY26" s="328"/>
      <c r="AZ26" s="328"/>
      <c r="BA26" s="328"/>
      <c r="BB26" s="328"/>
      <c r="BC26" s="328"/>
      <c r="BD26" s="328"/>
      <c r="BE26" s="328"/>
      <c r="BF26" s="328"/>
      <c r="BG26" s="328"/>
      <c r="BH26" s="328"/>
      <c r="BI26" s="328"/>
      <c r="BJ26" s="328"/>
      <c r="BK26" s="328"/>
      <c r="BL26" s="328"/>
      <c r="BM26" s="328"/>
      <c r="BN26" s="328"/>
      <c r="BO26" s="328"/>
      <c r="BP26" s="328"/>
      <c r="BQ26" s="328"/>
      <c r="BR26" s="328"/>
      <c r="BS26" s="328"/>
      <c r="BT26" s="328"/>
      <c r="BU26" s="328"/>
      <c r="BV26" s="328"/>
      <c r="BW26" s="328"/>
      <c r="BX26" s="328"/>
      <c r="BY26" s="328"/>
      <c r="BZ26" s="328"/>
      <c r="CA26" s="328"/>
      <c r="CB26" s="328"/>
      <c r="CC26" s="328"/>
      <c r="CD26" s="328"/>
      <c r="CE26" s="328"/>
      <c r="CF26" s="328"/>
      <c r="CG26" s="328"/>
      <c r="CH26" s="328"/>
      <c r="CI26" s="328"/>
      <c r="CJ26" s="328"/>
      <c r="CK26" s="328"/>
      <c r="CL26" s="328"/>
      <c r="CM26" s="328"/>
      <c r="CN26" s="328"/>
      <c r="CO26" s="328"/>
      <c r="CP26" s="328"/>
      <c r="CQ26" s="328"/>
      <c r="CR26" s="328"/>
      <c r="CS26" s="328"/>
      <c r="CT26" s="328"/>
      <c r="CU26" s="328"/>
      <c r="CV26" s="328"/>
      <c r="CW26" s="328"/>
      <c r="CX26" s="328"/>
      <c r="CY26" s="328"/>
      <c r="CZ26" s="328"/>
      <c r="DA26" s="328"/>
      <c r="DB26" s="328"/>
      <c r="DC26" s="328"/>
      <c r="DD26" s="328"/>
      <c r="DE26" s="328"/>
      <c r="DF26" s="328"/>
      <c r="DG26" s="328"/>
      <c r="DH26" s="328"/>
      <c r="DI26" s="328"/>
      <c r="DJ26" s="328"/>
      <c r="DK26" s="328"/>
      <c r="DL26" s="328"/>
      <c r="DM26" s="328"/>
      <c r="DN26" s="328"/>
      <c r="DO26" s="328"/>
      <c r="DP26" s="328"/>
      <c r="DQ26" s="328"/>
      <c r="DR26" s="328"/>
      <c r="DS26" s="328"/>
      <c r="DT26" s="328"/>
      <c r="DU26" s="328"/>
      <c r="DV26" s="328"/>
      <c r="DW26" s="328"/>
      <c r="DX26" s="328"/>
      <c r="DY26" s="328"/>
      <c r="DZ26" s="328"/>
      <c r="EA26" s="328"/>
      <c r="EB26" s="328"/>
      <c r="EC26" s="328"/>
      <c r="ED26" s="328"/>
      <c r="EE26" s="328"/>
      <c r="EF26" s="328"/>
      <c r="EG26" s="328"/>
      <c r="EH26" s="328"/>
      <c r="EI26" s="328"/>
      <c r="EJ26" s="328"/>
      <c r="EK26" s="328"/>
      <c r="EL26" s="328"/>
      <c r="EM26" s="328"/>
      <c r="EN26" s="328"/>
      <c r="EO26" s="328"/>
      <c r="EP26" s="328"/>
      <c r="EQ26" s="328"/>
      <c r="ER26" s="328"/>
      <c r="ES26" s="328"/>
      <c r="ET26" s="328"/>
      <c r="EU26" s="328"/>
      <c r="EV26" s="328"/>
      <c r="EW26" s="328"/>
      <c r="EX26" s="328"/>
      <c r="EY26" s="328"/>
      <c r="EZ26" s="328"/>
      <c r="FA26" s="328"/>
      <c r="FB26" s="328"/>
      <c r="FC26" s="328"/>
      <c r="FD26" s="328"/>
      <c r="FE26" s="328"/>
      <c r="FF26" s="328"/>
      <c r="FG26" s="328"/>
      <c r="FH26" s="328"/>
      <c r="FI26" s="328"/>
      <c r="FJ26" s="328"/>
      <c r="FK26" s="328"/>
      <c r="FL26" s="328"/>
      <c r="FM26" s="328"/>
      <c r="FN26" s="328"/>
      <c r="FO26" s="328"/>
      <c r="FP26" s="328"/>
      <c r="FQ26" s="328"/>
      <c r="FR26" s="328"/>
      <c r="FS26" s="328"/>
      <c r="FT26" s="328"/>
      <c r="FU26" s="328"/>
      <c r="FV26" s="328"/>
      <c r="FW26" s="328"/>
      <c r="FX26" s="328"/>
      <c r="FY26" s="328"/>
      <c r="FZ26" s="328"/>
      <c r="GA26" s="328"/>
      <c r="GB26" s="328"/>
      <c r="GC26" s="328"/>
      <c r="GD26" s="328"/>
      <c r="GE26" s="328"/>
      <c r="GF26" s="328"/>
      <c r="GG26" s="328"/>
      <c r="GH26" s="328"/>
      <c r="GI26" s="328"/>
      <c r="GJ26" s="328"/>
      <c r="GK26" s="328"/>
      <c r="GL26" s="328"/>
      <c r="GM26" s="328"/>
      <c r="GN26" s="328"/>
      <c r="GO26" s="328"/>
      <c r="GP26" s="328"/>
      <c r="GQ26" s="328"/>
      <c r="GR26" s="328"/>
      <c r="GS26" s="328"/>
      <c r="GT26" s="328"/>
      <c r="GU26" s="328"/>
      <c r="GV26" s="328"/>
      <c r="GW26" s="328"/>
      <c r="GX26" s="328"/>
      <c r="GY26" s="328"/>
      <c r="GZ26" s="328"/>
      <c r="HA26" s="328"/>
      <c r="HB26" s="328"/>
      <c r="HC26" s="328"/>
      <c r="HD26" s="328"/>
      <c r="HE26" s="328"/>
      <c r="HF26" s="328"/>
      <c r="HG26" s="328"/>
      <c r="HH26" s="328"/>
      <c r="HI26" s="328"/>
      <c r="HJ26" s="328"/>
      <c r="HK26" s="328"/>
      <c r="HL26" s="328"/>
      <c r="HM26" s="328"/>
      <c r="HN26" s="328"/>
      <c r="HO26" s="328"/>
      <c r="HP26" s="328"/>
      <c r="HQ26" s="328"/>
      <c r="HR26" s="328"/>
      <c r="HS26" s="328"/>
      <c r="HT26" s="328"/>
      <c r="HU26" s="328"/>
      <c r="HV26" s="328"/>
      <c r="HW26" s="328"/>
      <c r="HX26" s="328"/>
      <c r="HY26" s="328"/>
      <c r="HZ26" s="328"/>
      <c r="IA26" s="328"/>
      <c r="IB26" s="328"/>
      <c r="IC26" s="328"/>
      <c r="ID26" s="328"/>
      <c r="IE26" s="328"/>
      <c r="IF26" s="328"/>
      <c r="IG26" s="328"/>
      <c r="IH26" s="328"/>
      <c r="II26" s="328"/>
      <c r="IJ26" s="328"/>
      <c r="IK26" s="328"/>
      <c r="IL26" s="328"/>
      <c r="IM26" s="328"/>
      <c r="IN26" s="328"/>
    </row>
    <row r="27" spans="1:248" ht="15">
      <c r="A27" s="490" t="s">
        <v>511</v>
      </c>
      <c r="B27" s="487"/>
      <c r="C27" s="487"/>
      <c r="D27" s="487"/>
      <c r="E27" s="487"/>
      <c r="F27" s="487"/>
      <c r="G27" s="483"/>
      <c r="H27" s="328"/>
      <c r="I27" s="328"/>
      <c r="J27" s="328"/>
      <c r="K27" s="328"/>
      <c r="L27" s="328"/>
      <c r="M27" s="328"/>
      <c r="N27" s="328"/>
      <c r="O27" s="328"/>
      <c r="P27" s="328"/>
      <c r="Q27" s="328"/>
      <c r="R27" s="328"/>
      <c r="S27" s="328"/>
      <c r="T27" s="328"/>
      <c r="U27" s="328"/>
      <c r="V27" s="328"/>
      <c r="W27" s="328"/>
      <c r="X27" s="328"/>
      <c r="Y27" s="328"/>
      <c r="Z27" s="328"/>
      <c r="AA27" s="328"/>
      <c r="AB27" s="328"/>
      <c r="AC27" s="328"/>
      <c r="AD27" s="328"/>
      <c r="AE27" s="328"/>
      <c r="AF27" s="328"/>
      <c r="AG27" s="328"/>
      <c r="AH27" s="328"/>
      <c r="AI27" s="328"/>
      <c r="AJ27" s="328"/>
      <c r="AK27" s="328"/>
      <c r="AL27" s="328"/>
      <c r="AM27" s="328"/>
      <c r="AN27" s="328"/>
      <c r="AO27" s="328"/>
      <c r="AP27" s="328"/>
      <c r="AQ27" s="328"/>
      <c r="AR27" s="328"/>
      <c r="AS27" s="328"/>
      <c r="AT27" s="328"/>
      <c r="AU27" s="328"/>
      <c r="AV27" s="328"/>
      <c r="AW27" s="328"/>
      <c r="AX27" s="328"/>
      <c r="AY27" s="328"/>
      <c r="AZ27" s="328"/>
      <c r="BA27" s="328"/>
      <c r="BB27" s="328"/>
      <c r="BC27" s="328"/>
      <c r="BD27" s="328"/>
      <c r="BE27" s="328"/>
      <c r="BF27" s="328"/>
      <c r="BG27" s="328"/>
      <c r="BH27" s="328"/>
      <c r="BI27" s="328"/>
      <c r="BJ27" s="328"/>
      <c r="BK27" s="328"/>
      <c r="BL27" s="328"/>
      <c r="BM27" s="328"/>
      <c r="BN27" s="328"/>
      <c r="BO27" s="328"/>
      <c r="BP27" s="328"/>
      <c r="BQ27" s="328"/>
      <c r="BR27" s="328"/>
      <c r="BS27" s="328"/>
      <c r="BT27" s="328"/>
      <c r="BU27" s="328"/>
      <c r="BV27" s="328"/>
      <c r="BW27" s="328"/>
      <c r="BX27" s="328"/>
      <c r="BY27" s="328"/>
      <c r="BZ27" s="328"/>
      <c r="CA27" s="328"/>
      <c r="CB27" s="328"/>
      <c r="CC27" s="328"/>
      <c r="CD27" s="328"/>
      <c r="CE27" s="328"/>
      <c r="CF27" s="328"/>
      <c r="CG27" s="328"/>
      <c r="CH27" s="328"/>
      <c r="CI27" s="328"/>
      <c r="CJ27" s="328"/>
      <c r="CK27" s="328"/>
      <c r="CL27" s="328"/>
      <c r="CM27" s="328"/>
      <c r="CN27" s="328"/>
      <c r="CO27" s="328"/>
      <c r="CP27" s="328"/>
      <c r="CQ27" s="328"/>
      <c r="CR27" s="328"/>
      <c r="CS27" s="328"/>
      <c r="CT27" s="328"/>
      <c r="CU27" s="328"/>
      <c r="CV27" s="328"/>
      <c r="CW27" s="328"/>
      <c r="CX27" s="328"/>
      <c r="CY27" s="328"/>
      <c r="CZ27" s="328"/>
      <c r="DA27" s="328"/>
      <c r="DB27" s="328"/>
      <c r="DC27" s="328"/>
      <c r="DD27" s="328"/>
      <c r="DE27" s="328"/>
      <c r="DF27" s="328"/>
      <c r="DG27" s="328"/>
      <c r="DH27" s="328"/>
      <c r="DI27" s="328"/>
      <c r="DJ27" s="328"/>
      <c r="DK27" s="328"/>
      <c r="DL27" s="328"/>
      <c r="DM27" s="328"/>
      <c r="DN27" s="328"/>
      <c r="DO27" s="328"/>
      <c r="DP27" s="328"/>
      <c r="DQ27" s="328"/>
      <c r="DR27" s="328"/>
      <c r="DS27" s="328"/>
      <c r="DT27" s="328"/>
      <c r="DU27" s="328"/>
      <c r="DV27" s="328"/>
      <c r="DW27" s="328"/>
      <c r="DX27" s="328"/>
      <c r="DY27" s="328"/>
      <c r="DZ27" s="328"/>
      <c r="EA27" s="328"/>
      <c r="EB27" s="328"/>
      <c r="EC27" s="328"/>
      <c r="ED27" s="328"/>
      <c r="EE27" s="328"/>
      <c r="EF27" s="328"/>
      <c r="EG27" s="328"/>
      <c r="EH27" s="328"/>
      <c r="EI27" s="328"/>
      <c r="EJ27" s="328"/>
      <c r="EK27" s="328"/>
      <c r="EL27" s="328"/>
      <c r="EM27" s="328"/>
      <c r="EN27" s="328"/>
      <c r="EO27" s="328"/>
      <c r="EP27" s="328"/>
      <c r="EQ27" s="328"/>
      <c r="ER27" s="328"/>
      <c r="ES27" s="328"/>
      <c r="ET27" s="328"/>
      <c r="EU27" s="328"/>
      <c r="EV27" s="328"/>
      <c r="EW27" s="328"/>
      <c r="EX27" s="328"/>
      <c r="EY27" s="328"/>
      <c r="EZ27" s="328"/>
      <c r="FA27" s="328"/>
      <c r="FB27" s="328"/>
      <c r="FC27" s="328"/>
      <c r="FD27" s="328"/>
      <c r="FE27" s="328"/>
      <c r="FF27" s="328"/>
      <c r="FG27" s="328"/>
      <c r="FH27" s="328"/>
      <c r="FI27" s="328"/>
      <c r="FJ27" s="328"/>
      <c r="FK27" s="328"/>
      <c r="FL27" s="328"/>
      <c r="FM27" s="328"/>
      <c r="FN27" s="328"/>
      <c r="FO27" s="328"/>
      <c r="FP27" s="328"/>
      <c r="FQ27" s="328"/>
      <c r="FR27" s="328"/>
      <c r="FS27" s="328"/>
      <c r="FT27" s="328"/>
      <c r="FU27" s="328"/>
      <c r="FV27" s="328"/>
      <c r="FW27" s="328"/>
      <c r="FX27" s="328"/>
      <c r="FY27" s="328"/>
      <c r="FZ27" s="328"/>
      <c r="GA27" s="328"/>
      <c r="GB27" s="328"/>
      <c r="GC27" s="328"/>
      <c r="GD27" s="328"/>
      <c r="GE27" s="328"/>
      <c r="GF27" s="328"/>
      <c r="GG27" s="328"/>
      <c r="GH27" s="328"/>
      <c r="GI27" s="328"/>
      <c r="GJ27" s="328"/>
      <c r="GK27" s="328"/>
      <c r="GL27" s="328"/>
      <c r="GM27" s="328"/>
      <c r="GN27" s="328"/>
      <c r="GO27" s="328"/>
      <c r="GP27" s="328"/>
      <c r="GQ27" s="328"/>
      <c r="GR27" s="328"/>
      <c r="GS27" s="328"/>
      <c r="GT27" s="328"/>
      <c r="GU27" s="328"/>
      <c r="GV27" s="328"/>
      <c r="GW27" s="328"/>
      <c r="GX27" s="328"/>
      <c r="GY27" s="328"/>
      <c r="GZ27" s="328"/>
      <c r="HA27" s="328"/>
      <c r="HB27" s="328"/>
      <c r="HC27" s="328"/>
      <c r="HD27" s="328"/>
      <c r="HE27" s="328"/>
      <c r="HF27" s="328"/>
      <c r="HG27" s="328"/>
      <c r="HH27" s="328"/>
      <c r="HI27" s="328"/>
      <c r="HJ27" s="328"/>
      <c r="HK27" s="328"/>
      <c r="HL27" s="328"/>
      <c r="HM27" s="328"/>
      <c r="HN27" s="328"/>
      <c r="HO27" s="328"/>
      <c r="HP27" s="328"/>
      <c r="HQ27" s="328"/>
      <c r="HR27" s="328"/>
      <c r="HS27" s="328"/>
      <c r="HT27" s="328"/>
      <c r="HU27" s="328"/>
      <c r="HV27" s="328"/>
      <c r="HW27" s="328"/>
      <c r="HX27" s="328"/>
      <c r="HY27" s="328"/>
      <c r="HZ27" s="328"/>
      <c r="IA27" s="328"/>
      <c r="IB27" s="328"/>
      <c r="IC27" s="328"/>
      <c r="ID27" s="328"/>
      <c r="IE27" s="328"/>
      <c r="IF27" s="328"/>
      <c r="IG27" s="328"/>
      <c r="IH27" s="328"/>
      <c r="II27" s="328"/>
      <c r="IJ27" s="328"/>
      <c r="IK27" s="328"/>
      <c r="IL27" s="328"/>
      <c r="IM27" s="328"/>
      <c r="IN27" s="328"/>
    </row>
    <row r="28" spans="1:248" ht="15">
      <c r="A28" s="491" t="s">
        <v>24</v>
      </c>
      <c r="B28" s="485"/>
      <c r="C28" s="485"/>
      <c r="D28" s="489"/>
      <c r="E28" s="489"/>
      <c r="F28" s="489"/>
      <c r="G28" s="483"/>
      <c r="H28" s="328"/>
      <c r="I28" s="328"/>
      <c r="J28" s="328"/>
      <c r="K28" s="328"/>
      <c r="L28" s="328"/>
      <c r="M28" s="328"/>
      <c r="N28" s="328"/>
      <c r="O28" s="328"/>
      <c r="P28" s="328"/>
      <c r="Q28" s="328"/>
      <c r="R28" s="328"/>
      <c r="S28" s="328"/>
      <c r="T28" s="328"/>
      <c r="U28" s="328"/>
      <c r="V28" s="328"/>
      <c r="W28" s="328"/>
      <c r="X28" s="328"/>
      <c r="Y28" s="328"/>
      <c r="Z28" s="328"/>
      <c r="AA28" s="328"/>
      <c r="AB28" s="328"/>
      <c r="AC28" s="328"/>
      <c r="AD28" s="328"/>
      <c r="AE28" s="328"/>
      <c r="AF28" s="328"/>
      <c r="AG28" s="328"/>
      <c r="AH28" s="328"/>
      <c r="AI28" s="328"/>
      <c r="AJ28" s="328"/>
      <c r="AK28" s="328"/>
      <c r="AL28" s="328"/>
      <c r="AM28" s="328"/>
      <c r="AN28" s="328"/>
      <c r="AO28" s="328"/>
      <c r="AP28" s="328"/>
      <c r="AQ28" s="328"/>
      <c r="AR28" s="328"/>
      <c r="AS28" s="328"/>
      <c r="AT28" s="328"/>
      <c r="AU28" s="328"/>
      <c r="AV28" s="328"/>
      <c r="AW28" s="328"/>
      <c r="AX28" s="328"/>
      <c r="AY28" s="328"/>
      <c r="AZ28" s="328"/>
      <c r="BA28" s="328"/>
      <c r="BB28" s="328"/>
      <c r="BC28" s="328"/>
      <c r="BD28" s="328"/>
      <c r="BE28" s="328"/>
      <c r="BF28" s="328"/>
      <c r="BG28" s="328"/>
      <c r="BH28" s="328"/>
      <c r="BI28" s="328"/>
      <c r="BJ28" s="328"/>
      <c r="BK28" s="328"/>
      <c r="BL28" s="328"/>
      <c r="BM28" s="328"/>
      <c r="BN28" s="328"/>
      <c r="BO28" s="328"/>
      <c r="BP28" s="328"/>
      <c r="BQ28" s="328"/>
      <c r="BR28" s="328"/>
      <c r="BS28" s="328"/>
      <c r="BT28" s="328"/>
      <c r="BU28" s="328"/>
      <c r="BV28" s="328"/>
      <c r="BW28" s="328"/>
      <c r="BX28" s="328"/>
      <c r="BY28" s="328"/>
      <c r="BZ28" s="328"/>
      <c r="CA28" s="328"/>
      <c r="CB28" s="328"/>
      <c r="CC28" s="328"/>
      <c r="CD28" s="328"/>
      <c r="CE28" s="328"/>
      <c r="CF28" s="328"/>
      <c r="CG28" s="328"/>
      <c r="CH28" s="328"/>
      <c r="CI28" s="328"/>
      <c r="CJ28" s="328"/>
      <c r="CK28" s="328"/>
      <c r="CL28" s="328"/>
      <c r="CM28" s="328"/>
      <c r="CN28" s="328"/>
      <c r="CO28" s="328"/>
      <c r="CP28" s="328"/>
      <c r="CQ28" s="328"/>
      <c r="CR28" s="328"/>
      <c r="CS28" s="328"/>
      <c r="CT28" s="328"/>
      <c r="CU28" s="328"/>
      <c r="CV28" s="328"/>
      <c r="CW28" s="328"/>
      <c r="CX28" s="328"/>
      <c r="CY28" s="328"/>
      <c r="CZ28" s="328"/>
      <c r="DA28" s="328"/>
      <c r="DB28" s="328"/>
      <c r="DC28" s="328"/>
      <c r="DD28" s="328"/>
      <c r="DE28" s="328"/>
      <c r="DF28" s="328"/>
      <c r="DG28" s="328"/>
      <c r="DH28" s="328"/>
      <c r="DI28" s="328"/>
      <c r="DJ28" s="328"/>
      <c r="DK28" s="328"/>
      <c r="DL28" s="328"/>
      <c r="DM28" s="328"/>
      <c r="DN28" s="328"/>
      <c r="DO28" s="328"/>
      <c r="DP28" s="328"/>
      <c r="DQ28" s="328"/>
      <c r="DR28" s="328"/>
      <c r="DS28" s="328"/>
      <c r="DT28" s="328"/>
      <c r="DU28" s="328"/>
      <c r="DV28" s="328"/>
      <c r="DW28" s="328"/>
      <c r="DX28" s="328"/>
      <c r="DY28" s="328"/>
      <c r="DZ28" s="328"/>
      <c r="EA28" s="328"/>
      <c r="EB28" s="328"/>
      <c r="EC28" s="328"/>
      <c r="ED28" s="328"/>
      <c r="EE28" s="328"/>
      <c r="EF28" s="328"/>
      <c r="EG28" s="328"/>
      <c r="EH28" s="328"/>
      <c r="EI28" s="328"/>
      <c r="EJ28" s="328"/>
      <c r="EK28" s="328"/>
      <c r="EL28" s="328"/>
      <c r="EM28" s="328"/>
      <c r="EN28" s="328"/>
      <c r="EO28" s="328"/>
      <c r="EP28" s="328"/>
      <c r="EQ28" s="328"/>
      <c r="ER28" s="328"/>
      <c r="ES28" s="328"/>
      <c r="ET28" s="328"/>
      <c r="EU28" s="328"/>
      <c r="EV28" s="328"/>
      <c r="EW28" s="328"/>
      <c r="EX28" s="328"/>
      <c r="EY28" s="328"/>
      <c r="EZ28" s="328"/>
      <c r="FA28" s="328"/>
      <c r="FB28" s="328"/>
      <c r="FC28" s="328"/>
      <c r="FD28" s="328"/>
      <c r="FE28" s="328"/>
      <c r="FF28" s="328"/>
      <c r="FG28" s="328"/>
      <c r="FH28" s="328"/>
      <c r="FI28" s="328"/>
      <c r="FJ28" s="328"/>
      <c r="FK28" s="328"/>
      <c r="FL28" s="328"/>
      <c r="FM28" s="328"/>
      <c r="FN28" s="328"/>
      <c r="FO28" s="328"/>
      <c r="FP28" s="328"/>
      <c r="FQ28" s="328"/>
      <c r="FR28" s="328"/>
      <c r="FS28" s="328"/>
      <c r="FT28" s="328"/>
      <c r="FU28" s="328"/>
      <c r="FV28" s="328"/>
      <c r="FW28" s="328"/>
      <c r="FX28" s="328"/>
      <c r="FY28" s="328"/>
      <c r="FZ28" s="328"/>
      <c r="GA28" s="328"/>
      <c r="GB28" s="328"/>
      <c r="GC28" s="328"/>
      <c r="GD28" s="328"/>
      <c r="GE28" s="328"/>
      <c r="GF28" s="328"/>
      <c r="GG28" s="328"/>
      <c r="GH28" s="328"/>
      <c r="GI28" s="328"/>
      <c r="GJ28" s="328"/>
      <c r="GK28" s="328"/>
      <c r="GL28" s="328"/>
      <c r="GM28" s="328"/>
      <c r="GN28" s="328"/>
      <c r="GO28" s="328"/>
      <c r="GP28" s="328"/>
      <c r="GQ28" s="328"/>
      <c r="GR28" s="328"/>
      <c r="GS28" s="328"/>
      <c r="GT28" s="328"/>
      <c r="GU28" s="328"/>
      <c r="GV28" s="328"/>
      <c r="GW28" s="328"/>
      <c r="GX28" s="328"/>
      <c r="GY28" s="328"/>
      <c r="GZ28" s="328"/>
      <c r="HA28" s="328"/>
      <c r="HB28" s="328"/>
      <c r="HC28" s="328"/>
      <c r="HD28" s="328"/>
      <c r="HE28" s="328"/>
      <c r="HF28" s="328"/>
      <c r="HG28" s="328"/>
      <c r="HH28" s="328"/>
      <c r="HI28" s="328"/>
      <c r="HJ28" s="328"/>
      <c r="HK28" s="328"/>
      <c r="HL28" s="328"/>
      <c r="HM28" s="328"/>
      <c r="HN28" s="328"/>
      <c r="HO28" s="328"/>
      <c r="HP28" s="328"/>
      <c r="HQ28" s="328"/>
      <c r="HR28" s="328"/>
      <c r="HS28" s="328"/>
      <c r="HT28" s="328"/>
      <c r="HU28" s="328"/>
      <c r="HV28" s="328"/>
      <c r="HW28" s="328"/>
      <c r="HX28" s="328"/>
      <c r="HY28" s="328"/>
      <c r="HZ28" s="328"/>
      <c r="IA28" s="328"/>
      <c r="IB28" s="328"/>
      <c r="IC28" s="328"/>
      <c r="ID28" s="328"/>
      <c r="IE28" s="328"/>
      <c r="IF28" s="328"/>
      <c r="IG28" s="328"/>
      <c r="IH28" s="328"/>
      <c r="II28" s="328"/>
      <c r="IJ28" s="328"/>
      <c r="IK28" s="328"/>
      <c r="IL28" s="328"/>
      <c r="IM28" s="328"/>
      <c r="IN28" s="328"/>
    </row>
    <row r="29" spans="1:248" ht="15">
      <c r="A29" s="490" t="s">
        <v>512</v>
      </c>
      <c r="B29" s="485">
        <v>622.77</v>
      </c>
      <c r="C29" s="485">
        <v>880.01</v>
      </c>
      <c r="D29" s="489">
        <v>715.88</v>
      </c>
      <c r="E29" s="489">
        <v>1048.0899999999999</v>
      </c>
      <c r="F29" s="489">
        <v>1125.3</v>
      </c>
      <c r="G29" s="483"/>
      <c r="H29" s="328"/>
      <c r="I29" s="328"/>
      <c r="J29" s="328"/>
      <c r="K29" s="328"/>
      <c r="L29" s="328"/>
      <c r="M29" s="328"/>
      <c r="N29" s="328"/>
      <c r="O29" s="328"/>
      <c r="P29" s="328"/>
      <c r="Q29" s="328"/>
      <c r="R29" s="328"/>
      <c r="S29" s="328"/>
      <c r="T29" s="328"/>
      <c r="U29" s="328"/>
      <c r="V29" s="328"/>
      <c r="W29" s="328"/>
      <c r="X29" s="328"/>
      <c r="Y29" s="328"/>
      <c r="Z29" s="328"/>
      <c r="AA29" s="328"/>
      <c r="AB29" s="328"/>
      <c r="AC29" s="328"/>
      <c r="AD29" s="328"/>
      <c r="AE29" s="328"/>
      <c r="AF29" s="328"/>
      <c r="AG29" s="328"/>
      <c r="AH29" s="328"/>
      <c r="AI29" s="328"/>
      <c r="AJ29" s="328"/>
      <c r="AK29" s="328"/>
      <c r="AL29" s="328"/>
      <c r="AM29" s="328"/>
      <c r="AN29" s="328"/>
      <c r="AO29" s="328"/>
      <c r="AP29" s="328"/>
      <c r="AQ29" s="328"/>
      <c r="AR29" s="328"/>
      <c r="AS29" s="328"/>
      <c r="AT29" s="328"/>
      <c r="AU29" s="328"/>
      <c r="AV29" s="328"/>
      <c r="AW29" s="328"/>
      <c r="AX29" s="328"/>
      <c r="AY29" s="328"/>
      <c r="AZ29" s="328"/>
      <c r="BA29" s="328"/>
      <c r="BB29" s="328"/>
      <c r="BC29" s="328"/>
      <c r="BD29" s="328"/>
      <c r="BE29" s="328"/>
      <c r="BF29" s="328"/>
      <c r="BG29" s="328"/>
      <c r="BH29" s="328"/>
      <c r="BI29" s="328"/>
      <c r="BJ29" s="328"/>
      <c r="BK29" s="328"/>
      <c r="BL29" s="328"/>
      <c r="BM29" s="328"/>
      <c r="BN29" s="328"/>
      <c r="BO29" s="328"/>
      <c r="BP29" s="328"/>
      <c r="BQ29" s="328"/>
      <c r="BR29" s="328"/>
      <c r="BS29" s="328"/>
      <c r="BT29" s="328"/>
      <c r="BU29" s="328"/>
      <c r="BV29" s="328"/>
      <c r="BW29" s="328"/>
      <c r="BX29" s="328"/>
      <c r="BY29" s="328"/>
      <c r="BZ29" s="328"/>
      <c r="CA29" s="328"/>
      <c r="CB29" s="328"/>
      <c r="CC29" s="328"/>
      <c r="CD29" s="328"/>
      <c r="CE29" s="328"/>
      <c r="CF29" s="328"/>
      <c r="CG29" s="328"/>
      <c r="CH29" s="328"/>
      <c r="CI29" s="328"/>
      <c r="CJ29" s="328"/>
      <c r="CK29" s="328"/>
      <c r="CL29" s="328"/>
      <c r="CM29" s="328"/>
      <c r="CN29" s="328"/>
      <c r="CO29" s="328"/>
      <c r="CP29" s="328"/>
      <c r="CQ29" s="328"/>
      <c r="CR29" s="328"/>
      <c r="CS29" s="328"/>
      <c r="CT29" s="328"/>
      <c r="CU29" s="328"/>
      <c r="CV29" s="328"/>
      <c r="CW29" s="328"/>
      <c r="CX29" s="328"/>
      <c r="CY29" s="328"/>
      <c r="CZ29" s="328"/>
      <c r="DA29" s="328"/>
      <c r="DB29" s="328"/>
      <c r="DC29" s="328"/>
      <c r="DD29" s="328"/>
      <c r="DE29" s="328"/>
      <c r="DF29" s="328"/>
      <c r="DG29" s="328"/>
      <c r="DH29" s="328"/>
      <c r="DI29" s="328"/>
      <c r="DJ29" s="328"/>
      <c r="DK29" s="328"/>
      <c r="DL29" s="328"/>
      <c r="DM29" s="328"/>
      <c r="DN29" s="328"/>
      <c r="DO29" s="328"/>
      <c r="DP29" s="328"/>
      <c r="DQ29" s="328"/>
      <c r="DR29" s="328"/>
      <c r="DS29" s="328"/>
      <c r="DT29" s="328"/>
      <c r="DU29" s="328"/>
      <c r="DV29" s="328"/>
      <c r="DW29" s="328"/>
      <c r="DX29" s="328"/>
      <c r="DY29" s="328"/>
      <c r="DZ29" s="328"/>
      <c r="EA29" s="328"/>
      <c r="EB29" s="328"/>
      <c r="EC29" s="328"/>
      <c r="ED29" s="328"/>
      <c r="EE29" s="328"/>
      <c r="EF29" s="328"/>
      <c r="EG29" s="328"/>
      <c r="EH29" s="328"/>
      <c r="EI29" s="328"/>
      <c r="EJ29" s="328"/>
      <c r="EK29" s="328"/>
      <c r="EL29" s="328"/>
      <c r="EM29" s="328"/>
      <c r="EN29" s="328"/>
      <c r="EO29" s="328"/>
      <c r="EP29" s="328"/>
      <c r="EQ29" s="328"/>
      <c r="ER29" s="328"/>
      <c r="ES29" s="328"/>
      <c r="ET29" s="328"/>
      <c r="EU29" s="328"/>
      <c r="EV29" s="328"/>
      <c r="EW29" s="328"/>
      <c r="EX29" s="328"/>
      <c r="EY29" s="328"/>
      <c r="EZ29" s="328"/>
      <c r="FA29" s="328"/>
      <c r="FB29" s="328"/>
      <c r="FC29" s="328"/>
      <c r="FD29" s="328"/>
      <c r="FE29" s="328"/>
      <c r="FF29" s="328"/>
      <c r="FG29" s="328"/>
      <c r="FH29" s="328"/>
      <c r="FI29" s="328"/>
      <c r="FJ29" s="328"/>
      <c r="FK29" s="328"/>
      <c r="FL29" s="328"/>
      <c r="FM29" s="328"/>
      <c r="FN29" s="328"/>
      <c r="FO29" s="328"/>
      <c r="FP29" s="328"/>
      <c r="FQ29" s="328"/>
      <c r="FR29" s="328"/>
      <c r="FS29" s="328"/>
      <c r="FT29" s="328"/>
      <c r="FU29" s="328"/>
      <c r="FV29" s="328"/>
      <c r="FW29" s="328"/>
      <c r="FX29" s="328"/>
      <c r="FY29" s="328"/>
      <c r="FZ29" s="328"/>
      <c r="GA29" s="328"/>
      <c r="GB29" s="328"/>
      <c r="GC29" s="328"/>
      <c r="GD29" s="328"/>
      <c r="GE29" s="328"/>
      <c r="GF29" s="328"/>
      <c r="GG29" s="328"/>
      <c r="GH29" s="328"/>
      <c r="GI29" s="328"/>
      <c r="GJ29" s="328"/>
      <c r="GK29" s="328"/>
      <c r="GL29" s="328"/>
      <c r="GM29" s="328"/>
      <c r="GN29" s="328"/>
      <c r="GO29" s="328"/>
      <c r="GP29" s="328"/>
      <c r="GQ29" s="328"/>
      <c r="GR29" s="328"/>
      <c r="GS29" s="328"/>
      <c r="GT29" s="328"/>
      <c r="GU29" s="328"/>
      <c r="GV29" s="328"/>
      <c r="GW29" s="328"/>
      <c r="GX29" s="328"/>
      <c r="GY29" s="328"/>
      <c r="GZ29" s="328"/>
      <c r="HA29" s="328"/>
      <c r="HB29" s="328"/>
      <c r="HC29" s="328"/>
      <c r="HD29" s="328"/>
      <c r="HE29" s="328"/>
      <c r="HF29" s="328"/>
      <c r="HG29" s="328"/>
      <c r="HH29" s="328"/>
      <c r="HI29" s="328"/>
      <c r="HJ29" s="328"/>
      <c r="HK29" s="328"/>
      <c r="HL29" s="328"/>
      <c r="HM29" s="328"/>
      <c r="HN29" s="328"/>
      <c r="HO29" s="328"/>
      <c r="HP29" s="328"/>
      <c r="HQ29" s="328"/>
      <c r="HR29" s="328"/>
      <c r="HS29" s="328"/>
      <c r="HT29" s="328"/>
      <c r="HU29" s="328"/>
      <c r="HV29" s="328"/>
      <c r="HW29" s="328"/>
      <c r="HX29" s="328"/>
      <c r="HY29" s="328"/>
      <c r="HZ29" s="328"/>
      <c r="IA29" s="328"/>
      <c r="IB29" s="328"/>
      <c r="IC29" s="328"/>
      <c r="ID29" s="328"/>
      <c r="IE29" s="328"/>
      <c r="IF29" s="328"/>
      <c r="IG29" s="328"/>
      <c r="IH29" s="328"/>
      <c r="II29" s="328"/>
      <c r="IJ29" s="328"/>
      <c r="IK29" s="328"/>
      <c r="IL29" s="328"/>
      <c r="IM29" s="328"/>
      <c r="IN29" s="328"/>
    </row>
    <row r="30" spans="1:248" ht="15">
      <c r="A30" s="490" t="s">
        <v>23</v>
      </c>
      <c r="B30" s="487">
        <v>123.31</v>
      </c>
      <c r="C30" s="487">
        <v>172.65</v>
      </c>
      <c r="D30" s="489">
        <v>197.13</v>
      </c>
      <c r="E30" s="489">
        <v>189.49</v>
      </c>
      <c r="F30" s="489">
        <v>210.69</v>
      </c>
      <c r="G30" s="483"/>
      <c r="H30" s="328"/>
      <c r="I30" s="328"/>
      <c r="J30" s="328"/>
      <c r="K30" s="328"/>
      <c r="L30" s="328"/>
      <c r="M30" s="328"/>
      <c r="N30" s="328"/>
      <c r="O30" s="328"/>
      <c r="P30" s="328"/>
      <c r="Q30" s="328"/>
      <c r="R30" s="328"/>
      <c r="S30" s="328"/>
      <c r="T30" s="328"/>
      <c r="U30" s="328"/>
      <c r="V30" s="328"/>
      <c r="W30" s="328"/>
      <c r="X30" s="328"/>
      <c r="Y30" s="328"/>
      <c r="Z30" s="328"/>
      <c r="AA30" s="328"/>
      <c r="AB30" s="328"/>
      <c r="AC30" s="328"/>
      <c r="AD30" s="328"/>
      <c r="AE30" s="328"/>
      <c r="AF30" s="328"/>
      <c r="AG30" s="328"/>
      <c r="AH30" s="328"/>
      <c r="AI30" s="328"/>
      <c r="AJ30" s="328"/>
      <c r="AK30" s="328"/>
      <c r="AL30" s="328"/>
      <c r="AM30" s="328"/>
      <c r="AN30" s="328"/>
      <c r="AO30" s="328"/>
      <c r="AP30" s="328"/>
      <c r="AQ30" s="328"/>
      <c r="AR30" s="328"/>
      <c r="AS30" s="328"/>
      <c r="AT30" s="328"/>
      <c r="AU30" s="328"/>
      <c r="AV30" s="328"/>
      <c r="AW30" s="328"/>
      <c r="AX30" s="328"/>
      <c r="AY30" s="328"/>
      <c r="AZ30" s="328"/>
      <c r="BA30" s="328"/>
      <c r="BB30" s="328"/>
      <c r="BC30" s="328"/>
      <c r="BD30" s="328"/>
      <c r="BE30" s="328"/>
      <c r="BF30" s="328"/>
      <c r="BG30" s="328"/>
      <c r="BH30" s="328"/>
      <c r="BI30" s="328"/>
      <c r="BJ30" s="328"/>
      <c r="BK30" s="328"/>
      <c r="BL30" s="328"/>
      <c r="BM30" s="328"/>
      <c r="BN30" s="328"/>
      <c r="BO30" s="328"/>
      <c r="BP30" s="328"/>
      <c r="BQ30" s="328"/>
      <c r="BR30" s="328"/>
      <c r="BS30" s="328"/>
      <c r="BT30" s="328"/>
      <c r="BU30" s="328"/>
      <c r="BV30" s="328"/>
      <c r="BW30" s="328"/>
      <c r="BX30" s="328"/>
      <c r="BY30" s="328"/>
      <c r="BZ30" s="328"/>
      <c r="CA30" s="328"/>
      <c r="CB30" s="328"/>
      <c r="CC30" s="328"/>
      <c r="CD30" s="328"/>
      <c r="CE30" s="328"/>
      <c r="CF30" s="328"/>
      <c r="CG30" s="328"/>
      <c r="CH30" s="328"/>
      <c r="CI30" s="328"/>
      <c r="CJ30" s="328"/>
      <c r="CK30" s="328"/>
      <c r="CL30" s="328"/>
      <c r="CM30" s="328"/>
      <c r="CN30" s="328"/>
      <c r="CO30" s="328"/>
      <c r="CP30" s="328"/>
      <c r="CQ30" s="328"/>
      <c r="CR30" s="328"/>
      <c r="CS30" s="328"/>
      <c r="CT30" s="328"/>
      <c r="CU30" s="328"/>
      <c r="CV30" s="328"/>
      <c r="CW30" s="328"/>
      <c r="CX30" s="328"/>
      <c r="CY30" s="328"/>
      <c r="CZ30" s="328"/>
      <c r="DA30" s="328"/>
      <c r="DB30" s="328"/>
      <c r="DC30" s="328"/>
      <c r="DD30" s="328"/>
      <c r="DE30" s="328"/>
      <c r="DF30" s="328"/>
      <c r="DG30" s="328"/>
      <c r="DH30" s="328"/>
      <c r="DI30" s="328"/>
      <c r="DJ30" s="328"/>
      <c r="DK30" s="328"/>
      <c r="DL30" s="328"/>
      <c r="DM30" s="328"/>
      <c r="DN30" s="328"/>
      <c r="DO30" s="328"/>
      <c r="DP30" s="328"/>
      <c r="DQ30" s="328"/>
      <c r="DR30" s="328"/>
      <c r="DS30" s="328"/>
      <c r="DT30" s="328"/>
      <c r="DU30" s="328"/>
      <c r="DV30" s="328"/>
      <c r="DW30" s="328"/>
      <c r="DX30" s="328"/>
      <c r="DY30" s="328"/>
      <c r="DZ30" s="328"/>
      <c r="EA30" s="328"/>
      <c r="EB30" s="328"/>
      <c r="EC30" s="328"/>
      <c r="ED30" s="328"/>
      <c r="EE30" s="328"/>
      <c r="EF30" s="328"/>
      <c r="EG30" s="328"/>
      <c r="EH30" s="328"/>
      <c r="EI30" s="328"/>
      <c r="EJ30" s="328"/>
      <c r="EK30" s="328"/>
      <c r="EL30" s="328"/>
      <c r="EM30" s="328"/>
      <c r="EN30" s="328"/>
      <c r="EO30" s="328"/>
      <c r="EP30" s="328"/>
      <c r="EQ30" s="328"/>
      <c r="ER30" s="328"/>
      <c r="ES30" s="328"/>
      <c r="ET30" s="328"/>
      <c r="EU30" s="328"/>
      <c r="EV30" s="328"/>
      <c r="EW30" s="328"/>
      <c r="EX30" s="328"/>
      <c r="EY30" s="328"/>
      <c r="EZ30" s="328"/>
      <c r="FA30" s="328"/>
      <c r="FB30" s="328"/>
      <c r="FC30" s="328"/>
      <c r="FD30" s="328"/>
      <c r="FE30" s="328"/>
      <c r="FF30" s="328"/>
      <c r="FG30" s="328"/>
      <c r="FH30" s="328"/>
      <c r="FI30" s="328"/>
      <c r="FJ30" s="328"/>
      <c r="FK30" s="328"/>
      <c r="FL30" s="328"/>
      <c r="FM30" s="328"/>
      <c r="FN30" s="328"/>
      <c r="FO30" s="328"/>
      <c r="FP30" s="328"/>
      <c r="FQ30" s="328"/>
      <c r="FR30" s="328"/>
      <c r="FS30" s="328"/>
      <c r="FT30" s="328"/>
      <c r="FU30" s="328"/>
      <c r="FV30" s="328"/>
      <c r="FW30" s="328"/>
      <c r="FX30" s="328"/>
      <c r="FY30" s="328"/>
      <c r="FZ30" s="328"/>
      <c r="GA30" s="328"/>
      <c r="GB30" s="328"/>
      <c r="GC30" s="328"/>
      <c r="GD30" s="328"/>
      <c r="GE30" s="328"/>
      <c r="GF30" s="328"/>
      <c r="GG30" s="328"/>
      <c r="GH30" s="328"/>
      <c r="GI30" s="328"/>
      <c r="GJ30" s="328"/>
      <c r="GK30" s="328"/>
      <c r="GL30" s="328"/>
      <c r="GM30" s="328"/>
      <c r="GN30" s="328"/>
      <c r="GO30" s="328"/>
      <c r="GP30" s="328"/>
      <c r="GQ30" s="328"/>
      <c r="GR30" s="328"/>
      <c r="GS30" s="328"/>
      <c r="GT30" s="328"/>
      <c r="GU30" s="328"/>
      <c r="GV30" s="328"/>
      <c r="GW30" s="328"/>
      <c r="GX30" s="328"/>
      <c r="GY30" s="328"/>
      <c r="GZ30" s="328"/>
      <c r="HA30" s="328"/>
      <c r="HB30" s="328"/>
      <c r="HC30" s="328"/>
      <c r="HD30" s="328"/>
      <c r="HE30" s="328"/>
      <c r="HF30" s="328"/>
      <c r="HG30" s="328"/>
      <c r="HH30" s="328"/>
      <c r="HI30" s="328"/>
      <c r="HJ30" s="328"/>
      <c r="HK30" s="328"/>
      <c r="HL30" s="328"/>
      <c r="HM30" s="328"/>
      <c r="HN30" s="328"/>
      <c r="HO30" s="328"/>
      <c r="HP30" s="328"/>
      <c r="HQ30" s="328"/>
      <c r="HR30" s="328"/>
      <c r="HS30" s="328"/>
      <c r="HT30" s="328"/>
      <c r="HU30" s="328"/>
      <c r="HV30" s="328"/>
      <c r="HW30" s="328"/>
      <c r="HX30" s="328"/>
      <c r="HY30" s="328"/>
      <c r="HZ30" s="328"/>
      <c r="IA30" s="328"/>
      <c r="IB30" s="328"/>
      <c r="IC30" s="328"/>
      <c r="ID30" s="328"/>
      <c r="IE30" s="328"/>
      <c r="IF30" s="328"/>
      <c r="IG30" s="328"/>
      <c r="IH30" s="328"/>
      <c r="II30" s="328"/>
      <c r="IJ30" s="328"/>
      <c r="IK30" s="328"/>
      <c r="IL30" s="328"/>
      <c r="IM30" s="328"/>
      <c r="IN30" s="328"/>
    </row>
    <row r="31" spans="1:248" ht="15">
      <c r="A31" s="491" t="s">
        <v>22</v>
      </c>
      <c r="B31" s="485"/>
      <c r="C31" s="485"/>
      <c r="D31" s="489"/>
      <c r="E31" s="489"/>
      <c r="F31" s="489"/>
      <c r="G31" s="483"/>
      <c r="H31" s="328"/>
      <c r="I31" s="328"/>
      <c r="J31" s="328"/>
      <c r="K31" s="328"/>
      <c r="L31" s="328"/>
      <c r="M31" s="328"/>
      <c r="N31" s="328"/>
      <c r="O31" s="328"/>
      <c r="P31" s="328"/>
      <c r="Q31" s="328"/>
      <c r="R31" s="328"/>
      <c r="S31" s="328"/>
      <c r="T31" s="328"/>
      <c r="U31" s="328"/>
      <c r="V31" s="328"/>
      <c r="W31" s="328"/>
      <c r="X31" s="328"/>
      <c r="Y31" s="328"/>
      <c r="Z31" s="328"/>
      <c r="AA31" s="328"/>
      <c r="AB31" s="328"/>
      <c r="AC31" s="328"/>
      <c r="AD31" s="328"/>
      <c r="AE31" s="328"/>
      <c r="AF31" s="328"/>
      <c r="AG31" s="328"/>
      <c r="AH31" s="328"/>
      <c r="AI31" s="328"/>
      <c r="AJ31" s="328"/>
      <c r="AK31" s="328"/>
      <c r="AL31" s="328"/>
      <c r="AM31" s="328"/>
      <c r="AN31" s="328"/>
      <c r="AO31" s="328"/>
      <c r="AP31" s="328"/>
      <c r="AQ31" s="328"/>
      <c r="AR31" s="328"/>
      <c r="AS31" s="328"/>
      <c r="AT31" s="328"/>
      <c r="AU31" s="328"/>
      <c r="AV31" s="328"/>
      <c r="AW31" s="328"/>
      <c r="AX31" s="328"/>
      <c r="AY31" s="328"/>
      <c r="AZ31" s="328"/>
      <c r="BA31" s="328"/>
      <c r="BB31" s="328"/>
      <c r="BC31" s="328"/>
      <c r="BD31" s="328"/>
      <c r="BE31" s="328"/>
      <c r="BF31" s="328"/>
      <c r="BG31" s="328"/>
      <c r="BH31" s="328"/>
      <c r="BI31" s="328"/>
      <c r="BJ31" s="328"/>
      <c r="BK31" s="328"/>
      <c r="BL31" s="328"/>
      <c r="BM31" s="328"/>
      <c r="BN31" s="328"/>
      <c r="BO31" s="328"/>
      <c r="BP31" s="328"/>
      <c r="BQ31" s="328"/>
      <c r="BR31" s="328"/>
      <c r="BS31" s="328"/>
      <c r="BT31" s="328"/>
      <c r="BU31" s="328"/>
      <c r="BV31" s="328"/>
      <c r="BW31" s="328"/>
      <c r="BX31" s="328"/>
      <c r="BY31" s="328"/>
      <c r="BZ31" s="328"/>
      <c r="CA31" s="328"/>
      <c r="CB31" s="328"/>
      <c r="CC31" s="328"/>
      <c r="CD31" s="328"/>
      <c r="CE31" s="328"/>
      <c r="CF31" s="328"/>
      <c r="CG31" s="328"/>
      <c r="CH31" s="328"/>
      <c r="CI31" s="328"/>
      <c r="CJ31" s="328"/>
      <c r="CK31" s="328"/>
      <c r="CL31" s="328"/>
      <c r="CM31" s="328"/>
      <c r="CN31" s="328"/>
      <c r="CO31" s="328"/>
      <c r="CP31" s="328"/>
      <c r="CQ31" s="328"/>
      <c r="CR31" s="328"/>
      <c r="CS31" s="328"/>
      <c r="CT31" s="328"/>
      <c r="CU31" s="328"/>
      <c r="CV31" s="328"/>
      <c r="CW31" s="328"/>
      <c r="CX31" s="328"/>
      <c r="CY31" s="328"/>
      <c r="CZ31" s="328"/>
      <c r="DA31" s="328"/>
      <c r="DB31" s="328"/>
      <c r="DC31" s="328"/>
      <c r="DD31" s="328"/>
      <c r="DE31" s="328"/>
      <c r="DF31" s="328"/>
      <c r="DG31" s="328"/>
      <c r="DH31" s="328"/>
      <c r="DI31" s="328"/>
      <c r="DJ31" s="328"/>
      <c r="DK31" s="328"/>
      <c r="DL31" s="328"/>
      <c r="DM31" s="328"/>
      <c r="DN31" s="328"/>
      <c r="DO31" s="328"/>
      <c r="DP31" s="328"/>
      <c r="DQ31" s="328"/>
      <c r="DR31" s="328"/>
      <c r="DS31" s="328"/>
      <c r="DT31" s="328"/>
      <c r="DU31" s="328"/>
      <c r="DV31" s="328"/>
      <c r="DW31" s="328"/>
      <c r="DX31" s="328"/>
      <c r="DY31" s="328"/>
      <c r="DZ31" s="328"/>
      <c r="EA31" s="328"/>
      <c r="EB31" s="328"/>
      <c r="EC31" s="328"/>
      <c r="ED31" s="328"/>
      <c r="EE31" s="328"/>
      <c r="EF31" s="328"/>
      <c r="EG31" s="328"/>
      <c r="EH31" s="328"/>
      <c r="EI31" s="328"/>
      <c r="EJ31" s="328"/>
      <c r="EK31" s="328"/>
      <c r="EL31" s="328"/>
      <c r="EM31" s="328"/>
      <c r="EN31" s="328"/>
      <c r="EO31" s="328"/>
      <c r="EP31" s="328"/>
      <c r="EQ31" s="328"/>
      <c r="ER31" s="328"/>
      <c r="ES31" s="328"/>
      <c r="ET31" s="328"/>
      <c r="EU31" s="328"/>
      <c r="EV31" s="328"/>
      <c r="EW31" s="328"/>
      <c r="EX31" s="328"/>
      <c r="EY31" s="328"/>
      <c r="EZ31" s="328"/>
      <c r="FA31" s="328"/>
      <c r="FB31" s="328"/>
      <c r="FC31" s="328"/>
      <c r="FD31" s="328"/>
      <c r="FE31" s="328"/>
      <c r="FF31" s="328"/>
      <c r="FG31" s="328"/>
      <c r="FH31" s="328"/>
      <c r="FI31" s="328"/>
      <c r="FJ31" s="328"/>
      <c r="FK31" s="328"/>
      <c r="FL31" s="328"/>
      <c r="FM31" s="328"/>
      <c r="FN31" s="328"/>
      <c r="FO31" s="328"/>
      <c r="FP31" s="328"/>
      <c r="FQ31" s="328"/>
      <c r="FR31" s="328"/>
      <c r="FS31" s="328"/>
      <c r="FT31" s="328"/>
      <c r="FU31" s="328"/>
      <c r="FV31" s="328"/>
      <c r="FW31" s="328"/>
      <c r="FX31" s="328"/>
      <c r="FY31" s="328"/>
      <c r="FZ31" s="328"/>
      <c r="GA31" s="328"/>
      <c r="GB31" s="328"/>
      <c r="GC31" s="328"/>
      <c r="GD31" s="328"/>
      <c r="GE31" s="328"/>
      <c r="GF31" s="328"/>
      <c r="GG31" s="328"/>
      <c r="GH31" s="328"/>
      <c r="GI31" s="328"/>
      <c r="GJ31" s="328"/>
      <c r="GK31" s="328"/>
      <c r="GL31" s="328"/>
      <c r="GM31" s="328"/>
      <c r="GN31" s="328"/>
      <c r="GO31" s="328"/>
      <c r="GP31" s="328"/>
      <c r="GQ31" s="328"/>
      <c r="GR31" s="328"/>
      <c r="GS31" s="328"/>
      <c r="GT31" s="328"/>
      <c r="GU31" s="328"/>
      <c r="GV31" s="328"/>
      <c r="GW31" s="328"/>
      <c r="GX31" s="328"/>
      <c r="GY31" s="328"/>
      <c r="GZ31" s="328"/>
      <c r="HA31" s="328"/>
      <c r="HB31" s="328"/>
      <c r="HC31" s="328"/>
      <c r="HD31" s="328"/>
      <c r="HE31" s="328"/>
      <c r="HF31" s="328"/>
      <c r="HG31" s="328"/>
      <c r="HH31" s="328"/>
      <c r="HI31" s="328"/>
      <c r="HJ31" s="328"/>
      <c r="HK31" s="328"/>
      <c r="HL31" s="328"/>
      <c r="HM31" s="328"/>
      <c r="HN31" s="328"/>
      <c r="HO31" s="328"/>
      <c r="HP31" s="328"/>
      <c r="HQ31" s="328"/>
      <c r="HR31" s="328"/>
      <c r="HS31" s="328"/>
      <c r="HT31" s="328"/>
      <c r="HU31" s="328"/>
      <c r="HV31" s="328"/>
      <c r="HW31" s="328"/>
      <c r="HX31" s="328"/>
      <c r="HY31" s="328"/>
      <c r="HZ31" s="328"/>
      <c r="IA31" s="328"/>
      <c r="IB31" s="328"/>
      <c r="IC31" s="328"/>
      <c r="ID31" s="328"/>
      <c r="IE31" s="328"/>
      <c r="IF31" s="328"/>
      <c r="IG31" s="328"/>
      <c r="IH31" s="328"/>
      <c r="II31" s="328"/>
      <c r="IJ31" s="328"/>
      <c r="IK31" s="328"/>
      <c r="IL31" s="328"/>
      <c r="IM31" s="328"/>
      <c r="IN31" s="328"/>
    </row>
    <row r="32" spans="1:248" ht="15">
      <c r="A32" s="490" t="s">
        <v>21</v>
      </c>
      <c r="B32" s="485">
        <v>23.22</v>
      </c>
      <c r="C32" s="485">
        <v>16.54</v>
      </c>
      <c r="D32" s="489">
        <v>15.68</v>
      </c>
      <c r="E32" s="489">
        <v>19.96</v>
      </c>
      <c r="F32" s="489">
        <v>51.48</v>
      </c>
      <c r="G32" s="483"/>
      <c r="H32" s="328"/>
      <c r="I32" s="328"/>
      <c r="J32" s="328"/>
      <c r="K32" s="328"/>
      <c r="L32" s="328"/>
      <c r="M32" s="328"/>
      <c r="N32" s="328"/>
      <c r="O32" s="328"/>
      <c r="P32" s="328"/>
      <c r="Q32" s="328"/>
      <c r="R32" s="328"/>
      <c r="S32" s="328"/>
      <c r="T32" s="328"/>
      <c r="U32" s="328"/>
      <c r="V32" s="328"/>
      <c r="W32" s="328"/>
      <c r="X32" s="328"/>
      <c r="Y32" s="328"/>
      <c r="Z32" s="328"/>
      <c r="AA32" s="328"/>
      <c r="AB32" s="328"/>
      <c r="AC32" s="328"/>
      <c r="AD32" s="328"/>
      <c r="AE32" s="328"/>
      <c r="AF32" s="328"/>
      <c r="AG32" s="328"/>
      <c r="AH32" s="328"/>
      <c r="AI32" s="328"/>
      <c r="AJ32" s="328"/>
      <c r="AK32" s="328"/>
      <c r="AL32" s="328"/>
      <c r="AM32" s="328"/>
      <c r="AN32" s="328"/>
      <c r="AO32" s="328"/>
      <c r="AP32" s="328"/>
      <c r="AQ32" s="328"/>
      <c r="AR32" s="328"/>
      <c r="AS32" s="328"/>
      <c r="AT32" s="328"/>
      <c r="AU32" s="328"/>
      <c r="AV32" s="328"/>
      <c r="AW32" s="328"/>
      <c r="AX32" s="328"/>
      <c r="AY32" s="328"/>
      <c r="AZ32" s="328"/>
      <c r="BA32" s="328"/>
      <c r="BB32" s="328"/>
      <c r="BC32" s="328"/>
      <c r="BD32" s="328"/>
      <c r="BE32" s="328"/>
      <c r="BF32" s="328"/>
      <c r="BG32" s="328"/>
      <c r="BH32" s="328"/>
      <c r="BI32" s="328"/>
      <c r="BJ32" s="328"/>
      <c r="BK32" s="328"/>
      <c r="BL32" s="328"/>
      <c r="BM32" s="328"/>
      <c r="BN32" s="328"/>
      <c r="BO32" s="328"/>
      <c r="BP32" s="328"/>
      <c r="BQ32" s="328"/>
      <c r="BR32" s="328"/>
      <c r="BS32" s="328"/>
      <c r="BT32" s="328"/>
      <c r="BU32" s="328"/>
      <c r="BV32" s="328"/>
      <c r="BW32" s="328"/>
      <c r="BX32" s="328"/>
      <c r="BY32" s="328"/>
      <c r="BZ32" s="328"/>
      <c r="CA32" s="328"/>
      <c r="CB32" s="328"/>
      <c r="CC32" s="328"/>
      <c r="CD32" s="328"/>
      <c r="CE32" s="328"/>
      <c r="CF32" s="328"/>
      <c r="CG32" s="328"/>
      <c r="CH32" s="328"/>
      <c r="CI32" s="328"/>
      <c r="CJ32" s="328"/>
      <c r="CK32" s="328"/>
      <c r="CL32" s="328"/>
      <c r="CM32" s="328"/>
      <c r="CN32" s="328"/>
      <c r="CO32" s="328"/>
      <c r="CP32" s="328"/>
      <c r="CQ32" s="328"/>
      <c r="CR32" s="328"/>
      <c r="CS32" s="328"/>
      <c r="CT32" s="328"/>
      <c r="CU32" s="328"/>
      <c r="CV32" s="328"/>
      <c r="CW32" s="328"/>
      <c r="CX32" s="328"/>
      <c r="CY32" s="328"/>
      <c r="CZ32" s="328"/>
      <c r="DA32" s="328"/>
      <c r="DB32" s="328"/>
      <c r="DC32" s="328"/>
      <c r="DD32" s="328"/>
      <c r="DE32" s="328"/>
      <c r="DF32" s="328"/>
      <c r="DG32" s="328"/>
      <c r="DH32" s="328"/>
      <c r="DI32" s="328"/>
      <c r="DJ32" s="328"/>
      <c r="DK32" s="328"/>
      <c r="DL32" s="328"/>
      <c r="DM32" s="328"/>
      <c r="DN32" s="328"/>
      <c r="DO32" s="328"/>
      <c r="DP32" s="328"/>
      <c r="DQ32" s="328"/>
      <c r="DR32" s="328"/>
      <c r="DS32" s="328"/>
      <c r="DT32" s="328"/>
      <c r="DU32" s="328"/>
      <c r="DV32" s="328"/>
      <c r="DW32" s="328"/>
      <c r="DX32" s="328"/>
      <c r="DY32" s="328"/>
      <c r="DZ32" s="328"/>
      <c r="EA32" s="328"/>
      <c r="EB32" s="328"/>
      <c r="EC32" s="328"/>
      <c r="ED32" s="328"/>
      <c r="EE32" s="328"/>
      <c r="EF32" s="328"/>
      <c r="EG32" s="328"/>
      <c r="EH32" s="328"/>
      <c r="EI32" s="328"/>
      <c r="EJ32" s="328"/>
      <c r="EK32" s="328"/>
      <c r="EL32" s="328"/>
      <c r="EM32" s="328"/>
      <c r="EN32" s="328"/>
      <c r="EO32" s="328"/>
      <c r="EP32" s="328"/>
      <c r="EQ32" s="328"/>
      <c r="ER32" s="328"/>
      <c r="ES32" s="328"/>
      <c r="ET32" s="328"/>
      <c r="EU32" s="328"/>
      <c r="EV32" s="328"/>
      <c r="EW32" s="328"/>
      <c r="EX32" s="328"/>
      <c r="EY32" s="328"/>
      <c r="EZ32" s="328"/>
      <c r="FA32" s="328"/>
      <c r="FB32" s="328"/>
      <c r="FC32" s="328"/>
      <c r="FD32" s="328"/>
      <c r="FE32" s="328"/>
      <c r="FF32" s="328"/>
      <c r="FG32" s="328"/>
      <c r="FH32" s="328"/>
      <c r="FI32" s="328"/>
      <c r="FJ32" s="328"/>
      <c r="FK32" s="328"/>
      <c r="FL32" s="328"/>
      <c r="FM32" s="328"/>
      <c r="FN32" s="328"/>
      <c r="FO32" s="328"/>
      <c r="FP32" s="328"/>
      <c r="FQ32" s="328"/>
      <c r="FR32" s="328"/>
      <c r="FS32" s="328"/>
      <c r="FT32" s="328"/>
      <c r="FU32" s="328"/>
      <c r="FV32" s="328"/>
      <c r="FW32" s="328"/>
      <c r="FX32" s="328"/>
      <c r="FY32" s="328"/>
      <c r="FZ32" s="328"/>
      <c r="GA32" s="328"/>
      <c r="GB32" s="328"/>
      <c r="GC32" s="328"/>
      <c r="GD32" s="328"/>
      <c r="GE32" s="328"/>
      <c r="GF32" s="328"/>
      <c r="GG32" s="328"/>
      <c r="GH32" s="328"/>
      <c r="GI32" s="328"/>
      <c r="GJ32" s="328"/>
      <c r="GK32" s="328"/>
      <c r="GL32" s="328"/>
      <c r="GM32" s="328"/>
      <c r="GN32" s="328"/>
      <c r="GO32" s="328"/>
      <c r="GP32" s="328"/>
      <c r="GQ32" s="328"/>
      <c r="GR32" s="328"/>
      <c r="GS32" s="328"/>
      <c r="GT32" s="328"/>
      <c r="GU32" s="328"/>
      <c r="GV32" s="328"/>
      <c r="GW32" s="328"/>
      <c r="GX32" s="328"/>
      <c r="GY32" s="328"/>
      <c r="GZ32" s="328"/>
      <c r="HA32" s="328"/>
      <c r="HB32" s="328"/>
      <c r="HC32" s="328"/>
      <c r="HD32" s="328"/>
      <c r="HE32" s="328"/>
      <c r="HF32" s="328"/>
      <c r="HG32" s="328"/>
      <c r="HH32" s="328"/>
      <c r="HI32" s="328"/>
      <c r="HJ32" s="328"/>
      <c r="HK32" s="328"/>
      <c r="HL32" s="328"/>
      <c r="HM32" s="328"/>
      <c r="HN32" s="328"/>
      <c r="HO32" s="328"/>
      <c r="HP32" s="328"/>
      <c r="HQ32" s="328"/>
      <c r="HR32" s="328"/>
      <c r="HS32" s="328"/>
      <c r="HT32" s="328"/>
      <c r="HU32" s="328"/>
      <c r="HV32" s="328"/>
      <c r="HW32" s="328"/>
      <c r="HX32" s="328"/>
      <c r="HY32" s="328"/>
      <c r="HZ32" s="328"/>
      <c r="IA32" s="328"/>
      <c r="IB32" s="328"/>
      <c r="IC32" s="328"/>
      <c r="ID32" s="328"/>
      <c r="IE32" s="328"/>
      <c r="IF32" s="328"/>
      <c r="IG32" s="328"/>
      <c r="IH32" s="328"/>
      <c r="II32" s="328"/>
      <c r="IJ32" s="328"/>
      <c r="IK32" s="328"/>
      <c r="IL32" s="328"/>
      <c r="IM32" s="328"/>
      <c r="IN32" s="328"/>
    </row>
    <row r="33" spans="1:248" ht="15">
      <c r="A33" s="492" t="s">
        <v>20</v>
      </c>
      <c r="B33" s="487"/>
      <c r="C33" s="487"/>
      <c r="D33" s="487"/>
      <c r="E33" s="487"/>
      <c r="F33" s="487"/>
      <c r="G33" s="483"/>
      <c r="H33" s="328"/>
      <c r="I33" s="328"/>
      <c r="J33" s="328"/>
      <c r="K33" s="328"/>
      <c r="L33" s="328"/>
      <c r="M33" s="328"/>
      <c r="N33" s="328"/>
      <c r="O33" s="328"/>
      <c r="P33" s="328"/>
      <c r="Q33" s="328"/>
      <c r="R33" s="328"/>
      <c r="S33" s="328"/>
      <c r="T33" s="328"/>
      <c r="U33" s="328"/>
      <c r="V33" s="328"/>
      <c r="W33" s="328"/>
      <c r="X33" s="328"/>
      <c r="Y33" s="328"/>
      <c r="Z33" s="328"/>
      <c r="AA33" s="328"/>
      <c r="AB33" s="328"/>
      <c r="AC33" s="328"/>
      <c r="AD33" s="328"/>
      <c r="AE33" s="328"/>
      <c r="AF33" s="328"/>
      <c r="AG33" s="328"/>
      <c r="AH33" s="328"/>
      <c r="AI33" s="328"/>
      <c r="AJ33" s="328"/>
      <c r="AK33" s="328"/>
      <c r="AL33" s="328"/>
      <c r="AM33" s="328"/>
      <c r="AN33" s="328"/>
      <c r="AO33" s="328"/>
      <c r="AP33" s="328"/>
      <c r="AQ33" s="328"/>
      <c r="AR33" s="328"/>
      <c r="AS33" s="328"/>
      <c r="AT33" s="328"/>
      <c r="AU33" s="328"/>
      <c r="AV33" s="328"/>
      <c r="AW33" s="328"/>
      <c r="AX33" s="328"/>
      <c r="AY33" s="328"/>
      <c r="AZ33" s="328"/>
      <c r="BA33" s="328"/>
      <c r="BB33" s="328"/>
      <c r="BC33" s="328"/>
      <c r="BD33" s="328"/>
      <c r="BE33" s="328"/>
      <c r="BF33" s="328"/>
      <c r="BG33" s="328"/>
      <c r="BH33" s="328"/>
      <c r="BI33" s="328"/>
      <c r="BJ33" s="328"/>
      <c r="BK33" s="328"/>
      <c r="BL33" s="328"/>
      <c r="BM33" s="328"/>
      <c r="BN33" s="328"/>
      <c r="BO33" s="328"/>
      <c r="BP33" s="328"/>
      <c r="BQ33" s="328"/>
      <c r="BR33" s="328"/>
      <c r="BS33" s="328"/>
      <c r="BT33" s="328"/>
      <c r="BU33" s="328"/>
      <c r="BV33" s="328"/>
      <c r="BW33" s="328"/>
      <c r="BX33" s="328"/>
      <c r="BY33" s="328"/>
      <c r="BZ33" s="328"/>
      <c r="CA33" s="328"/>
      <c r="CB33" s="328"/>
      <c r="CC33" s="328"/>
      <c r="CD33" s="328"/>
      <c r="CE33" s="328"/>
      <c r="CF33" s="328"/>
      <c r="CG33" s="328"/>
      <c r="CH33" s="328"/>
      <c r="CI33" s="328"/>
      <c r="CJ33" s="328"/>
      <c r="CK33" s="328"/>
      <c r="CL33" s="328"/>
      <c r="CM33" s="328"/>
      <c r="CN33" s="328"/>
      <c r="CO33" s="328"/>
      <c r="CP33" s="328"/>
      <c r="CQ33" s="328"/>
      <c r="CR33" s="328"/>
      <c r="CS33" s="328"/>
      <c r="CT33" s="328"/>
      <c r="CU33" s="328"/>
      <c r="CV33" s="328"/>
      <c r="CW33" s="328"/>
      <c r="CX33" s="328"/>
      <c r="CY33" s="328"/>
      <c r="CZ33" s="328"/>
      <c r="DA33" s="328"/>
      <c r="DB33" s="328"/>
      <c r="DC33" s="328"/>
      <c r="DD33" s="328"/>
      <c r="DE33" s="328"/>
      <c r="DF33" s="328"/>
      <c r="DG33" s="328"/>
      <c r="DH33" s="328"/>
      <c r="DI33" s="328"/>
      <c r="DJ33" s="328"/>
      <c r="DK33" s="328"/>
      <c r="DL33" s="328"/>
      <c r="DM33" s="328"/>
      <c r="DN33" s="328"/>
      <c r="DO33" s="328"/>
      <c r="DP33" s="328"/>
      <c r="DQ33" s="328"/>
      <c r="DR33" s="328"/>
      <c r="DS33" s="328"/>
      <c r="DT33" s="328"/>
      <c r="DU33" s="328"/>
      <c r="DV33" s="328"/>
      <c r="DW33" s="328"/>
      <c r="DX33" s="328"/>
      <c r="DY33" s="328"/>
      <c r="DZ33" s="328"/>
      <c r="EA33" s="328"/>
      <c r="EB33" s="328"/>
      <c r="EC33" s="328"/>
      <c r="ED33" s="328"/>
      <c r="EE33" s="328"/>
      <c r="EF33" s="328"/>
      <c r="EG33" s="328"/>
      <c r="EH33" s="328"/>
      <c r="EI33" s="328"/>
      <c r="EJ33" s="328"/>
      <c r="EK33" s="328"/>
      <c r="EL33" s="328"/>
      <c r="EM33" s="328"/>
      <c r="EN33" s="328"/>
      <c r="EO33" s="328"/>
      <c r="EP33" s="328"/>
      <c r="EQ33" s="328"/>
      <c r="ER33" s="328"/>
      <c r="ES33" s="328"/>
      <c r="ET33" s="328"/>
      <c r="EU33" s="328"/>
      <c r="EV33" s="328"/>
      <c r="EW33" s="328"/>
      <c r="EX33" s="328"/>
      <c r="EY33" s="328"/>
      <c r="EZ33" s="328"/>
      <c r="FA33" s="328"/>
      <c r="FB33" s="328"/>
      <c r="FC33" s="328"/>
      <c r="FD33" s="328"/>
      <c r="FE33" s="328"/>
      <c r="FF33" s="328"/>
      <c r="FG33" s="328"/>
      <c r="FH33" s="328"/>
      <c r="FI33" s="328"/>
      <c r="FJ33" s="328"/>
      <c r="FK33" s="328"/>
      <c r="FL33" s="328"/>
      <c r="FM33" s="328"/>
      <c r="FN33" s="328"/>
      <c r="FO33" s="328"/>
      <c r="FP33" s="328"/>
      <c r="FQ33" s="328"/>
      <c r="FR33" s="328"/>
      <c r="FS33" s="328"/>
      <c r="FT33" s="328"/>
      <c r="FU33" s="328"/>
      <c r="FV33" s="328"/>
      <c r="FW33" s="328"/>
      <c r="FX33" s="328"/>
      <c r="FY33" s="328"/>
      <c r="FZ33" s="328"/>
      <c r="GA33" s="328"/>
      <c r="GB33" s="328"/>
      <c r="GC33" s="328"/>
      <c r="GD33" s="328"/>
      <c r="GE33" s="328"/>
      <c r="GF33" s="328"/>
      <c r="GG33" s="328"/>
      <c r="GH33" s="328"/>
      <c r="GI33" s="328"/>
      <c r="GJ33" s="328"/>
      <c r="GK33" s="328"/>
      <c r="GL33" s="328"/>
      <c r="GM33" s="328"/>
      <c r="GN33" s="328"/>
      <c r="GO33" s="328"/>
      <c r="GP33" s="328"/>
      <c r="GQ33" s="328"/>
      <c r="GR33" s="328"/>
      <c r="GS33" s="328"/>
      <c r="GT33" s="328"/>
      <c r="GU33" s="328"/>
      <c r="GV33" s="328"/>
      <c r="GW33" s="328"/>
      <c r="GX33" s="328"/>
      <c r="GY33" s="328"/>
      <c r="GZ33" s="328"/>
      <c r="HA33" s="328"/>
      <c r="HB33" s="328"/>
      <c r="HC33" s="328"/>
      <c r="HD33" s="328"/>
      <c r="HE33" s="328"/>
      <c r="HF33" s="328"/>
      <c r="HG33" s="328"/>
      <c r="HH33" s="328"/>
      <c r="HI33" s="328"/>
      <c r="HJ33" s="328"/>
      <c r="HK33" s="328"/>
      <c r="HL33" s="328"/>
      <c r="HM33" s="328"/>
      <c r="HN33" s="328"/>
      <c r="HO33" s="328"/>
      <c r="HP33" s="328"/>
      <c r="HQ33" s="328"/>
      <c r="HR33" s="328"/>
      <c r="HS33" s="328"/>
      <c r="HT33" s="328"/>
      <c r="HU33" s="328"/>
      <c r="HV33" s="328"/>
      <c r="HW33" s="328"/>
      <c r="HX33" s="328"/>
      <c r="HY33" s="328"/>
      <c r="HZ33" s="328"/>
      <c r="IA33" s="328"/>
      <c r="IB33" s="328"/>
      <c r="IC33" s="328"/>
      <c r="ID33" s="328"/>
      <c r="IE33" s="328"/>
      <c r="IF33" s="328"/>
      <c r="IG33" s="328"/>
      <c r="IH33" s="328"/>
      <c r="II33" s="328"/>
      <c r="IJ33" s="328"/>
      <c r="IK33" s="328"/>
      <c r="IL33" s="328"/>
      <c r="IM33" s="328"/>
      <c r="IN33" s="328"/>
    </row>
    <row r="34" spans="1:248" ht="15">
      <c r="A34" s="490" t="s">
        <v>19</v>
      </c>
      <c r="B34" s="485">
        <v>77.95</v>
      </c>
      <c r="C34" s="485">
        <v>59.81</v>
      </c>
      <c r="D34" s="489">
        <v>139.97</v>
      </c>
      <c r="E34" s="489">
        <v>117.9</v>
      </c>
      <c r="F34" s="489">
        <v>24.28</v>
      </c>
      <c r="G34" s="483"/>
      <c r="H34" s="328"/>
      <c r="I34" s="328"/>
      <c r="J34" s="328"/>
      <c r="K34" s="328"/>
      <c r="L34" s="328"/>
      <c r="M34" s="328"/>
      <c r="N34" s="328"/>
      <c r="O34" s="328"/>
      <c r="P34" s="328"/>
      <c r="Q34" s="328"/>
      <c r="R34" s="328"/>
      <c r="S34" s="328"/>
      <c r="T34" s="328"/>
      <c r="U34" s="328"/>
      <c r="V34" s="328"/>
      <c r="W34" s="328"/>
      <c r="X34" s="328"/>
      <c r="Y34" s="328"/>
      <c r="Z34" s="328"/>
      <c r="AA34" s="328"/>
      <c r="AB34" s="328"/>
      <c r="AC34" s="328"/>
      <c r="AD34" s="328"/>
      <c r="AE34" s="328"/>
      <c r="AF34" s="328"/>
      <c r="AG34" s="328"/>
      <c r="AH34" s="328"/>
      <c r="AI34" s="328"/>
      <c r="AJ34" s="328"/>
      <c r="AK34" s="328"/>
      <c r="AL34" s="328"/>
      <c r="AM34" s="328"/>
      <c r="AN34" s="328"/>
      <c r="AO34" s="328"/>
      <c r="AP34" s="328"/>
      <c r="AQ34" s="328"/>
      <c r="AR34" s="328"/>
      <c r="AS34" s="328"/>
      <c r="AT34" s="328"/>
      <c r="AU34" s="328"/>
      <c r="AV34" s="328"/>
      <c r="AW34" s="328"/>
      <c r="AX34" s="328"/>
      <c r="AY34" s="328"/>
      <c r="AZ34" s="328"/>
      <c r="BA34" s="328"/>
      <c r="BB34" s="328"/>
      <c r="BC34" s="328"/>
      <c r="BD34" s="328"/>
      <c r="BE34" s="328"/>
      <c r="BF34" s="328"/>
      <c r="BG34" s="328"/>
      <c r="BH34" s="328"/>
      <c r="BI34" s="328"/>
      <c r="BJ34" s="328"/>
      <c r="BK34" s="328"/>
      <c r="BL34" s="328"/>
      <c r="BM34" s="328"/>
      <c r="BN34" s="328"/>
      <c r="BO34" s="328"/>
      <c r="BP34" s="328"/>
      <c r="BQ34" s="328"/>
      <c r="BR34" s="328"/>
      <c r="BS34" s="328"/>
      <c r="BT34" s="328"/>
      <c r="BU34" s="328"/>
      <c r="BV34" s="328"/>
      <c r="BW34" s="328"/>
      <c r="BX34" s="328"/>
      <c r="BY34" s="328"/>
      <c r="BZ34" s="328"/>
      <c r="CA34" s="328"/>
      <c r="CB34" s="328"/>
      <c r="CC34" s="328"/>
      <c r="CD34" s="328"/>
      <c r="CE34" s="328"/>
      <c r="CF34" s="328"/>
      <c r="CG34" s="328"/>
      <c r="CH34" s="328"/>
      <c r="CI34" s="328"/>
      <c r="CJ34" s="328"/>
      <c r="CK34" s="328"/>
      <c r="CL34" s="328"/>
      <c r="CM34" s="328"/>
      <c r="CN34" s="328"/>
      <c r="CO34" s="328"/>
      <c r="CP34" s="328"/>
      <c r="CQ34" s="328"/>
      <c r="CR34" s="328"/>
      <c r="CS34" s="328"/>
      <c r="CT34" s="328"/>
      <c r="CU34" s="328"/>
      <c r="CV34" s="328"/>
      <c r="CW34" s="328"/>
      <c r="CX34" s="328"/>
      <c r="CY34" s="328"/>
      <c r="CZ34" s="328"/>
      <c r="DA34" s="328"/>
      <c r="DB34" s="328"/>
      <c r="DC34" s="328"/>
      <c r="DD34" s="328"/>
      <c r="DE34" s="328"/>
      <c r="DF34" s="328"/>
      <c r="DG34" s="328"/>
      <c r="DH34" s="328"/>
      <c r="DI34" s="328"/>
      <c r="DJ34" s="328"/>
      <c r="DK34" s="328"/>
      <c r="DL34" s="328"/>
      <c r="DM34" s="328"/>
      <c r="DN34" s="328"/>
      <c r="DO34" s="328"/>
      <c r="DP34" s="328"/>
      <c r="DQ34" s="328"/>
      <c r="DR34" s="328"/>
      <c r="DS34" s="328"/>
      <c r="DT34" s="328"/>
      <c r="DU34" s="328"/>
      <c r="DV34" s="328"/>
      <c r="DW34" s="328"/>
      <c r="DX34" s="328"/>
      <c r="DY34" s="328"/>
      <c r="DZ34" s="328"/>
      <c r="EA34" s="328"/>
      <c r="EB34" s="328"/>
      <c r="EC34" s="328"/>
      <c r="ED34" s="328"/>
      <c r="EE34" s="328"/>
      <c r="EF34" s="328"/>
      <c r="EG34" s="328"/>
      <c r="EH34" s="328"/>
      <c r="EI34" s="328"/>
      <c r="EJ34" s="328"/>
      <c r="EK34" s="328"/>
      <c r="EL34" s="328"/>
      <c r="EM34" s="328"/>
      <c r="EN34" s="328"/>
      <c r="EO34" s="328"/>
      <c r="EP34" s="328"/>
      <c r="EQ34" s="328"/>
      <c r="ER34" s="328"/>
      <c r="ES34" s="328"/>
      <c r="ET34" s="328"/>
      <c r="EU34" s="328"/>
      <c r="EV34" s="328"/>
      <c r="EW34" s="328"/>
      <c r="EX34" s="328"/>
      <c r="EY34" s="328"/>
      <c r="EZ34" s="328"/>
      <c r="FA34" s="328"/>
      <c r="FB34" s="328"/>
      <c r="FC34" s="328"/>
      <c r="FD34" s="328"/>
      <c r="FE34" s="328"/>
      <c r="FF34" s="328"/>
      <c r="FG34" s="328"/>
      <c r="FH34" s="328"/>
      <c r="FI34" s="328"/>
      <c r="FJ34" s="328"/>
      <c r="FK34" s="328"/>
      <c r="FL34" s="328"/>
      <c r="FM34" s="328"/>
      <c r="FN34" s="328"/>
      <c r="FO34" s="328"/>
      <c r="FP34" s="328"/>
      <c r="FQ34" s="328"/>
      <c r="FR34" s="328"/>
      <c r="FS34" s="328"/>
      <c r="FT34" s="328"/>
      <c r="FU34" s="328"/>
      <c r="FV34" s="328"/>
      <c r="FW34" s="328"/>
      <c r="FX34" s="328"/>
      <c r="FY34" s="328"/>
      <c r="FZ34" s="328"/>
      <c r="GA34" s="328"/>
      <c r="GB34" s="328"/>
      <c r="GC34" s="328"/>
      <c r="GD34" s="328"/>
      <c r="GE34" s="328"/>
      <c r="GF34" s="328"/>
      <c r="GG34" s="328"/>
      <c r="GH34" s="328"/>
      <c r="GI34" s="328"/>
      <c r="GJ34" s="328"/>
      <c r="GK34" s="328"/>
      <c r="GL34" s="328"/>
      <c r="GM34" s="328"/>
      <c r="GN34" s="328"/>
      <c r="GO34" s="328"/>
      <c r="GP34" s="328"/>
      <c r="GQ34" s="328"/>
      <c r="GR34" s="328"/>
      <c r="GS34" s="328"/>
      <c r="GT34" s="328"/>
      <c r="GU34" s="328"/>
      <c r="GV34" s="328"/>
      <c r="GW34" s="328"/>
      <c r="GX34" s="328"/>
      <c r="GY34" s="328"/>
      <c r="GZ34" s="328"/>
      <c r="HA34" s="328"/>
      <c r="HB34" s="328"/>
      <c r="HC34" s="328"/>
      <c r="HD34" s="328"/>
      <c r="HE34" s="328"/>
      <c r="HF34" s="328"/>
      <c r="HG34" s="328"/>
      <c r="HH34" s="328"/>
      <c r="HI34" s="328"/>
      <c r="HJ34" s="328"/>
      <c r="HK34" s="328"/>
      <c r="HL34" s="328"/>
      <c r="HM34" s="328"/>
      <c r="HN34" s="328"/>
      <c r="HO34" s="328"/>
      <c r="HP34" s="328"/>
      <c r="HQ34" s="328"/>
      <c r="HR34" s="328"/>
      <c r="HS34" s="328"/>
      <c r="HT34" s="328"/>
      <c r="HU34" s="328"/>
      <c r="HV34" s="328"/>
      <c r="HW34" s="328"/>
      <c r="HX34" s="328"/>
      <c r="HY34" s="328"/>
      <c r="HZ34" s="328"/>
      <c r="IA34" s="328"/>
      <c r="IB34" s="328"/>
      <c r="IC34" s="328"/>
      <c r="ID34" s="328"/>
      <c r="IE34" s="328"/>
      <c r="IF34" s="328"/>
      <c r="IG34" s="328"/>
      <c r="IH34" s="328"/>
      <c r="II34" s="328"/>
      <c r="IJ34" s="328"/>
      <c r="IK34" s="328"/>
      <c r="IL34" s="328"/>
      <c r="IM34" s="328"/>
      <c r="IN34" s="328"/>
    </row>
    <row r="35" spans="1:248" ht="15">
      <c r="A35" s="491" t="s">
        <v>18</v>
      </c>
      <c r="B35" s="485"/>
      <c r="C35" s="485"/>
      <c r="D35" s="485"/>
      <c r="E35" s="485"/>
      <c r="F35" s="485"/>
      <c r="G35" s="483"/>
      <c r="H35" s="328"/>
      <c r="I35" s="328"/>
      <c r="J35" s="328"/>
      <c r="K35" s="328"/>
      <c r="L35" s="328"/>
      <c r="M35" s="328"/>
      <c r="N35" s="328"/>
      <c r="O35" s="328"/>
      <c r="P35" s="328"/>
      <c r="Q35" s="328"/>
      <c r="R35" s="328"/>
      <c r="S35" s="328"/>
      <c r="T35" s="328"/>
      <c r="U35" s="328"/>
      <c r="V35" s="328"/>
      <c r="W35" s="328"/>
      <c r="X35" s="328"/>
      <c r="Y35" s="328"/>
      <c r="Z35" s="328"/>
      <c r="AA35" s="328"/>
      <c r="AB35" s="328"/>
      <c r="AC35" s="328"/>
      <c r="AD35" s="328"/>
      <c r="AE35" s="328"/>
      <c r="AF35" s="328"/>
      <c r="AG35" s="328"/>
      <c r="AH35" s="328"/>
      <c r="AI35" s="328"/>
      <c r="AJ35" s="328"/>
      <c r="AK35" s="328"/>
      <c r="AL35" s="328"/>
      <c r="AM35" s="328"/>
      <c r="AN35" s="328"/>
      <c r="AO35" s="328"/>
      <c r="AP35" s="328"/>
      <c r="AQ35" s="328"/>
      <c r="AR35" s="328"/>
      <c r="AS35" s="328"/>
      <c r="AT35" s="328"/>
      <c r="AU35" s="328"/>
      <c r="AV35" s="328"/>
      <c r="AW35" s="328"/>
      <c r="AX35" s="328"/>
      <c r="AY35" s="328"/>
      <c r="AZ35" s="328"/>
      <c r="BA35" s="328"/>
      <c r="BB35" s="328"/>
      <c r="BC35" s="328"/>
      <c r="BD35" s="328"/>
      <c r="BE35" s="328"/>
      <c r="BF35" s="328"/>
      <c r="BG35" s="328"/>
      <c r="BH35" s="328"/>
      <c r="BI35" s="328"/>
      <c r="BJ35" s="328"/>
      <c r="BK35" s="328"/>
      <c r="BL35" s="328"/>
      <c r="BM35" s="328"/>
      <c r="BN35" s="328"/>
      <c r="BO35" s="328"/>
      <c r="BP35" s="328"/>
      <c r="BQ35" s="328"/>
      <c r="BR35" s="328"/>
      <c r="BS35" s="328"/>
      <c r="BT35" s="328"/>
      <c r="BU35" s="328"/>
      <c r="BV35" s="328"/>
      <c r="BW35" s="328"/>
      <c r="BX35" s="328"/>
      <c r="BY35" s="328"/>
      <c r="BZ35" s="328"/>
      <c r="CA35" s="328"/>
      <c r="CB35" s="328"/>
      <c r="CC35" s="328"/>
      <c r="CD35" s="328"/>
      <c r="CE35" s="328"/>
      <c r="CF35" s="328"/>
      <c r="CG35" s="328"/>
      <c r="CH35" s="328"/>
      <c r="CI35" s="328"/>
      <c r="CJ35" s="328"/>
      <c r="CK35" s="328"/>
      <c r="CL35" s="328"/>
      <c r="CM35" s="328"/>
      <c r="CN35" s="328"/>
      <c r="CO35" s="328"/>
      <c r="CP35" s="328"/>
      <c r="CQ35" s="328"/>
      <c r="CR35" s="328"/>
      <c r="CS35" s="328"/>
      <c r="CT35" s="328"/>
      <c r="CU35" s="328"/>
      <c r="CV35" s="328"/>
      <c r="CW35" s="328"/>
      <c r="CX35" s="328"/>
      <c r="CY35" s="328"/>
      <c r="CZ35" s="328"/>
      <c r="DA35" s="328"/>
      <c r="DB35" s="328"/>
      <c r="DC35" s="328"/>
      <c r="DD35" s="328"/>
      <c r="DE35" s="328"/>
      <c r="DF35" s="328"/>
      <c r="DG35" s="328"/>
      <c r="DH35" s="328"/>
      <c r="DI35" s="328"/>
      <c r="DJ35" s="328"/>
      <c r="DK35" s="328"/>
      <c r="DL35" s="328"/>
      <c r="DM35" s="328"/>
      <c r="DN35" s="328"/>
      <c r="DO35" s="328"/>
      <c r="DP35" s="328"/>
      <c r="DQ35" s="328"/>
      <c r="DR35" s="328"/>
      <c r="DS35" s="328"/>
      <c r="DT35" s="328"/>
      <c r="DU35" s="328"/>
      <c r="DV35" s="328"/>
      <c r="DW35" s="328"/>
      <c r="DX35" s="328"/>
      <c r="DY35" s="328"/>
      <c r="DZ35" s="328"/>
      <c r="EA35" s="328"/>
      <c r="EB35" s="328"/>
      <c r="EC35" s="328"/>
      <c r="ED35" s="328"/>
      <c r="EE35" s="328"/>
      <c r="EF35" s="328"/>
      <c r="EG35" s="328"/>
      <c r="EH35" s="328"/>
      <c r="EI35" s="328"/>
      <c r="EJ35" s="328"/>
      <c r="EK35" s="328"/>
      <c r="EL35" s="328"/>
      <c r="EM35" s="328"/>
      <c r="EN35" s="328"/>
      <c r="EO35" s="328"/>
      <c r="EP35" s="328"/>
      <c r="EQ35" s="328"/>
      <c r="ER35" s="328"/>
      <c r="ES35" s="328"/>
      <c r="ET35" s="328"/>
      <c r="EU35" s="328"/>
      <c r="EV35" s="328"/>
      <c r="EW35" s="328"/>
      <c r="EX35" s="328"/>
      <c r="EY35" s="328"/>
      <c r="EZ35" s="328"/>
      <c r="FA35" s="328"/>
      <c r="FB35" s="328"/>
      <c r="FC35" s="328"/>
      <c r="FD35" s="328"/>
      <c r="FE35" s="328"/>
      <c r="FF35" s="328"/>
      <c r="FG35" s="328"/>
      <c r="FH35" s="328"/>
      <c r="FI35" s="328"/>
      <c r="FJ35" s="328"/>
      <c r="FK35" s="328"/>
      <c r="FL35" s="328"/>
      <c r="FM35" s="328"/>
      <c r="FN35" s="328"/>
      <c r="FO35" s="328"/>
      <c r="FP35" s="328"/>
      <c r="FQ35" s="328"/>
      <c r="FR35" s="328"/>
      <c r="FS35" s="328"/>
      <c r="FT35" s="328"/>
      <c r="FU35" s="328"/>
      <c r="FV35" s="328"/>
      <c r="FW35" s="328"/>
      <c r="FX35" s="328"/>
      <c r="FY35" s="328"/>
      <c r="FZ35" s="328"/>
      <c r="GA35" s="328"/>
      <c r="GB35" s="328"/>
      <c r="GC35" s="328"/>
      <c r="GD35" s="328"/>
      <c r="GE35" s="328"/>
      <c r="GF35" s="328"/>
      <c r="GG35" s="328"/>
      <c r="GH35" s="328"/>
      <c r="GI35" s="328"/>
      <c r="GJ35" s="328"/>
      <c r="GK35" s="328"/>
      <c r="GL35" s="328"/>
      <c r="GM35" s="328"/>
      <c r="GN35" s="328"/>
      <c r="GO35" s="328"/>
      <c r="GP35" s="328"/>
      <c r="GQ35" s="328"/>
      <c r="GR35" s="328"/>
      <c r="GS35" s="328"/>
      <c r="GT35" s="328"/>
      <c r="GU35" s="328"/>
      <c r="GV35" s="328"/>
      <c r="GW35" s="328"/>
      <c r="GX35" s="328"/>
      <c r="GY35" s="328"/>
      <c r="GZ35" s="328"/>
      <c r="HA35" s="328"/>
      <c r="HB35" s="328"/>
      <c r="HC35" s="328"/>
      <c r="HD35" s="328"/>
      <c r="HE35" s="328"/>
      <c r="HF35" s="328"/>
      <c r="HG35" s="328"/>
      <c r="HH35" s="328"/>
      <c r="HI35" s="328"/>
      <c r="HJ35" s="328"/>
      <c r="HK35" s="328"/>
      <c r="HL35" s="328"/>
      <c r="HM35" s="328"/>
      <c r="HN35" s="328"/>
      <c r="HO35" s="328"/>
      <c r="HP35" s="328"/>
      <c r="HQ35" s="328"/>
      <c r="HR35" s="328"/>
      <c r="HS35" s="328"/>
      <c r="HT35" s="328"/>
      <c r="HU35" s="328"/>
      <c r="HV35" s="328"/>
      <c r="HW35" s="328"/>
      <c r="HX35" s="328"/>
      <c r="HY35" s="328"/>
      <c r="HZ35" s="328"/>
      <c r="IA35" s="328"/>
      <c r="IB35" s="328"/>
      <c r="IC35" s="328"/>
      <c r="ID35" s="328"/>
      <c r="IE35" s="328"/>
      <c r="IF35" s="328"/>
      <c r="IG35" s="328"/>
      <c r="IH35" s="328"/>
      <c r="II35" s="328"/>
      <c r="IJ35" s="328"/>
      <c r="IK35" s="328"/>
      <c r="IL35" s="328"/>
      <c r="IM35" s="328"/>
      <c r="IN35" s="328"/>
    </row>
    <row r="36" spans="1:248" ht="15">
      <c r="A36" s="490" t="s">
        <v>17</v>
      </c>
      <c r="B36" s="485">
        <v>1845.6</v>
      </c>
      <c r="C36" s="485">
        <v>1580.16</v>
      </c>
      <c r="D36" s="489">
        <v>2824.99</v>
      </c>
      <c r="E36" s="489">
        <v>3052.01</v>
      </c>
      <c r="F36" s="489">
        <v>2329.54</v>
      </c>
      <c r="G36" s="483"/>
      <c r="H36" s="328"/>
      <c r="I36" s="328"/>
      <c r="J36" s="328"/>
      <c r="K36" s="328"/>
      <c r="L36" s="328"/>
      <c r="M36" s="328"/>
      <c r="N36" s="328"/>
      <c r="O36" s="328"/>
      <c r="P36" s="328"/>
      <c r="Q36" s="328"/>
      <c r="R36" s="328"/>
      <c r="S36" s="328"/>
      <c r="T36" s="328"/>
      <c r="U36" s="328"/>
      <c r="V36" s="328"/>
      <c r="W36" s="328"/>
      <c r="X36" s="328"/>
      <c r="Y36" s="328"/>
      <c r="Z36" s="328"/>
      <c r="AA36" s="328"/>
      <c r="AB36" s="328"/>
      <c r="AC36" s="328"/>
      <c r="AD36" s="328"/>
      <c r="AE36" s="328"/>
      <c r="AF36" s="328"/>
      <c r="AG36" s="328"/>
      <c r="AH36" s="328"/>
      <c r="AI36" s="328"/>
      <c r="AJ36" s="328"/>
      <c r="AK36" s="328"/>
      <c r="AL36" s="328"/>
      <c r="AM36" s="328"/>
      <c r="AN36" s="328"/>
      <c r="AO36" s="328"/>
      <c r="AP36" s="328"/>
      <c r="AQ36" s="328"/>
      <c r="AR36" s="328"/>
      <c r="AS36" s="328"/>
      <c r="AT36" s="328"/>
      <c r="AU36" s="328"/>
      <c r="AV36" s="328"/>
      <c r="AW36" s="328"/>
      <c r="AX36" s="328"/>
      <c r="AY36" s="328"/>
      <c r="AZ36" s="328"/>
      <c r="BA36" s="328"/>
      <c r="BB36" s="328"/>
      <c r="BC36" s="328"/>
      <c r="BD36" s="328"/>
      <c r="BE36" s="328"/>
      <c r="BF36" s="328"/>
      <c r="BG36" s="328"/>
      <c r="BH36" s="328"/>
      <c r="BI36" s="328"/>
      <c r="BJ36" s="328"/>
      <c r="BK36" s="328"/>
      <c r="BL36" s="328"/>
      <c r="BM36" s="328"/>
      <c r="BN36" s="328"/>
      <c r="BO36" s="328"/>
      <c r="BP36" s="328"/>
      <c r="BQ36" s="328"/>
      <c r="BR36" s="328"/>
      <c r="BS36" s="328"/>
      <c r="BT36" s="328"/>
      <c r="BU36" s="328"/>
      <c r="BV36" s="328"/>
      <c r="BW36" s="328"/>
      <c r="BX36" s="328"/>
      <c r="BY36" s="328"/>
      <c r="BZ36" s="328"/>
      <c r="CA36" s="328"/>
      <c r="CB36" s="328"/>
      <c r="CC36" s="328"/>
      <c r="CD36" s="328"/>
      <c r="CE36" s="328"/>
      <c r="CF36" s="328"/>
      <c r="CG36" s="328"/>
      <c r="CH36" s="328"/>
      <c r="CI36" s="328"/>
      <c r="CJ36" s="328"/>
      <c r="CK36" s="328"/>
      <c r="CL36" s="328"/>
      <c r="CM36" s="328"/>
      <c r="CN36" s="328"/>
      <c r="CO36" s="328"/>
      <c r="CP36" s="328"/>
      <c r="CQ36" s="328"/>
      <c r="CR36" s="328"/>
      <c r="CS36" s="328"/>
      <c r="CT36" s="328"/>
      <c r="CU36" s="328"/>
      <c r="CV36" s="328"/>
      <c r="CW36" s="328"/>
      <c r="CX36" s="328"/>
      <c r="CY36" s="328"/>
      <c r="CZ36" s="328"/>
      <c r="DA36" s="328"/>
      <c r="DB36" s="328"/>
      <c r="DC36" s="328"/>
      <c r="DD36" s="328"/>
      <c r="DE36" s="328"/>
      <c r="DF36" s="328"/>
      <c r="DG36" s="328"/>
      <c r="DH36" s="328"/>
      <c r="DI36" s="328"/>
      <c r="DJ36" s="328"/>
      <c r="DK36" s="328"/>
      <c r="DL36" s="328"/>
      <c r="DM36" s="328"/>
      <c r="DN36" s="328"/>
      <c r="DO36" s="328"/>
      <c r="DP36" s="328"/>
      <c r="DQ36" s="328"/>
      <c r="DR36" s="328"/>
      <c r="DS36" s="328"/>
      <c r="DT36" s="328"/>
      <c r="DU36" s="328"/>
      <c r="DV36" s="328"/>
      <c r="DW36" s="328"/>
      <c r="DX36" s="328"/>
      <c r="DY36" s="328"/>
      <c r="DZ36" s="328"/>
      <c r="EA36" s="328"/>
      <c r="EB36" s="328"/>
      <c r="EC36" s="328"/>
      <c r="ED36" s="328"/>
      <c r="EE36" s="328"/>
      <c r="EF36" s="328"/>
      <c r="EG36" s="328"/>
      <c r="EH36" s="328"/>
      <c r="EI36" s="328"/>
      <c r="EJ36" s="328"/>
      <c r="EK36" s="328"/>
      <c r="EL36" s="328"/>
      <c r="EM36" s="328"/>
      <c r="EN36" s="328"/>
      <c r="EO36" s="328"/>
      <c r="EP36" s="328"/>
      <c r="EQ36" s="328"/>
      <c r="ER36" s="328"/>
      <c r="ES36" s="328"/>
      <c r="ET36" s="328"/>
      <c r="EU36" s="328"/>
      <c r="EV36" s="328"/>
      <c r="EW36" s="328"/>
      <c r="EX36" s="328"/>
      <c r="EY36" s="328"/>
      <c r="EZ36" s="328"/>
      <c r="FA36" s="328"/>
      <c r="FB36" s="328"/>
      <c r="FC36" s="328"/>
      <c r="FD36" s="328"/>
      <c r="FE36" s="328"/>
      <c r="FF36" s="328"/>
      <c r="FG36" s="328"/>
      <c r="FH36" s="328"/>
      <c r="FI36" s="328"/>
      <c r="FJ36" s="328"/>
      <c r="FK36" s="328"/>
      <c r="FL36" s="328"/>
      <c r="FM36" s="328"/>
      <c r="FN36" s="328"/>
      <c r="FO36" s="328"/>
      <c r="FP36" s="328"/>
      <c r="FQ36" s="328"/>
      <c r="FR36" s="328"/>
      <c r="FS36" s="328"/>
      <c r="FT36" s="328"/>
      <c r="FU36" s="328"/>
      <c r="FV36" s="328"/>
      <c r="FW36" s="328"/>
      <c r="FX36" s="328"/>
      <c r="FY36" s="328"/>
      <c r="FZ36" s="328"/>
      <c r="GA36" s="328"/>
      <c r="GB36" s="328"/>
      <c r="GC36" s="328"/>
      <c r="GD36" s="328"/>
      <c r="GE36" s="328"/>
      <c r="GF36" s="328"/>
      <c r="GG36" s="328"/>
      <c r="GH36" s="328"/>
      <c r="GI36" s="328"/>
      <c r="GJ36" s="328"/>
      <c r="GK36" s="328"/>
      <c r="GL36" s="328"/>
      <c r="GM36" s="328"/>
      <c r="GN36" s="328"/>
      <c r="GO36" s="328"/>
      <c r="GP36" s="328"/>
      <c r="GQ36" s="328"/>
      <c r="GR36" s="328"/>
      <c r="GS36" s="328"/>
      <c r="GT36" s="328"/>
      <c r="GU36" s="328"/>
      <c r="GV36" s="328"/>
      <c r="GW36" s="328"/>
      <c r="GX36" s="328"/>
      <c r="GY36" s="328"/>
      <c r="GZ36" s="328"/>
      <c r="HA36" s="328"/>
      <c r="HB36" s="328"/>
      <c r="HC36" s="328"/>
      <c r="HD36" s="328"/>
      <c r="HE36" s="328"/>
      <c r="HF36" s="328"/>
      <c r="HG36" s="328"/>
      <c r="HH36" s="328"/>
      <c r="HI36" s="328"/>
      <c r="HJ36" s="328"/>
      <c r="HK36" s="328"/>
      <c r="HL36" s="328"/>
      <c r="HM36" s="328"/>
      <c r="HN36" s="328"/>
      <c r="HO36" s="328"/>
      <c r="HP36" s="328"/>
      <c r="HQ36" s="328"/>
      <c r="HR36" s="328"/>
      <c r="HS36" s="328"/>
      <c r="HT36" s="328"/>
      <c r="HU36" s="328"/>
      <c r="HV36" s="328"/>
      <c r="HW36" s="328"/>
      <c r="HX36" s="328"/>
      <c r="HY36" s="328"/>
      <c r="HZ36" s="328"/>
      <c r="IA36" s="328"/>
      <c r="IB36" s="328"/>
      <c r="IC36" s="328"/>
      <c r="ID36" s="328"/>
      <c r="IE36" s="328"/>
      <c r="IF36" s="328"/>
      <c r="IG36" s="328"/>
      <c r="IH36" s="328"/>
      <c r="II36" s="328"/>
      <c r="IJ36" s="328"/>
      <c r="IK36" s="328"/>
      <c r="IL36" s="328"/>
      <c r="IM36" s="328"/>
      <c r="IN36" s="328"/>
    </row>
    <row r="37" spans="1:248" ht="15">
      <c r="A37" s="492" t="s">
        <v>16</v>
      </c>
      <c r="B37" s="487"/>
      <c r="C37" s="487"/>
      <c r="D37" s="487"/>
      <c r="E37" s="487"/>
      <c r="F37" s="487"/>
      <c r="G37" s="483"/>
      <c r="H37" s="328"/>
      <c r="I37" s="328"/>
      <c r="J37" s="328"/>
      <c r="K37" s="328"/>
      <c r="L37" s="328"/>
      <c r="M37" s="328"/>
      <c r="N37" s="328"/>
      <c r="O37" s="328"/>
      <c r="P37" s="328"/>
      <c r="Q37" s="328"/>
      <c r="R37" s="328"/>
      <c r="S37" s="328"/>
      <c r="T37" s="328"/>
      <c r="U37" s="328"/>
      <c r="V37" s="328"/>
      <c r="W37" s="328"/>
      <c r="X37" s="328"/>
      <c r="Y37" s="328"/>
      <c r="Z37" s="328"/>
      <c r="AA37" s="328"/>
      <c r="AB37" s="328"/>
      <c r="AC37" s="328"/>
      <c r="AD37" s="328"/>
      <c r="AE37" s="328"/>
      <c r="AF37" s="328"/>
      <c r="AG37" s="328"/>
      <c r="AH37" s="328"/>
      <c r="AI37" s="328"/>
      <c r="AJ37" s="328"/>
      <c r="AK37" s="328"/>
      <c r="AL37" s="328"/>
      <c r="AM37" s="328"/>
      <c r="AN37" s="328"/>
      <c r="AO37" s="328"/>
      <c r="AP37" s="328"/>
      <c r="AQ37" s="328"/>
      <c r="AR37" s="328"/>
      <c r="AS37" s="328"/>
      <c r="AT37" s="328"/>
      <c r="AU37" s="328"/>
      <c r="AV37" s="328"/>
      <c r="AW37" s="328"/>
      <c r="AX37" s="328"/>
      <c r="AY37" s="328"/>
      <c r="AZ37" s="328"/>
      <c r="BA37" s="328"/>
      <c r="BB37" s="328"/>
      <c r="BC37" s="328"/>
      <c r="BD37" s="328"/>
      <c r="BE37" s="328"/>
      <c r="BF37" s="328"/>
      <c r="BG37" s="328"/>
      <c r="BH37" s="328"/>
      <c r="BI37" s="328"/>
      <c r="BJ37" s="328"/>
      <c r="BK37" s="328"/>
      <c r="BL37" s="328"/>
      <c r="BM37" s="328"/>
      <c r="BN37" s="328"/>
      <c r="BO37" s="328"/>
      <c r="BP37" s="328"/>
      <c r="BQ37" s="328"/>
      <c r="BR37" s="328"/>
      <c r="BS37" s="328"/>
      <c r="BT37" s="328"/>
      <c r="BU37" s="328"/>
      <c r="BV37" s="328"/>
      <c r="BW37" s="328"/>
      <c r="BX37" s="328"/>
      <c r="BY37" s="328"/>
      <c r="BZ37" s="328"/>
      <c r="CA37" s="328"/>
      <c r="CB37" s="328"/>
      <c r="CC37" s="328"/>
      <c r="CD37" s="328"/>
      <c r="CE37" s="328"/>
      <c r="CF37" s="328"/>
      <c r="CG37" s="328"/>
      <c r="CH37" s="328"/>
      <c r="CI37" s="328"/>
      <c r="CJ37" s="328"/>
      <c r="CK37" s="328"/>
      <c r="CL37" s="328"/>
      <c r="CM37" s="328"/>
      <c r="CN37" s="328"/>
      <c r="CO37" s="328"/>
      <c r="CP37" s="328"/>
      <c r="CQ37" s="328"/>
      <c r="CR37" s="328"/>
      <c r="CS37" s="328"/>
      <c r="CT37" s="328"/>
      <c r="CU37" s="328"/>
      <c r="CV37" s="328"/>
      <c r="CW37" s="328"/>
      <c r="CX37" s="328"/>
      <c r="CY37" s="328"/>
      <c r="CZ37" s="328"/>
      <c r="DA37" s="328"/>
      <c r="DB37" s="328"/>
      <c r="DC37" s="328"/>
      <c r="DD37" s="328"/>
      <c r="DE37" s="328"/>
      <c r="DF37" s="328"/>
      <c r="DG37" s="328"/>
      <c r="DH37" s="328"/>
      <c r="DI37" s="328"/>
      <c r="DJ37" s="328"/>
      <c r="DK37" s="328"/>
      <c r="DL37" s="328"/>
      <c r="DM37" s="328"/>
      <c r="DN37" s="328"/>
      <c r="DO37" s="328"/>
      <c r="DP37" s="328"/>
      <c r="DQ37" s="328"/>
      <c r="DR37" s="328"/>
      <c r="DS37" s="328"/>
      <c r="DT37" s="328"/>
      <c r="DU37" s="328"/>
      <c r="DV37" s="328"/>
      <c r="DW37" s="328"/>
      <c r="DX37" s="328"/>
      <c r="DY37" s="328"/>
      <c r="DZ37" s="328"/>
      <c r="EA37" s="328"/>
      <c r="EB37" s="328"/>
      <c r="EC37" s="328"/>
      <c r="ED37" s="328"/>
      <c r="EE37" s="328"/>
      <c r="EF37" s="328"/>
      <c r="EG37" s="328"/>
      <c r="EH37" s="328"/>
      <c r="EI37" s="328"/>
      <c r="EJ37" s="328"/>
      <c r="EK37" s="328"/>
      <c r="EL37" s="328"/>
      <c r="EM37" s="328"/>
      <c r="EN37" s="328"/>
      <c r="EO37" s="328"/>
      <c r="EP37" s="328"/>
      <c r="EQ37" s="328"/>
      <c r="ER37" s="328"/>
      <c r="ES37" s="328"/>
      <c r="ET37" s="328"/>
      <c r="EU37" s="328"/>
      <c r="EV37" s="328"/>
      <c r="EW37" s="328"/>
      <c r="EX37" s="328"/>
      <c r="EY37" s="328"/>
      <c r="EZ37" s="328"/>
      <c r="FA37" s="328"/>
      <c r="FB37" s="328"/>
      <c r="FC37" s="328"/>
      <c r="FD37" s="328"/>
      <c r="FE37" s="328"/>
      <c r="FF37" s="328"/>
      <c r="FG37" s="328"/>
      <c r="FH37" s="328"/>
      <c r="FI37" s="328"/>
      <c r="FJ37" s="328"/>
      <c r="FK37" s="328"/>
      <c r="FL37" s="328"/>
      <c r="FM37" s="328"/>
      <c r="FN37" s="328"/>
      <c r="FO37" s="328"/>
      <c r="FP37" s="328"/>
      <c r="FQ37" s="328"/>
      <c r="FR37" s="328"/>
      <c r="FS37" s="328"/>
      <c r="FT37" s="328"/>
      <c r="FU37" s="328"/>
      <c r="FV37" s="328"/>
      <c r="FW37" s="328"/>
      <c r="FX37" s="328"/>
      <c r="FY37" s="328"/>
      <c r="FZ37" s="328"/>
      <c r="GA37" s="328"/>
      <c r="GB37" s="328"/>
      <c r="GC37" s="328"/>
      <c r="GD37" s="328"/>
      <c r="GE37" s="328"/>
      <c r="GF37" s="328"/>
      <c r="GG37" s="328"/>
      <c r="GH37" s="328"/>
      <c r="GI37" s="328"/>
      <c r="GJ37" s="328"/>
      <c r="GK37" s="328"/>
      <c r="GL37" s="328"/>
      <c r="GM37" s="328"/>
      <c r="GN37" s="328"/>
      <c r="GO37" s="328"/>
      <c r="GP37" s="328"/>
      <c r="GQ37" s="328"/>
      <c r="GR37" s="328"/>
      <c r="GS37" s="328"/>
      <c r="GT37" s="328"/>
      <c r="GU37" s="328"/>
      <c r="GV37" s="328"/>
      <c r="GW37" s="328"/>
      <c r="GX37" s="328"/>
      <c r="GY37" s="328"/>
      <c r="GZ37" s="328"/>
      <c r="HA37" s="328"/>
      <c r="HB37" s="328"/>
      <c r="HC37" s="328"/>
      <c r="HD37" s="328"/>
      <c r="HE37" s="328"/>
      <c r="HF37" s="328"/>
      <c r="HG37" s="328"/>
      <c r="HH37" s="328"/>
      <c r="HI37" s="328"/>
      <c r="HJ37" s="328"/>
      <c r="HK37" s="328"/>
      <c r="HL37" s="328"/>
      <c r="HM37" s="328"/>
      <c r="HN37" s="328"/>
      <c r="HO37" s="328"/>
      <c r="HP37" s="328"/>
      <c r="HQ37" s="328"/>
      <c r="HR37" s="328"/>
      <c r="HS37" s="328"/>
      <c r="HT37" s="328"/>
      <c r="HU37" s="328"/>
      <c r="HV37" s="328"/>
      <c r="HW37" s="328"/>
      <c r="HX37" s="328"/>
      <c r="HY37" s="328"/>
      <c r="HZ37" s="328"/>
      <c r="IA37" s="328"/>
      <c r="IB37" s="328"/>
      <c r="IC37" s="328"/>
      <c r="ID37" s="328"/>
      <c r="IE37" s="328"/>
      <c r="IF37" s="328"/>
      <c r="IG37" s="328"/>
      <c r="IH37" s="328"/>
      <c r="II37" s="328"/>
      <c r="IJ37" s="328"/>
      <c r="IK37" s="328"/>
      <c r="IL37" s="328"/>
      <c r="IM37" s="328"/>
      <c r="IN37" s="328"/>
    </row>
    <row r="38" spans="1:248" ht="15">
      <c r="A38" s="490" t="s">
        <v>15</v>
      </c>
      <c r="B38" s="485">
        <v>164.27</v>
      </c>
      <c r="C38" s="485">
        <v>233.98</v>
      </c>
      <c r="D38" s="485">
        <v>134.88</v>
      </c>
      <c r="E38" s="485">
        <v>153.32</v>
      </c>
      <c r="F38" s="485">
        <v>242.65</v>
      </c>
      <c r="G38" s="483"/>
      <c r="H38" s="328"/>
      <c r="I38" s="328"/>
      <c r="J38" s="328"/>
      <c r="K38" s="328"/>
      <c r="L38" s="328"/>
      <c r="M38" s="328"/>
      <c r="N38" s="328"/>
      <c r="O38" s="328"/>
      <c r="P38" s="328"/>
      <c r="Q38" s="328"/>
      <c r="R38" s="328"/>
      <c r="S38" s="328"/>
      <c r="T38" s="328"/>
      <c r="U38" s="328"/>
      <c r="V38" s="328"/>
      <c r="W38" s="328"/>
      <c r="X38" s="328"/>
      <c r="Y38" s="328"/>
      <c r="Z38" s="328"/>
      <c r="AA38" s="328"/>
      <c r="AB38" s="328"/>
      <c r="AC38" s="328"/>
      <c r="AD38" s="328"/>
      <c r="AE38" s="328"/>
      <c r="AF38" s="328"/>
      <c r="AG38" s="328"/>
      <c r="AH38" s="328"/>
      <c r="AI38" s="328"/>
      <c r="AJ38" s="328"/>
      <c r="AK38" s="328"/>
      <c r="AL38" s="328"/>
      <c r="AM38" s="328"/>
      <c r="AN38" s="328"/>
      <c r="AO38" s="328"/>
      <c r="AP38" s="328"/>
      <c r="AQ38" s="328"/>
      <c r="AR38" s="328"/>
      <c r="AS38" s="328"/>
      <c r="AT38" s="328"/>
      <c r="AU38" s="328"/>
      <c r="AV38" s="328"/>
      <c r="AW38" s="328"/>
      <c r="AX38" s="328"/>
      <c r="AY38" s="328"/>
      <c r="AZ38" s="328"/>
      <c r="BA38" s="328"/>
      <c r="BB38" s="328"/>
      <c r="BC38" s="328"/>
      <c r="BD38" s="328"/>
      <c r="BE38" s="328"/>
      <c r="BF38" s="328"/>
      <c r="BG38" s="328"/>
      <c r="BH38" s="328"/>
      <c r="BI38" s="328"/>
      <c r="BJ38" s="328"/>
      <c r="BK38" s="328"/>
      <c r="BL38" s="328"/>
      <c r="BM38" s="328"/>
      <c r="BN38" s="328"/>
      <c r="BO38" s="328"/>
      <c r="BP38" s="328"/>
      <c r="BQ38" s="328"/>
      <c r="BR38" s="328"/>
      <c r="BS38" s="328"/>
      <c r="BT38" s="328"/>
      <c r="BU38" s="328"/>
      <c r="BV38" s="328"/>
      <c r="BW38" s="328"/>
      <c r="BX38" s="328"/>
      <c r="BY38" s="328"/>
      <c r="BZ38" s="328"/>
      <c r="CA38" s="328"/>
      <c r="CB38" s="328"/>
      <c r="CC38" s="328"/>
      <c r="CD38" s="328"/>
      <c r="CE38" s="328"/>
      <c r="CF38" s="328"/>
      <c r="CG38" s="328"/>
      <c r="CH38" s="328"/>
      <c r="CI38" s="328"/>
      <c r="CJ38" s="328"/>
      <c r="CK38" s="328"/>
      <c r="CL38" s="328"/>
      <c r="CM38" s="328"/>
      <c r="CN38" s="328"/>
      <c r="CO38" s="328"/>
      <c r="CP38" s="328"/>
      <c r="CQ38" s="328"/>
      <c r="CR38" s="328"/>
      <c r="CS38" s="328"/>
      <c r="CT38" s="328"/>
      <c r="CU38" s="328"/>
      <c r="CV38" s="328"/>
      <c r="CW38" s="328"/>
      <c r="CX38" s="328"/>
      <c r="CY38" s="328"/>
      <c r="CZ38" s="328"/>
      <c r="DA38" s="328"/>
      <c r="DB38" s="328"/>
      <c r="DC38" s="328"/>
      <c r="DD38" s="328"/>
      <c r="DE38" s="328"/>
      <c r="DF38" s="328"/>
      <c r="DG38" s="328"/>
      <c r="DH38" s="328"/>
      <c r="DI38" s="328"/>
      <c r="DJ38" s="328"/>
      <c r="DK38" s="328"/>
      <c r="DL38" s="328"/>
      <c r="DM38" s="328"/>
      <c r="DN38" s="328"/>
      <c r="DO38" s="328"/>
      <c r="DP38" s="328"/>
      <c r="DQ38" s="328"/>
      <c r="DR38" s="328"/>
      <c r="DS38" s="328"/>
      <c r="DT38" s="328"/>
      <c r="DU38" s="328"/>
      <c r="DV38" s="328"/>
      <c r="DW38" s="328"/>
      <c r="DX38" s="328"/>
      <c r="DY38" s="328"/>
      <c r="DZ38" s="328"/>
      <c r="EA38" s="328"/>
      <c r="EB38" s="328"/>
      <c r="EC38" s="328"/>
      <c r="ED38" s="328"/>
      <c r="EE38" s="328"/>
      <c r="EF38" s="328"/>
      <c r="EG38" s="328"/>
      <c r="EH38" s="328"/>
      <c r="EI38" s="328"/>
      <c r="EJ38" s="328"/>
      <c r="EK38" s="328"/>
      <c r="EL38" s="328"/>
      <c r="EM38" s="328"/>
      <c r="EN38" s="328"/>
      <c r="EO38" s="328"/>
      <c r="EP38" s="328"/>
      <c r="EQ38" s="328"/>
      <c r="ER38" s="328"/>
      <c r="ES38" s="328"/>
      <c r="ET38" s="328"/>
      <c r="EU38" s="328"/>
      <c r="EV38" s="328"/>
      <c r="EW38" s="328"/>
      <c r="EX38" s="328"/>
      <c r="EY38" s="328"/>
      <c r="EZ38" s="328"/>
      <c r="FA38" s="328"/>
      <c r="FB38" s="328"/>
      <c r="FC38" s="328"/>
      <c r="FD38" s="328"/>
      <c r="FE38" s="328"/>
      <c r="FF38" s="328"/>
      <c r="FG38" s="328"/>
      <c r="FH38" s="328"/>
      <c r="FI38" s="328"/>
      <c r="FJ38" s="328"/>
      <c r="FK38" s="328"/>
      <c r="FL38" s="328"/>
      <c r="FM38" s="328"/>
      <c r="FN38" s="328"/>
      <c r="FO38" s="328"/>
      <c r="FP38" s="328"/>
      <c r="FQ38" s="328"/>
      <c r="FR38" s="328"/>
      <c r="FS38" s="328"/>
      <c r="FT38" s="328"/>
      <c r="FU38" s="328"/>
      <c r="FV38" s="328"/>
      <c r="FW38" s="328"/>
      <c r="FX38" s="328"/>
      <c r="FY38" s="328"/>
      <c r="FZ38" s="328"/>
      <c r="GA38" s="328"/>
      <c r="GB38" s="328"/>
      <c r="GC38" s="328"/>
      <c r="GD38" s="328"/>
      <c r="GE38" s="328"/>
      <c r="GF38" s="328"/>
      <c r="GG38" s="328"/>
      <c r="GH38" s="328"/>
      <c r="GI38" s="328"/>
      <c r="GJ38" s="328"/>
      <c r="GK38" s="328"/>
      <c r="GL38" s="328"/>
      <c r="GM38" s="328"/>
      <c r="GN38" s="328"/>
      <c r="GO38" s="328"/>
      <c r="GP38" s="328"/>
      <c r="GQ38" s="328"/>
      <c r="GR38" s="328"/>
      <c r="GS38" s="328"/>
      <c r="GT38" s="328"/>
      <c r="GU38" s="328"/>
      <c r="GV38" s="328"/>
      <c r="GW38" s="328"/>
      <c r="GX38" s="328"/>
      <c r="GY38" s="328"/>
      <c r="GZ38" s="328"/>
      <c r="HA38" s="328"/>
      <c r="HB38" s="328"/>
      <c r="HC38" s="328"/>
      <c r="HD38" s="328"/>
      <c r="HE38" s="328"/>
      <c r="HF38" s="328"/>
      <c r="HG38" s="328"/>
      <c r="HH38" s="328"/>
      <c r="HI38" s="328"/>
      <c r="HJ38" s="328"/>
      <c r="HK38" s="328"/>
      <c r="HL38" s="328"/>
      <c r="HM38" s="328"/>
      <c r="HN38" s="328"/>
      <c r="HO38" s="328"/>
      <c r="HP38" s="328"/>
      <c r="HQ38" s="328"/>
      <c r="HR38" s="328"/>
      <c r="HS38" s="328"/>
      <c r="HT38" s="328"/>
      <c r="HU38" s="328"/>
      <c r="HV38" s="328"/>
      <c r="HW38" s="328"/>
      <c r="HX38" s="328"/>
      <c r="HY38" s="328"/>
      <c r="HZ38" s="328"/>
      <c r="IA38" s="328"/>
      <c r="IB38" s="328"/>
      <c r="IC38" s="328"/>
      <c r="ID38" s="328"/>
      <c r="IE38" s="328"/>
      <c r="IF38" s="328"/>
      <c r="IG38" s="328"/>
      <c r="IH38" s="328"/>
      <c r="II38" s="328"/>
      <c r="IJ38" s="328"/>
      <c r="IK38" s="328"/>
      <c r="IL38" s="328"/>
      <c r="IM38" s="328"/>
      <c r="IN38" s="328"/>
    </row>
    <row r="39" spans="1:248" ht="15">
      <c r="A39" s="491" t="s">
        <v>14</v>
      </c>
      <c r="B39" s="485"/>
      <c r="C39" s="485"/>
      <c r="D39" s="489"/>
      <c r="E39" s="489"/>
      <c r="F39" s="489"/>
      <c r="G39" s="483"/>
      <c r="H39" s="328"/>
      <c r="I39" s="328"/>
      <c r="J39" s="328"/>
      <c r="K39" s="328"/>
      <c r="L39" s="328"/>
      <c r="M39" s="328"/>
      <c r="N39" s="328"/>
      <c r="O39" s="328"/>
      <c r="P39" s="328"/>
      <c r="Q39" s="328"/>
      <c r="R39" s="328"/>
      <c r="S39" s="328"/>
      <c r="T39" s="328"/>
      <c r="U39" s="328"/>
      <c r="V39" s="328"/>
      <c r="W39" s="328"/>
      <c r="X39" s="328"/>
      <c r="Y39" s="328"/>
      <c r="Z39" s="328"/>
      <c r="AA39" s="328"/>
      <c r="AB39" s="328"/>
      <c r="AC39" s="328"/>
      <c r="AD39" s="328"/>
      <c r="AE39" s="328"/>
      <c r="AF39" s="328"/>
      <c r="AG39" s="328"/>
      <c r="AH39" s="328"/>
      <c r="AI39" s="328"/>
      <c r="AJ39" s="328"/>
      <c r="AK39" s="328"/>
      <c r="AL39" s="328"/>
      <c r="AM39" s="328"/>
      <c r="AN39" s="328"/>
      <c r="AO39" s="328"/>
      <c r="AP39" s="328"/>
      <c r="AQ39" s="328"/>
      <c r="AR39" s="328"/>
      <c r="AS39" s="328"/>
      <c r="AT39" s="328"/>
      <c r="AU39" s="328"/>
      <c r="AV39" s="328"/>
      <c r="AW39" s="328"/>
      <c r="AX39" s="328"/>
      <c r="AY39" s="328"/>
      <c r="AZ39" s="328"/>
      <c r="BA39" s="328"/>
      <c r="BB39" s="328"/>
      <c r="BC39" s="328"/>
      <c r="BD39" s="328"/>
      <c r="BE39" s="328"/>
      <c r="BF39" s="328"/>
      <c r="BG39" s="328"/>
      <c r="BH39" s="328"/>
      <c r="BI39" s="328"/>
      <c r="BJ39" s="328"/>
      <c r="BK39" s="328"/>
      <c r="BL39" s="328"/>
      <c r="BM39" s="328"/>
      <c r="BN39" s="328"/>
      <c r="BO39" s="328"/>
      <c r="BP39" s="328"/>
      <c r="BQ39" s="328"/>
      <c r="BR39" s="328"/>
      <c r="BS39" s="328"/>
      <c r="BT39" s="328"/>
      <c r="BU39" s="328"/>
      <c r="BV39" s="328"/>
      <c r="BW39" s="328"/>
      <c r="BX39" s="328"/>
      <c r="BY39" s="328"/>
      <c r="BZ39" s="328"/>
      <c r="CA39" s="328"/>
      <c r="CB39" s="328"/>
      <c r="CC39" s="328"/>
      <c r="CD39" s="328"/>
      <c r="CE39" s="328"/>
      <c r="CF39" s="328"/>
      <c r="CG39" s="328"/>
      <c r="CH39" s="328"/>
      <c r="CI39" s="328"/>
      <c r="CJ39" s="328"/>
      <c r="CK39" s="328"/>
      <c r="CL39" s="328"/>
      <c r="CM39" s="328"/>
      <c r="CN39" s="328"/>
      <c r="CO39" s="328"/>
      <c r="CP39" s="328"/>
      <c r="CQ39" s="328"/>
      <c r="CR39" s="328"/>
      <c r="CS39" s="328"/>
      <c r="CT39" s="328"/>
      <c r="CU39" s="328"/>
      <c r="CV39" s="328"/>
      <c r="CW39" s="328"/>
      <c r="CX39" s="328"/>
      <c r="CY39" s="328"/>
      <c r="CZ39" s="328"/>
      <c r="DA39" s="328"/>
      <c r="DB39" s="328"/>
      <c r="DC39" s="328"/>
      <c r="DD39" s="328"/>
      <c r="DE39" s="328"/>
      <c r="DF39" s="328"/>
      <c r="DG39" s="328"/>
      <c r="DH39" s="328"/>
      <c r="DI39" s="328"/>
      <c r="DJ39" s="328"/>
      <c r="DK39" s="328"/>
      <c r="DL39" s="328"/>
      <c r="DM39" s="328"/>
      <c r="DN39" s="328"/>
      <c r="DO39" s="328"/>
      <c r="DP39" s="328"/>
      <c r="DQ39" s="328"/>
      <c r="DR39" s="328"/>
      <c r="DS39" s="328"/>
      <c r="DT39" s="328"/>
      <c r="DU39" s="328"/>
      <c r="DV39" s="328"/>
      <c r="DW39" s="328"/>
      <c r="DX39" s="328"/>
      <c r="DY39" s="328"/>
      <c r="DZ39" s="328"/>
      <c r="EA39" s="328"/>
      <c r="EB39" s="328"/>
      <c r="EC39" s="328"/>
      <c r="ED39" s="328"/>
      <c r="EE39" s="328"/>
      <c r="EF39" s="328"/>
      <c r="EG39" s="328"/>
      <c r="EH39" s="328"/>
      <c r="EI39" s="328"/>
      <c r="EJ39" s="328"/>
      <c r="EK39" s="328"/>
      <c r="EL39" s="328"/>
      <c r="EM39" s="328"/>
      <c r="EN39" s="328"/>
      <c r="EO39" s="328"/>
      <c r="EP39" s="328"/>
      <c r="EQ39" s="328"/>
      <c r="ER39" s="328"/>
      <c r="ES39" s="328"/>
      <c r="ET39" s="328"/>
      <c r="EU39" s="328"/>
      <c r="EV39" s="328"/>
      <c r="EW39" s="328"/>
      <c r="EX39" s="328"/>
      <c r="EY39" s="328"/>
      <c r="EZ39" s="328"/>
      <c r="FA39" s="328"/>
      <c r="FB39" s="328"/>
      <c r="FC39" s="328"/>
      <c r="FD39" s="328"/>
      <c r="FE39" s="328"/>
      <c r="FF39" s="328"/>
      <c r="FG39" s="328"/>
      <c r="FH39" s="328"/>
      <c r="FI39" s="328"/>
      <c r="FJ39" s="328"/>
      <c r="FK39" s="328"/>
      <c r="FL39" s="328"/>
      <c r="FM39" s="328"/>
      <c r="FN39" s="328"/>
      <c r="FO39" s="328"/>
      <c r="FP39" s="328"/>
      <c r="FQ39" s="328"/>
      <c r="FR39" s="328"/>
      <c r="FS39" s="328"/>
      <c r="FT39" s="328"/>
      <c r="FU39" s="328"/>
      <c r="FV39" s="328"/>
      <c r="FW39" s="328"/>
      <c r="FX39" s="328"/>
      <c r="FY39" s="328"/>
      <c r="FZ39" s="328"/>
      <c r="GA39" s="328"/>
      <c r="GB39" s="328"/>
      <c r="GC39" s="328"/>
      <c r="GD39" s="328"/>
      <c r="GE39" s="328"/>
      <c r="GF39" s="328"/>
      <c r="GG39" s="328"/>
      <c r="GH39" s="328"/>
      <c r="GI39" s="328"/>
      <c r="GJ39" s="328"/>
      <c r="GK39" s="328"/>
      <c r="GL39" s="328"/>
      <c r="GM39" s="328"/>
      <c r="GN39" s="328"/>
      <c r="GO39" s="328"/>
      <c r="GP39" s="328"/>
      <c r="GQ39" s="328"/>
      <c r="GR39" s="328"/>
      <c r="GS39" s="328"/>
      <c r="GT39" s="328"/>
      <c r="GU39" s="328"/>
      <c r="GV39" s="328"/>
      <c r="GW39" s="328"/>
      <c r="GX39" s="328"/>
      <c r="GY39" s="328"/>
      <c r="GZ39" s="328"/>
      <c r="HA39" s="328"/>
      <c r="HB39" s="328"/>
      <c r="HC39" s="328"/>
      <c r="HD39" s="328"/>
      <c r="HE39" s="328"/>
      <c r="HF39" s="328"/>
      <c r="HG39" s="328"/>
      <c r="HH39" s="328"/>
      <c r="HI39" s="328"/>
      <c r="HJ39" s="328"/>
      <c r="HK39" s="328"/>
      <c r="HL39" s="328"/>
      <c r="HM39" s="328"/>
      <c r="HN39" s="328"/>
      <c r="HO39" s="328"/>
      <c r="HP39" s="328"/>
      <c r="HQ39" s="328"/>
      <c r="HR39" s="328"/>
      <c r="HS39" s="328"/>
      <c r="HT39" s="328"/>
      <c r="HU39" s="328"/>
      <c r="HV39" s="328"/>
      <c r="HW39" s="328"/>
      <c r="HX39" s="328"/>
      <c r="HY39" s="328"/>
      <c r="HZ39" s="328"/>
      <c r="IA39" s="328"/>
      <c r="IB39" s="328"/>
      <c r="IC39" s="328"/>
      <c r="ID39" s="328"/>
      <c r="IE39" s="328"/>
      <c r="IF39" s="328"/>
      <c r="IG39" s="328"/>
      <c r="IH39" s="328"/>
      <c r="II39" s="328"/>
      <c r="IJ39" s="328"/>
      <c r="IK39" s="328"/>
      <c r="IL39" s="328"/>
      <c r="IM39" s="328"/>
      <c r="IN39" s="328"/>
    </row>
    <row r="40" spans="1:248" ht="15">
      <c r="A40" s="493" t="s">
        <v>13</v>
      </c>
      <c r="B40" s="485">
        <v>30.42</v>
      </c>
      <c r="C40" s="485">
        <v>100.8</v>
      </c>
      <c r="D40" s="489">
        <v>24.53</v>
      </c>
      <c r="E40" s="489">
        <v>49.31</v>
      </c>
      <c r="F40" s="489">
        <v>42.49</v>
      </c>
      <c r="G40" s="483"/>
      <c r="H40" s="328"/>
      <c r="I40" s="328"/>
      <c r="J40" s="328"/>
      <c r="K40" s="328"/>
      <c r="L40" s="328"/>
      <c r="M40" s="328"/>
      <c r="N40" s="328"/>
      <c r="O40" s="328"/>
      <c r="P40" s="328"/>
      <c r="Q40" s="328"/>
      <c r="R40" s="328"/>
      <c r="S40" s="328"/>
      <c r="T40" s="328"/>
      <c r="U40" s="328"/>
      <c r="V40" s="328"/>
      <c r="W40" s="328"/>
      <c r="X40" s="328"/>
      <c r="Y40" s="328"/>
      <c r="Z40" s="328"/>
      <c r="AA40" s="328"/>
      <c r="AB40" s="328"/>
      <c r="AC40" s="328"/>
      <c r="AD40" s="328"/>
      <c r="AE40" s="328"/>
      <c r="AF40" s="328"/>
      <c r="AG40" s="328"/>
      <c r="AH40" s="328"/>
      <c r="AI40" s="328"/>
      <c r="AJ40" s="328"/>
      <c r="AK40" s="328"/>
      <c r="AL40" s="328"/>
      <c r="AM40" s="328"/>
      <c r="AN40" s="328"/>
      <c r="AO40" s="328"/>
      <c r="AP40" s="328"/>
      <c r="AQ40" s="328"/>
      <c r="AR40" s="328"/>
      <c r="AS40" s="328"/>
      <c r="AT40" s="328"/>
      <c r="AU40" s="328"/>
      <c r="AV40" s="328"/>
      <c r="AW40" s="328"/>
      <c r="AX40" s="328"/>
      <c r="AY40" s="328"/>
      <c r="AZ40" s="328"/>
      <c r="BA40" s="328"/>
      <c r="BB40" s="328"/>
      <c r="BC40" s="328"/>
      <c r="BD40" s="328"/>
      <c r="BE40" s="328"/>
      <c r="BF40" s="328"/>
      <c r="BG40" s="328"/>
      <c r="BH40" s="328"/>
      <c r="BI40" s="328"/>
      <c r="BJ40" s="328"/>
      <c r="BK40" s="328"/>
      <c r="BL40" s="328"/>
      <c r="BM40" s="328"/>
      <c r="BN40" s="328"/>
      <c r="BO40" s="328"/>
      <c r="BP40" s="328"/>
      <c r="BQ40" s="328"/>
      <c r="BR40" s="328"/>
      <c r="BS40" s="328"/>
      <c r="BT40" s="328"/>
      <c r="BU40" s="328"/>
      <c r="BV40" s="328"/>
      <c r="BW40" s="328"/>
      <c r="BX40" s="328"/>
      <c r="BY40" s="328"/>
      <c r="BZ40" s="328"/>
      <c r="CA40" s="328"/>
      <c r="CB40" s="328"/>
      <c r="CC40" s="328"/>
      <c r="CD40" s="328"/>
      <c r="CE40" s="328"/>
      <c r="CF40" s="328"/>
      <c r="CG40" s="328"/>
      <c r="CH40" s="328"/>
      <c r="CI40" s="328"/>
      <c r="CJ40" s="328"/>
      <c r="CK40" s="328"/>
      <c r="CL40" s="328"/>
      <c r="CM40" s="328"/>
      <c r="CN40" s="328"/>
      <c r="CO40" s="328"/>
      <c r="CP40" s="328"/>
      <c r="CQ40" s="328"/>
      <c r="CR40" s="328"/>
      <c r="CS40" s="328"/>
      <c r="CT40" s="328"/>
      <c r="CU40" s="328"/>
      <c r="CV40" s="328"/>
      <c r="CW40" s="328"/>
      <c r="CX40" s="328"/>
      <c r="CY40" s="328"/>
      <c r="CZ40" s="328"/>
      <c r="DA40" s="328"/>
      <c r="DB40" s="328"/>
      <c r="DC40" s="328"/>
      <c r="DD40" s="328"/>
      <c r="DE40" s="328"/>
      <c r="DF40" s="328"/>
      <c r="DG40" s="328"/>
      <c r="DH40" s="328"/>
      <c r="DI40" s="328"/>
      <c r="DJ40" s="328"/>
      <c r="DK40" s="328"/>
      <c r="DL40" s="328"/>
      <c r="DM40" s="328"/>
      <c r="DN40" s="328"/>
      <c r="DO40" s="328"/>
      <c r="DP40" s="328"/>
      <c r="DQ40" s="328"/>
      <c r="DR40" s="328"/>
      <c r="DS40" s="328"/>
      <c r="DT40" s="328"/>
      <c r="DU40" s="328"/>
      <c r="DV40" s="328"/>
      <c r="DW40" s="328"/>
      <c r="DX40" s="328"/>
      <c r="DY40" s="328"/>
      <c r="DZ40" s="328"/>
      <c r="EA40" s="328"/>
      <c r="EB40" s="328"/>
      <c r="EC40" s="328"/>
      <c r="ED40" s="328"/>
      <c r="EE40" s="328"/>
      <c r="EF40" s="328"/>
      <c r="EG40" s="328"/>
      <c r="EH40" s="328"/>
      <c r="EI40" s="328"/>
      <c r="EJ40" s="328"/>
      <c r="EK40" s="328"/>
      <c r="EL40" s="328"/>
      <c r="EM40" s="328"/>
      <c r="EN40" s="328"/>
      <c r="EO40" s="328"/>
      <c r="EP40" s="328"/>
      <c r="EQ40" s="328"/>
      <c r="ER40" s="328"/>
      <c r="ES40" s="328"/>
      <c r="ET40" s="328"/>
      <c r="EU40" s="328"/>
      <c r="EV40" s="328"/>
      <c r="EW40" s="328"/>
      <c r="EX40" s="328"/>
      <c r="EY40" s="328"/>
      <c r="EZ40" s="328"/>
      <c r="FA40" s="328"/>
      <c r="FB40" s="328"/>
      <c r="FC40" s="328"/>
      <c r="FD40" s="328"/>
      <c r="FE40" s="328"/>
      <c r="FF40" s="328"/>
      <c r="FG40" s="328"/>
      <c r="FH40" s="328"/>
      <c r="FI40" s="328"/>
      <c r="FJ40" s="328"/>
      <c r="FK40" s="328"/>
      <c r="FL40" s="328"/>
      <c r="FM40" s="328"/>
      <c r="FN40" s="328"/>
      <c r="FO40" s="328"/>
      <c r="FP40" s="328"/>
      <c r="FQ40" s="328"/>
      <c r="FR40" s="328"/>
      <c r="FS40" s="328"/>
      <c r="FT40" s="328"/>
      <c r="FU40" s="328"/>
      <c r="FV40" s="328"/>
      <c r="FW40" s="328"/>
      <c r="FX40" s="328"/>
      <c r="FY40" s="328"/>
      <c r="FZ40" s="328"/>
      <c r="GA40" s="328"/>
      <c r="GB40" s="328"/>
      <c r="GC40" s="328"/>
      <c r="GD40" s="328"/>
      <c r="GE40" s="328"/>
      <c r="GF40" s="328"/>
      <c r="GG40" s="328"/>
      <c r="GH40" s="328"/>
      <c r="GI40" s="328"/>
      <c r="GJ40" s="328"/>
      <c r="GK40" s="328"/>
      <c r="GL40" s="328"/>
      <c r="GM40" s="328"/>
      <c r="GN40" s="328"/>
      <c r="GO40" s="328"/>
      <c r="GP40" s="328"/>
      <c r="GQ40" s="328"/>
      <c r="GR40" s="328"/>
      <c r="GS40" s="328"/>
      <c r="GT40" s="328"/>
      <c r="GU40" s="328"/>
      <c r="GV40" s="328"/>
      <c r="GW40" s="328"/>
      <c r="GX40" s="328"/>
      <c r="GY40" s="328"/>
      <c r="GZ40" s="328"/>
      <c r="HA40" s="328"/>
      <c r="HB40" s="328"/>
      <c r="HC40" s="328"/>
      <c r="HD40" s="328"/>
      <c r="HE40" s="328"/>
      <c r="HF40" s="328"/>
      <c r="HG40" s="328"/>
      <c r="HH40" s="328"/>
      <c r="HI40" s="328"/>
      <c r="HJ40" s="328"/>
      <c r="HK40" s="328"/>
      <c r="HL40" s="328"/>
      <c r="HM40" s="328"/>
      <c r="HN40" s="328"/>
      <c r="HO40" s="328"/>
      <c r="HP40" s="328"/>
      <c r="HQ40" s="328"/>
      <c r="HR40" s="328"/>
      <c r="HS40" s="328"/>
      <c r="HT40" s="328"/>
      <c r="HU40" s="328"/>
      <c r="HV40" s="328"/>
      <c r="HW40" s="328"/>
      <c r="HX40" s="328"/>
      <c r="HY40" s="328"/>
      <c r="HZ40" s="328"/>
      <c r="IA40" s="328"/>
      <c r="IB40" s="328"/>
      <c r="IC40" s="328"/>
      <c r="ID40" s="328"/>
      <c r="IE40" s="328"/>
      <c r="IF40" s="328"/>
      <c r="IG40" s="328"/>
      <c r="IH40" s="328"/>
      <c r="II40" s="328"/>
      <c r="IJ40" s="328"/>
      <c r="IK40" s="328"/>
      <c r="IL40" s="328"/>
      <c r="IM40" s="328"/>
      <c r="IN40" s="328"/>
    </row>
    <row r="41" spans="1:248" ht="15">
      <c r="A41" s="494" t="s">
        <v>12</v>
      </c>
      <c r="B41" s="485"/>
      <c r="C41" s="485"/>
      <c r="D41" s="485"/>
      <c r="E41" s="485"/>
      <c r="F41" s="485"/>
      <c r="G41" s="483"/>
      <c r="H41" s="328"/>
      <c r="I41" s="328"/>
      <c r="J41" s="328"/>
      <c r="K41" s="328"/>
      <c r="L41" s="328"/>
      <c r="M41" s="328"/>
      <c r="N41" s="328"/>
      <c r="O41" s="328"/>
      <c r="P41" s="328"/>
      <c r="Q41" s="328"/>
      <c r="R41" s="328"/>
      <c r="S41" s="328"/>
      <c r="T41" s="328"/>
      <c r="U41" s="328"/>
      <c r="V41" s="328"/>
      <c r="W41" s="328"/>
      <c r="X41" s="328"/>
      <c r="Y41" s="328"/>
      <c r="Z41" s="328"/>
      <c r="AA41" s="328"/>
      <c r="AB41" s="328"/>
      <c r="AC41" s="328"/>
      <c r="AD41" s="328"/>
      <c r="AE41" s="328"/>
      <c r="AF41" s="328"/>
      <c r="AG41" s="328"/>
      <c r="AH41" s="328"/>
      <c r="AI41" s="328"/>
      <c r="AJ41" s="328"/>
      <c r="AK41" s="328"/>
      <c r="AL41" s="328"/>
      <c r="AM41" s="328"/>
      <c r="AN41" s="328"/>
      <c r="AO41" s="328"/>
      <c r="AP41" s="328"/>
      <c r="AQ41" s="328"/>
      <c r="AR41" s="328"/>
      <c r="AS41" s="328"/>
      <c r="AT41" s="328"/>
      <c r="AU41" s="328"/>
      <c r="AV41" s="328"/>
      <c r="AW41" s="328"/>
      <c r="AX41" s="328"/>
      <c r="AY41" s="328"/>
      <c r="AZ41" s="328"/>
      <c r="BA41" s="328"/>
      <c r="BB41" s="328"/>
      <c r="BC41" s="328"/>
      <c r="BD41" s="328"/>
      <c r="BE41" s="328"/>
      <c r="BF41" s="328"/>
      <c r="BG41" s="328"/>
      <c r="BH41" s="328"/>
      <c r="BI41" s="328"/>
      <c r="BJ41" s="328"/>
      <c r="BK41" s="328"/>
      <c r="BL41" s="328"/>
      <c r="BM41" s="328"/>
      <c r="BN41" s="328"/>
      <c r="BO41" s="328"/>
      <c r="BP41" s="328"/>
      <c r="BQ41" s="328"/>
      <c r="BR41" s="328"/>
      <c r="BS41" s="328"/>
      <c r="BT41" s="328"/>
      <c r="BU41" s="328"/>
      <c r="BV41" s="328"/>
      <c r="BW41" s="328"/>
      <c r="BX41" s="328"/>
      <c r="BY41" s="328"/>
      <c r="BZ41" s="328"/>
      <c r="CA41" s="328"/>
      <c r="CB41" s="328"/>
      <c r="CC41" s="328"/>
      <c r="CD41" s="328"/>
      <c r="CE41" s="328"/>
      <c r="CF41" s="328"/>
      <c r="CG41" s="328"/>
      <c r="CH41" s="328"/>
      <c r="CI41" s="328"/>
      <c r="CJ41" s="328"/>
      <c r="CK41" s="328"/>
      <c r="CL41" s="328"/>
      <c r="CM41" s="328"/>
      <c r="CN41" s="328"/>
      <c r="CO41" s="328"/>
      <c r="CP41" s="328"/>
      <c r="CQ41" s="328"/>
      <c r="CR41" s="328"/>
      <c r="CS41" s="328"/>
      <c r="CT41" s="328"/>
      <c r="CU41" s="328"/>
      <c r="CV41" s="328"/>
      <c r="CW41" s="328"/>
      <c r="CX41" s="328"/>
      <c r="CY41" s="328"/>
      <c r="CZ41" s="328"/>
      <c r="DA41" s="328"/>
      <c r="DB41" s="328"/>
      <c r="DC41" s="328"/>
      <c r="DD41" s="328"/>
      <c r="DE41" s="328"/>
      <c r="DF41" s="328"/>
      <c r="DG41" s="328"/>
      <c r="DH41" s="328"/>
      <c r="DI41" s="328"/>
      <c r="DJ41" s="328"/>
      <c r="DK41" s="328"/>
      <c r="DL41" s="328"/>
      <c r="DM41" s="328"/>
      <c r="DN41" s="328"/>
      <c r="DO41" s="328"/>
      <c r="DP41" s="328"/>
      <c r="DQ41" s="328"/>
      <c r="DR41" s="328"/>
      <c r="DS41" s="328"/>
      <c r="DT41" s="328"/>
      <c r="DU41" s="328"/>
      <c r="DV41" s="328"/>
      <c r="DW41" s="328"/>
      <c r="DX41" s="328"/>
      <c r="DY41" s="328"/>
      <c r="DZ41" s="328"/>
      <c r="EA41" s="328"/>
      <c r="EB41" s="328"/>
      <c r="EC41" s="328"/>
      <c r="ED41" s="328"/>
      <c r="EE41" s="328"/>
      <c r="EF41" s="328"/>
      <c r="EG41" s="328"/>
      <c r="EH41" s="328"/>
      <c r="EI41" s="328"/>
      <c r="EJ41" s="328"/>
      <c r="EK41" s="328"/>
      <c r="EL41" s="328"/>
      <c r="EM41" s="328"/>
      <c r="EN41" s="328"/>
      <c r="EO41" s="328"/>
      <c r="EP41" s="328"/>
      <c r="EQ41" s="328"/>
      <c r="ER41" s="328"/>
      <c r="ES41" s="328"/>
      <c r="ET41" s="328"/>
      <c r="EU41" s="328"/>
      <c r="EV41" s="328"/>
      <c r="EW41" s="328"/>
      <c r="EX41" s="328"/>
      <c r="EY41" s="328"/>
      <c r="EZ41" s="328"/>
      <c r="FA41" s="328"/>
      <c r="FB41" s="328"/>
      <c r="FC41" s="328"/>
      <c r="FD41" s="328"/>
      <c r="FE41" s="328"/>
      <c r="FF41" s="328"/>
      <c r="FG41" s="328"/>
      <c r="FH41" s="328"/>
      <c r="FI41" s="328"/>
      <c r="FJ41" s="328"/>
      <c r="FK41" s="328"/>
      <c r="FL41" s="328"/>
      <c r="FM41" s="328"/>
      <c r="FN41" s="328"/>
      <c r="FO41" s="328"/>
      <c r="FP41" s="328"/>
      <c r="FQ41" s="328"/>
      <c r="FR41" s="328"/>
      <c r="FS41" s="328"/>
      <c r="FT41" s="328"/>
      <c r="FU41" s="328"/>
      <c r="FV41" s="328"/>
      <c r="FW41" s="328"/>
      <c r="FX41" s="328"/>
      <c r="FY41" s="328"/>
      <c r="FZ41" s="328"/>
      <c r="GA41" s="328"/>
      <c r="GB41" s="328"/>
      <c r="GC41" s="328"/>
      <c r="GD41" s="328"/>
      <c r="GE41" s="328"/>
      <c r="GF41" s="328"/>
      <c r="GG41" s="328"/>
      <c r="GH41" s="328"/>
      <c r="GI41" s="328"/>
      <c r="GJ41" s="328"/>
      <c r="GK41" s="328"/>
      <c r="GL41" s="328"/>
      <c r="GM41" s="328"/>
      <c r="GN41" s="328"/>
      <c r="GO41" s="328"/>
      <c r="GP41" s="328"/>
      <c r="GQ41" s="328"/>
      <c r="GR41" s="328"/>
      <c r="GS41" s="328"/>
      <c r="GT41" s="328"/>
      <c r="GU41" s="328"/>
      <c r="GV41" s="328"/>
      <c r="GW41" s="328"/>
      <c r="GX41" s="328"/>
      <c r="GY41" s="328"/>
      <c r="GZ41" s="328"/>
      <c r="HA41" s="328"/>
      <c r="HB41" s="328"/>
      <c r="HC41" s="328"/>
      <c r="HD41" s="328"/>
      <c r="HE41" s="328"/>
      <c r="HF41" s="328"/>
      <c r="HG41" s="328"/>
      <c r="HH41" s="328"/>
      <c r="HI41" s="328"/>
      <c r="HJ41" s="328"/>
      <c r="HK41" s="328"/>
      <c r="HL41" s="328"/>
      <c r="HM41" s="328"/>
      <c r="HN41" s="328"/>
      <c r="HO41" s="328"/>
      <c r="HP41" s="328"/>
      <c r="HQ41" s="328"/>
      <c r="HR41" s="328"/>
      <c r="HS41" s="328"/>
      <c r="HT41" s="328"/>
      <c r="HU41" s="328"/>
      <c r="HV41" s="328"/>
      <c r="HW41" s="328"/>
      <c r="HX41" s="328"/>
      <c r="HY41" s="328"/>
      <c r="HZ41" s="328"/>
      <c r="IA41" s="328"/>
      <c r="IB41" s="328"/>
      <c r="IC41" s="328"/>
      <c r="ID41" s="328"/>
      <c r="IE41" s="328"/>
      <c r="IF41" s="328"/>
      <c r="IG41" s="328"/>
      <c r="IH41" s="328"/>
      <c r="II41" s="328"/>
      <c r="IJ41" s="328"/>
      <c r="IK41" s="328"/>
      <c r="IL41" s="328"/>
      <c r="IM41" s="328"/>
      <c r="IN41" s="328"/>
    </row>
    <row r="42" spans="1:248" ht="15">
      <c r="A42" s="490" t="s">
        <v>513</v>
      </c>
      <c r="B42" s="485">
        <v>249.05</v>
      </c>
      <c r="C42" s="485">
        <v>241.5</v>
      </c>
      <c r="D42" s="489">
        <v>213.9</v>
      </c>
      <c r="E42" s="489">
        <v>182.32</v>
      </c>
      <c r="F42" s="489">
        <v>164.53</v>
      </c>
      <c r="G42" s="483"/>
      <c r="H42" s="328"/>
      <c r="I42" s="328"/>
      <c r="J42" s="328"/>
      <c r="K42" s="328"/>
      <c r="L42" s="328"/>
      <c r="M42" s="328"/>
      <c r="N42" s="328"/>
      <c r="O42" s="328"/>
      <c r="P42" s="328"/>
      <c r="Q42" s="328"/>
      <c r="R42" s="328"/>
      <c r="S42" s="328"/>
      <c r="T42" s="328"/>
      <c r="U42" s="328"/>
      <c r="V42" s="328"/>
      <c r="W42" s="328"/>
      <c r="X42" s="328"/>
      <c r="Y42" s="328"/>
      <c r="Z42" s="328"/>
      <c r="AA42" s="328"/>
      <c r="AB42" s="328"/>
      <c r="AC42" s="328"/>
      <c r="AD42" s="328"/>
      <c r="AE42" s="328"/>
      <c r="AF42" s="328"/>
      <c r="AG42" s="328"/>
      <c r="AH42" s="328"/>
      <c r="AI42" s="328"/>
      <c r="AJ42" s="328"/>
      <c r="AK42" s="328"/>
      <c r="AL42" s="328"/>
      <c r="AM42" s="328"/>
      <c r="AN42" s="328"/>
      <c r="AO42" s="328"/>
      <c r="AP42" s="328"/>
      <c r="AQ42" s="328"/>
      <c r="AR42" s="328"/>
      <c r="AS42" s="328"/>
      <c r="AT42" s="328"/>
      <c r="AU42" s="328"/>
      <c r="AV42" s="328"/>
      <c r="AW42" s="328"/>
      <c r="AX42" s="328"/>
      <c r="AY42" s="328"/>
      <c r="AZ42" s="328"/>
      <c r="BA42" s="328"/>
      <c r="BB42" s="328"/>
      <c r="BC42" s="328"/>
      <c r="BD42" s="328"/>
      <c r="BE42" s="328"/>
      <c r="BF42" s="328"/>
      <c r="BG42" s="328"/>
      <c r="BH42" s="328"/>
      <c r="BI42" s="328"/>
      <c r="BJ42" s="328"/>
      <c r="BK42" s="328"/>
      <c r="BL42" s="328"/>
      <c r="BM42" s="328"/>
      <c r="BN42" s="328"/>
      <c r="BO42" s="328"/>
      <c r="BP42" s="328"/>
      <c r="BQ42" s="328"/>
      <c r="BR42" s="328"/>
      <c r="BS42" s="328"/>
      <c r="BT42" s="328"/>
      <c r="BU42" s="328"/>
      <c r="BV42" s="328"/>
      <c r="BW42" s="328"/>
      <c r="BX42" s="328"/>
      <c r="BY42" s="328"/>
      <c r="BZ42" s="328"/>
      <c r="CA42" s="328"/>
      <c r="CB42" s="328"/>
      <c r="CC42" s="328"/>
      <c r="CD42" s="328"/>
      <c r="CE42" s="328"/>
      <c r="CF42" s="328"/>
      <c r="CG42" s="328"/>
      <c r="CH42" s="328"/>
      <c r="CI42" s="328"/>
      <c r="CJ42" s="328"/>
      <c r="CK42" s="328"/>
      <c r="CL42" s="328"/>
      <c r="CM42" s="328"/>
      <c r="CN42" s="328"/>
      <c r="CO42" s="328"/>
      <c r="CP42" s="328"/>
      <c r="CQ42" s="328"/>
      <c r="CR42" s="328"/>
      <c r="CS42" s="328"/>
      <c r="CT42" s="328"/>
      <c r="CU42" s="328"/>
      <c r="CV42" s="328"/>
      <c r="CW42" s="328"/>
      <c r="CX42" s="328"/>
      <c r="CY42" s="328"/>
      <c r="CZ42" s="328"/>
      <c r="DA42" s="328"/>
      <c r="DB42" s="328"/>
      <c r="DC42" s="328"/>
      <c r="DD42" s="328"/>
      <c r="DE42" s="328"/>
      <c r="DF42" s="328"/>
      <c r="DG42" s="328"/>
      <c r="DH42" s="328"/>
      <c r="DI42" s="328"/>
      <c r="DJ42" s="328"/>
      <c r="DK42" s="328"/>
      <c r="DL42" s="328"/>
      <c r="DM42" s="328"/>
      <c r="DN42" s="328"/>
      <c r="DO42" s="328"/>
      <c r="DP42" s="328"/>
      <c r="DQ42" s="328"/>
      <c r="DR42" s="328"/>
      <c r="DS42" s="328"/>
      <c r="DT42" s="328"/>
      <c r="DU42" s="328"/>
      <c r="DV42" s="328"/>
      <c r="DW42" s="328"/>
      <c r="DX42" s="328"/>
      <c r="DY42" s="328"/>
      <c r="DZ42" s="328"/>
      <c r="EA42" s="328"/>
      <c r="EB42" s="328"/>
      <c r="EC42" s="328"/>
      <c r="ED42" s="328"/>
      <c r="EE42" s="328"/>
      <c r="EF42" s="328"/>
      <c r="EG42" s="328"/>
      <c r="EH42" s="328"/>
      <c r="EI42" s="328"/>
      <c r="EJ42" s="328"/>
      <c r="EK42" s="328"/>
      <c r="EL42" s="328"/>
      <c r="EM42" s="328"/>
      <c r="EN42" s="328"/>
      <c r="EO42" s="328"/>
      <c r="EP42" s="328"/>
      <c r="EQ42" s="328"/>
      <c r="ER42" s="328"/>
      <c r="ES42" s="328"/>
      <c r="ET42" s="328"/>
      <c r="EU42" s="328"/>
      <c r="EV42" s="328"/>
      <c r="EW42" s="328"/>
      <c r="EX42" s="328"/>
      <c r="EY42" s="328"/>
      <c r="EZ42" s="328"/>
      <c r="FA42" s="328"/>
      <c r="FB42" s="328"/>
      <c r="FC42" s="328"/>
      <c r="FD42" s="328"/>
      <c r="FE42" s="328"/>
      <c r="FF42" s="328"/>
      <c r="FG42" s="328"/>
      <c r="FH42" s="328"/>
      <c r="FI42" s="328"/>
      <c r="FJ42" s="328"/>
      <c r="FK42" s="328"/>
      <c r="FL42" s="328"/>
      <c r="FM42" s="328"/>
      <c r="FN42" s="328"/>
      <c r="FO42" s="328"/>
      <c r="FP42" s="328"/>
      <c r="FQ42" s="328"/>
      <c r="FR42" s="328"/>
      <c r="FS42" s="328"/>
      <c r="FT42" s="328"/>
      <c r="FU42" s="328"/>
      <c r="FV42" s="328"/>
      <c r="FW42" s="328"/>
      <c r="FX42" s="328"/>
      <c r="FY42" s="328"/>
      <c r="FZ42" s="328"/>
      <c r="GA42" s="328"/>
      <c r="GB42" s="328"/>
      <c r="GC42" s="328"/>
      <c r="GD42" s="328"/>
      <c r="GE42" s="328"/>
      <c r="GF42" s="328"/>
      <c r="GG42" s="328"/>
      <c r="GH42" s="328"/>
      <c r="GI42" s="328"/>
      <c r="GJ42" s="328"/>
      <c r="GK42" s="328"/>
      <c r="GL42" s="328"/>
      <c r="GM42" s="328"/>
      <c r="GN42" s="328"/>
      <c r="GO42" s="328"/>
      <c r="GP42" s="328"/>
      <c r="GQ42" s="328"/>
      <c r="GR42" s="328"/>
      <c r="GS42" s="328"/>
      <c r="GT42" s="328"/>
      <c r="GU42" s="328"/>
      <c r="GV42" s="328"/>
      <c r="GW42" s="328"/>
      <c r="GX42" s="328"/>
      <c r="GY42" s="328"/>
      <c r="GZ42" s="328"/>
      <c r="HA42" s="328"/>
      <c r="HB42" s="328"/>
      <c r="HC42" s="328"/>
      <c r="HD42" s="328"/>
      <c r="HE42" s="328"/>
      <c r="HF42" s="328"/>
      <c r="HG42" s="328"/>
      <c r="HH42" s="328"/>
      <c r="HI42" s="328"/>
      <c r="HJ42" s="328"/>
      <c r="HK42" s="328"/>
      <c r="HL42" s="328"/>
      <c r="HM42" s="328"/>
      <c r="HN42" s="328"/>
      <c r="HO42" s="328"/>
      <c r="HP42" s="328"/>
      <c r="HQ42" s="328"/>
      <c r="HR42" s="328"/>
      <c r="HS42" s="328"/>
      <c r="HT42" s="328"/>
      <c r="HU42" s="328"/>
      <c r="HV42" s="328"/>
      <c r="HW42" s="328"/>
      <c r="HX42" s="328"/>
      <c r="HY42" s="328"/>
      <c r="HZ42" s="328"/>
      <c r="IA42" s="328"/>
      <c r="IB42" s="328"/>
      <c r="IC42" s="328"/>
      <c r="ID42" s="328"/>
      <c r="IE42" s="328"/>
      <c r="IF42" s="328"/>
      <c r="IG42" s="328"/>
      <c r="IH42" s="328"/>
      <c r="II42" s="328"/>
      <c r="IJ42" s="328"/>
      <c r="IK42" s="328"/>
      <c r="IL42" s="328"/>
      <c r="IM42" s="328"/>
      <c r="IN42" s="328"/>
    </row>
    <row r="43" spans="1:248" ht="15">
      <c r="A43" s="490" t="s">
        <v>11</v>
      </c>
      <c r="B43" s="485">
        <v>484.57</v>
      </c>
      <c r="C43" s="485">
        <v>897.72</v>
      </c>
      <c r="D43" s="489">
        <v>643.17999999999995</v>
      </c>
      <c r="E43" s="489">
        <v>706.07</v>
      </c>
      <c r="F43" s="489">
        <v>1000.53</v>
      </c>
      <c r="G43" s="483"/>
      <c r="H43" s="328"/>
      <c r="I43" s="328"/>
      <c r="J43" s="328"/>
      <c r="K43" s="328"/>
      <c r="L43" s="328"/>
      <c r="M43" s="328"/>
      <c r="N43" s="328"/>
      <c r="O43" s="328"/>
      <c r="P43" s="328"/>
      <c r="Q43" s="328"/>
      <c r="R43" s="328"/>
      <c r="S43" s="328"/>
      <c r="T43" s="328"/>
      <c r="U43" s="328"/>
      <c r="V43" s="328"/>
      <c r="W43" s="328"/>
      <c r="X43" s="328"/>
      <c r="Y43" s="328"/>
      <c r="Z43" s="328"/>
      <c r="AA43" s="328"/>
      <c r="AB43" s="328"/>
      <c r="AC43" s="328"/>
      <c r="AD43" s="328"/>
      <c r="AE43" s="328"/>
      <c r="AF43" s="328"/>
      <c r="AG43" s="328"/>
      <c r="AH43" s="328"/>
      <c r="AI43" s="328"/>
      <c r="AJ43" s="328"/>
      <c r="AK43" s="328"/>
      <c r="AL43" s="328"/>
      <c r="AM43" s="328"/>
      <c r="AN43" s="328"/>
      <c r="AO43" s="328"/>
      <c r="AP43" s="328"/>
      <c r="AQ43" s="328"/>
      <c r="AR43" s="328"/>
      <c r="AS43" s="328"/>
      <c r="AT43" s="328"/>
      <c r="AU43" s="328"/>
      <c r="AV43" s="328"/>
      <c r="AW43" s="328"/>
      <c r="AX43" s="328"/>
      <c r="AY43" s="328"/>
      <c r="AZ43" s="328"/>
      <c r="BA43" s="328"/>
      <c r="BB43" s="328"/>
      <c r="BC43" s="328"/>
      <c r="BD43" s="328"/>
      <c r="BE43" s="328"/>
      <c r="BF43" s="328"/>
      <c r="BG43" s="328"/>
      <c r="BH43" s="328"/>
      <c r="BI43" s="328"/>
      <c r="BJ43" s="328"/>
      <c r="BK43" s="328"/>
      <c r="BL43" s="328"/>
      <c r="BM43" s="328"/>
      <c r="BN43" s="328"/>
      <c r="BO43" s="328"/>
      <c r="BP43" s="328"/>
      <c r="BQ43" s="328"/>
      <c r="BR43" s="328"/>
      <c r="BS43" s="328"/>
      <c r="BT43" s="328"/>
      <c r="BU43" s="328"/>
      <c r="BV43" s="328"/>
      <c r="BW43" s="328"/>
      <c r="BX43" s="328"/>
      <c r="BY43" s="328"/>
      <c r="BZ43" s="328"/>
      <c r="CA43" s="328"/>
      <c r="CB43" s="328"/>
      <c r="CC43" s="328"/>
      <c r="CD43" s="328"/>
      <c r="CE43" s="328"/>
      <c r="CF43" s="328"/>
      <c r="CG43" s="328"/>
      <c r="CH43" s="328"/>
      <c r="CI43" s="328"/>
      <c r="CJ43" s="328"/>
      <c r="CK43" s="328"/>
      <c r="CL43" s="328"/>
      <c r="CM43" s="328"/>
      <c r="CN43" s="328"/>
      <c r="CO43" s="328"/>
      <c r="CP43" s="328"/>
      <c r="CQ43" s="328"/>
      <c r="CR43" s="328"/>
      <c r="CS43" s="328"/>
      <c r="CT43" s="328"/>
      <c r="CU43" s="328"/>
      <c r="CV43" s="328"/>
      <c r="CW43" s="328"/>
      <c r="CX43" s="328"/>
      <c r="CY43" s="328"/>
      <c r="CZ43" s="328"/>
      <c r="DA43" s="328"/>
      <c r="DB43" s="328"/>
      <c r="DC43" s="328"/>
      <c r="DD43" s="328"/>
      <c r="DE43" s="328"/>
      <c r="DF43" s="328"/>
      <c r="DG43" s="328"/>
      <c r="DH43" s="328"/>
      <c r="DI43" s="328"/>
      <c r="DJ43" s="328"/>
      <c r="DK43" s="328"/>
      <c r="DL43" s="328"/>
      <c r="DM43" s="328"/>
      <c r="DN43" s="328"/>
      <c r="DO43" s="328"/>
      <c r="DP43" s="328"/>
      <c r="DQ43" s="328"/>
      <c r="DR43" s="328"/>
      <c r="DS43" s="328"/>
      <c r="DT43" s="328"/>
      <c r="DU43" s="328"/>
      <c r="DV43" s="328"/>
      <c r="DW43" s="328"/>
      <c r="DX43" s="328"/>
      <c r="DY43" s="328"/>
      <c r="DZ43" s="328"/>
      <c r="EA43" s="328"/>
      <c r="EB43" s="328"/>
      <c r="EC43" s="328"/>
      <c r="ED43" s="328"/>
      <c r="EE43" s="328"/>
      <c r="EF43" s="328"/>
      <c r="EG43" s="328"/>
      <c r="EH43" s="328"/>
      <c r="EI43" s="328"/>
      <c r="EJ43" s="328"/>
      <c r="EK43" s="328"/>
      <c r="EL43" s="328"/>
      <c r="EM43" s="328"/>
      <c r="EN43" s="328"/>
      <c r="EO43" s="328"/>
      <c r="EP43" s="328"/>
      <c r="EQ43" s="328"/>
      <c r="ER43" s="328"/>
      <c r="ES43" s="328"/>
      <c r="ET43" s="328"/>
      <c r="EU43" s="328"/>
      <c r="EV43" s="328"/>
      <c r="EW43" s="328"/>
      <c r="EX43" s="328"/>
      <c r="EY43" s="328"/>
      <c r="EZ43" s="328"/>
      <c r="FA43" s="328"/>
      <c r="FB43" s="328"/>
      <c r="FC43" s="328"/>
      <c r="FD43" s="328"/>
      <c r="FE43" s="328"/>
      <c r="FF43" s="328"/>
      <c r="FG43" s="328"/>
      <c r="FH43" s="328"/>
      <c r="FI43" s="328"/>
      <c r="FJ43" s="328"/>
      <c r="FK43" s="328"/>
      <c r="FL43" s="328"/>
      <c r="FM43" s="328"/>
      <c r="FN43" s="328"/>
      <c r="FO43" s="328"/>
      <c r="FP43" s="328"/>
      <c r="FQ43" s="328"/>
      <c r="FR43" s="328"/>
      <c r="FS43" s="328"/>
      <c r="FT43" s="328"/>
      <c r="FU43" s="328"/>
      <c r="FV43" s="328"/>
      <c r="FW43" s="328"/>
      <c r="FX43" s="328"/>
      <c r="FY43" s="328"/>
      <c r="FZ43" s="328"/>
      <c r="GA43" s="328"/>
      <c r="GB43" s="328"/>
      <c r="GC43" s="328"/>
      <c r="GD43" s="328"/>
      <c r="GE43" s="328"/>
      <c r="GF43" s="328"/>
      <c r="GG43" s="328"/>
      <c r="GH43" s="328"/>
      <c r="GI43" s="328"/>
      <c r="GJ43" s="328"/>
      <c r="GK43" s="328"/>
      <c r="GL43" s="328"/>
      <c r="GM43" s="328"/>
      <c r="GN43" s="328"/>
      <c r="GO43" s="328"/>
      <c r="GP43" s="328"/>
      <c r="GQ43" s="328"/>
      <c r="GR43" s="328"/>
      <c r="GS43" s="328"/>
      <c r="GT43" s="328"/>
      <c r="GU43" s="328"/>
      <c r="GV43" s="328"/>
      <c r="GW43" s="328"/>
      <c r="GX43" s="328"/>
      <c r="GY43" s="328"/>
      <c r="GZ43" s="328"/>
      <c r="HA43" s="328"/>
      <c r="HB43" s="328"/>
      <c r="HC43" s="328"/>
      <c r="HD43" s="328"/>
      <c r="HE43" s="328"/>
      <c r="HF43" s="328"/>
      <c r="HG43" s="328"/>
      <c r="HH43" s="328"/>
      <c r="HI43" s="328"/>
      <c r="HJ43" s="328"/>
      <c r="HK43" s="328"/>
      <c r="HL43" s="328"/>
      <c r="HM43" s="328"/>
      <c r="HN43" s="328"/>
      <c r="HO43" s="328"/>
      <c r="HP43" s="328"/>
      <c r="HQ43" s="328"/>
      <c r="HR43" s="328"/>
      <c r="HS43" s="328"/>
      <c r="HT43" s="328"/>
      <c r="HU43" s="328"/>
      <c r="HV43" s="328"/>
      <c r="HW43" s="328"/>
      <c r="HX43" s="328"/>
      <c r="HY43" s="328"/>
      <c r="HZ43" s="328"/>
      <c r="IA43" s="328"/>
      <c r="IB43" s="328"/>
      <c r="IC43" s="328"/>
      <c r="ID43" s="328"/>
      <c r="IE43" s="328"/>
      <c r="IF43" s="328"/>
      <c r="IG43" s="328"/>
      <c r="IH43" s="328"/>
      <c r="II43" s="328"/>
      <c r="IJ43" s="328"/>
      <c r="IK43" s="328"/>
      <c r="IL43" s="328"/>
      <c r="IM43" s="328"/>
      <c r="IN43" s="328"/>
    </row>
    <row r="44" spans="1:248" ht="15">
      <c r="A44" s="491" t="s">
        <v>10</v>
      </c>
      <c r="B44" s="485"/>
      <c r="C44" s="485"/>
      <c r="D44" s="485"/>
      <c r="E44" s="485"/>
      <c r="F44" s="485"/>
      <c r="G44" s="483"/>
      <c r="H44" s="328"/>
      <c r="I44" s="328"/>
      <c r="J44" s="328"/>
      <c r="K44" s="328"/>
      <c r="L44" s="328"/>
      <c r="M44" s="328"/>
      <c r="N44" s="328"/>
      <c r="O44" s="328"/>
      <c r="P44" s="328"/>
      <c r="Q44" s="328"/>
      <c r="R44" s="328"/>
      <c r="S44" s="328"/>
      <c r="T44" s="328"/>
      <c r="U44" s="328"/>
      <c r="V44" s="328"/>
      <c r="W44" s="328"/>
      <c r="X44" s="328"/>
      <c r="Y44" s="328"/>
      <c r="Z44" s="328"/>
      <c r="AA44" s="328"/>
      <c r="AB44" s="328"/>
      <c r="AC44" s="328"/>
      <c r="AD44" s="328"/>
      <c r="AE44" s="328"/>
      <c r="AF44" s="328"/>
      <c r="AG44" s="328"/>
      <c r="AH44" s="328"/>
      <c r="AI44" s="328"/>
      <c r="AJ44" s="328"/>
      <c r="AK44" s="328"/>
      <c r="AL44" s="328"/>
      <c r="AM44" s="328"/>
      <c r="AN44" s="328"/>
      <c r="AO44" s="328"/>
      <c r="AP44" s="328"/>
      <c r="AQ44" s="328"/>
      <c r="AR44" s="328"/>
      <c r="AS44" s="328"/>
      <c r="AT44" s="328"/>
      <c r="AU44" s="328"/>
      <c r="AV44" s="328"/>
      <c r="AW44" s="328"/>
      <c r="AX44" s="328"/>
      <c r="AY44" s="328"/>
      <c r="AZ44" s="328"/>
      <c r="BA44" s="328"/>
      <c r="BB44" s="328"/>
      <c r="BC44" s="328"/>
      <c r="BD44" s="328"/>
      <c r="BE44" s="328"/>
      <c r="BF44" s="328"/>
      <c r="BG44" s="328"/>
      <c r="BH44" s="328"/>
      <c r="BI44" s="328"/>
      <c r="BJ44" s="328"/>
      <c r="BK44" s="328"/>
      <c r="BL44" s="328"/>
      <c r="BM44" s="328"/>
      <c r="BN44" s="328"/>
      <c r="BO44" s="328"/>
      <c r="BP44" s="328"/>
      <c r="BQ44" s="328"/>
      <c r="BR44" s="328"/>
      <c r="BS44" s="328"/>
      <c r="BT44" s="328"/>
      <c r="BU44" s="328"/>
      <c r="BV44" s="328"/>
      <c r="BW44" s="328"/>
      <c r="BX44" s="328"/>
      <c r="BY44" s="328"/>
      <c r="BZ44" s="328"/>
      <c r="CA44" s="328"/>
      <c r="CB44" s="328"/>
      <c r="CC44" s="328"/>
      <c r="CD44" s="328"/>
      <c r="CE44" s="328"/>
      <c r="CF44" s="328"/>
      <c r="CG44" s="328"/>
      <c r="CH44" s="328"/>
      <c r="CI44" s="328"/>
      <c r="CJ44" s="328"/>
      <c r="CK44" s="328"/>
      <c r="CL44" s="328"/>
      <c r="CM44" s="328"/>
      <c r="CN44" s="328"/>
      <c r="CO44" s="328"/>
      <c r="CP44" s="328"/>
      <c r="CQ44" s="328"/>
      <c r="CR44" s="328"/>
      <c r="CS44" s="328"/>
      <c r="CT44" s="328"/>
      <c r="CU44" s="328"/>
      <c r="CV44" s="328"/>
      <c r="CW44" s="328"/>
      <c r="CX44" s="328"/>
      <c r="CY44" s="328"/>
      <c r="CZ44" s="328"/>
      <c r="DA44" s="328"/>
      <c r="DB44" s="328"/>
      <c r="DC44" s="328"/>
      <c r="DD44" s="328"/>
      <c r="DE44" s="328"/>
      <c r="DF44" s="328"/>
      <c r="DG44" s="328"/>
      <c r="DH44" s="328"/>
      <c r="DI44" s="328"/>
      <c r="DJ44" s="328"/>
      <c r="DK44" s="328"/>
      <c r="DL44" s="328"/>
      <c r="DM44" s="328"/>
      <c r="DN44" s="328"/>
      <c r="DO44" s="328"/>
      <c r="DP44" s="328"/>
      <c r="DQ44" s="328"/>
      <c r="DR44" s="328"/>
      <c r="DS44" s="328"/>
      <c r="DT44" s="328"/>
      <c r="DU44" s="328"/>
      <c r="DV44" s="328"/>
      <c r="DW44" s="328"/>
      <c r="DX44" s="328"/>
      <c r="DY44" s="328"/>
      <c r="DZ44" s="328"/>
      <c r="EA44" s="328"/>
      <c r="EB44" s="328"/>
      <c r="EC44" s="328"/>
      <c r="ED44" s="328"/>
      <c r="EE44" s="328"/>
      <c r="EF44" s="328"/>
      <c r="EG44" s="328"/>
      <c r="EH44" s="328"/>
      <c r="EI44" s="328"/>
      <c r="EJ44" s="328"/>
      <c r="EK44" s="328"/>
      <c r="EL44" s="328"/>
      <c r="EM44" s="328"/>
      <c r="EN44" s="328"/>
      <c r="EO44" s="328"/>
      <c r="EP44" s="328"/>
      <c r="EQ44" s="328"/>
      <c r="ER44" s="328"/>
      <c r="ES44" s="328"/>
      <c r="ET44" s="328"/>
      <c r="EU44" s="328"/>
      <c r="EV44" s="328"/>
      <c r="EW44" s="328"/>
      <c r="EX44" s="328"/>
      <c r="EY44" s="328"/>
      <c r="EZ44" s="328"/>
      <c r="FA44" s="328"/>
      <c r="FB44" s="328"/>
      <c r="FC44" s="328"/>
      <c r="FD44" s="328"/>
      <c r="FE44" s="328"/>
      <c r="FF44" s="328"/>
      <c r="FG44" s="328"/>
      <c r="FH44" s="328"/>
      <c r="FI44" s="328"/>
      <c r="FJ44" s="328"/>
      <c r="FK44" s="328"/>
      <c r="FL44" s="328"/>
      <c r="FM44" s="328"/>
      <c r="FN44" s="328"/>
      <c r="FO44" s="328"/>
      <c r="FP44" s="328"/>
      <c r="FQ44" s="328"/>
      <c r="FR44" s="328"/>
      <c r="FS44" s="328"/>
      <c r="FT44" s="328"/>
      <c r="FU44" s="328"/>
      <c r="FV44" s="328"/>
      <c r="FW44" s="328"/>
      <c r="FX44" s="328"/>
      <c r="FY44" s="328"/>
      <c r="FZ44" s="328"/>
      <c r="GA44" s="328"/>
      <c r="GB44" s="328"/>
      <c r="GC44" s="328"/>
      <c r="GD44" s="328"/>
      <c r="GE44" s="328"/>
      <c r="GF44" s="328"/>
      <c r="GG44" s="328"/>
      <c r="GH44" s="328"/>
      <c r="GI44" s="328"/>
      <c r="GJ44" s="328"/>
      <c r="GK44" s="328"/>
      <c r="GL44" s="328"/>
      <c r="GM44" s="328"/>
      <c r="GN44" s="328"/>
      <c r="GO44" s="328"/>
      <c r="GP44" s="328"/>
      <c r="GQ44" s="328"/>
      <c r="GR44" s="328"/>
      <c r="GS44" s="328"/>
      <c r="GT44" s="328"/>
      <c r="GU44" s="328"/>
      <c r="GV44" s="328"/>
      <c r="GW44" s="328"/>
      <c r="GX44" s="328"/>
      <c r="GY44" s="328"/>
      <c r="GZ44" s="328"/>
      <c r="HA44" s="328"/>
      <c r="HB44" s="328"/>
      <c r="HC44" s="328"/>
      <c r="HD44" s="328"/>
      <c r="HE44" s="328"/>
      <c r="HF44" s="328"/>
      <c r="HG44" s="328"/>
      <c r="HH44" s="328"/>
      <c r="HI44" s="328"/>
      <c r="HJ44" s="328"/>
      <c r="HK44" s="328"/>
      <c r="HL44" s="328"/>
      <c r="HM44" s="328"/>
      <c r="HN44" s="328"/>
      <c r="HO44" s="328"/>
      <c r="HP44" s="328"/>
      <c r="HQ44" s="328"/>
      <c r="HR44" s="328"/>
      <c r="HS44" s="328"/>
      <c r="HT44" s="328"/>
      <c r="HU44" s="328"/>
      <c r="HV44" s="328"/>
      <c r="HW44" s="328"/>
      <c r="HX44" s="328"/>
      <c r="HY44" s="328"/>
      <c r="HZ44" s="328"/>
      <c r="IA44" s="328"/>
      <c r="IB44" s="328"/>
      <c r="IC44" s="328"/>
      <c r="ID44" s="328"/>
      <c r="IE44" s="328"/>
      <c r="IF44" s="328"/>
      <c r="IG44" s="328"/>
      <c r="IH44" s="328"/>
      <c r="II44" s="328"/>
      <c r="IJ44" s="328"/>
      <c r="IK44" s="328"/>
      <c r="IL44" s="328"/>
      <c r="IM44" s="328"/>
      <c r="IN44" s="328"/>
    </row>
    <row r="45" spans="1:248" ht="15">
      <c r="A45" s="490" t="s">
        <v>9</v>
      </c>
      <c r="B45" s="495">
        <v>816.19</v>
      </c>
      <c r="C45" s="495">
        <v>844.09</v>
      </c>
      <c r="D45" s="495">
        <v>958.81</v>
      </c>
      <c r="E45" s="495">
        <v>997.12</v>
      </c>
      <c r="F45" s="495">
        <v>956.55</v>
      </c>
      <c r="G45" s="483"/>
      <c r="H45" s="328"/>
      <c r="I45" s="328"/>
      <c r="J45" s="328"/>
      <c r="K45" s="328"/>
      <c r="L45" s="328"/>
      <c r="M45" s="328"/>
      <c r="N45" s="328"/>
      <c r="O45" s="328"/>
      <c r="P45" s="328"/>
      <c r="Q45" s="328"/>
      <c r="R45" s="328"/>
      <c r="S45" s="328"/>
      <c r="T45" s="328"/>
      <c r="U45" s="328"/>
      <c r="V45" s="328"/>
      <c r="W45" s="328"/>
      <c r="X45" s="328"/>
      <c r="Y45" s="328"/>
      <c r="Z45" s="328"/>
      <c r="AA45" s="328"/>
      <c r="AB45" s="328"/>
      <c r="AC45" s="328"/>
      <c r="AD45" s="328"/>
      <c r="AE45" s="328"/>
      <c r="AF45" s="328"/>
      <c r="AG45" s="328"/>
      <c r="AH45" s="328"/>
      <c r="AI45" s="328"/>
      <c r="AJ45" s="328"/>
      <c r="AK45" s="328"/>
      <c r="AL45" s="328"/>
      <c r="AM45" s="328"/>
      <c r="AN45" s="328"/>
      <c r="AO45" s="328"/>
      <c r="AP45" s="328"/>
      <c r="AQ45" s="328"/>
      <c r="AR45" s="328"/>
      <c r="AS45" s="328"/>
      <c r="AT45" s="328"/>
      <c r="AU45" s="328"/>
      <c r="AV45" s="328"/>
      <c r="AW45" s="328"/>
      <c r="AX45" s="328"/>
      <c r="AY45" s="328"/>
      <c r="AZ45" s="328"/>
      <c r="BA45" s="328"/>
      <c r="BB45" s="328"/>
      <c r="BC45" s="328"/>
      <c r="BD45" s="328"/>
      <c r="BE45" s="328"/>
      <c r="BF45" s="328"/>
      <c r="BG45" s="328"/>
      <c r="BH45" s="328"/>
      <c r="BI45" s="328"/>
      <c r="BJ45" s="328"/>
      <c r="BK45" s="328"/>
      <c r="BL45" s="328"/>
      <c r="BM45" s="328"/>
      <c r="BN45" s="328"/>
      <c r="BO45" s="328"/>
      <c r="BP45" s="328"/>
      <c r="BQ45" s="328"/>
      <c r="BR45" s="328"/>
      <c r="BS45" s="328"/>
      <c r="BT45" s="328"/>
      <c r="BU45" s="328"/>
      <c r="BV45" s="328"/>
      <c r="BW45" s="328"/>
      <c r="BX45" s="328"/>
      <c r="BY45" s="328"/>
      <c r="BZ45" s="328"/>
      <c r="CA45" s="328"/>
      <c r="CB45" s="328"/>
      <c r="CC45" s="328"/>
      <c r="CD45" s="328"/>
      <c r="CE45" s="328"/>
      <c r="CF45" s="328"/>
      <c r="CG45" s="328"/>
      <c r="CH45" s="328"/>
      <c r="CI45" s="328"/>
      <c r="CJ45" s="328"/>
      <c r="CK45" s="328"/>
      <c r="CL45" s="328"/>
      <c r="CM45" s="328"/>
      <c r="CN45" s="328"/>
      <c r="CO45" s="328"/>
      <c r="CP45" s="328"/>
      <c r="CQ45" s="328"/>
      <c r="CR45" s="328"/>
      <c r="CS45" s="328"/>
      <c r="CT45" s="328"/>
      <c r="CU45" s="328"/>
      <c r="CV45" s="328"/>
      <c r="CW45" s="328"/>
      <c r="CX45" s="328"/>
      <c r="CY45" s="328"/>
      <c r="CZ45" s="328"/>
      <c r="DA45" s="328"/>
      <c r="DB45" s="328"/>
      <c r="DC45" s="328"/>
      <c r="DD45" s="328"/>
      <c r="DE45" s="328"/>
      <c r="DF45" s="328"/>
      <c r="DG45" s="328"/>
      <c r="DH45" s="328"/>
      <c r="DI45" s="328"/>
      <c r="DJ45" s="328"/>
      <c r="DK45" s="328"/>
      <c r="DL45" s="328"/>
      <c r="DM45" s="328"/>
      <c r="DN45" s="328"/>
      <c r="DO45" s="328"/>
      <c r="DP45" s="328"/>
      <c r="DQ45" s="328"/>
      <c r="DR45" s="328"/>
      <c r="DS45" s="328"/>
      <c r="DT45" s="328"/>
      <c r="DU45" s="328"/>
      <c r="DV45" s="328"/>
      <c r="DW45" s="328"/>
      <c r="DX45" s="328"/>
      <c r="DY45" s="328"/>
      <c r="DZ45" s="328"/>
      <c r="EA45" s="328"/>
      <c r="EB45" s="328"/>
      <c r="EC45" s="328"/>
      <c r="ED45" s="328"/>
      <c r="EE45" s="328"/>
      <c r="EF45" s="328"/>
      <c r="EG45" s="328"/>
      <c r="EH45" s="328"/>
      <c r="EI45" s="328"/>
      <c r="EJ45" s="328"/>
      <c r="EK45" s="328"/>
      <c r="EL45" s="328"/>
      <c r="EM45" s="328"/>
      <c r="EN45" s="328"/>
      <c r="EO45" s="328"/>
      <c r="EP45" s="328"/>
      <c r="EQ45" s="328"/>
      <c r="ER45" s="328"/>
      <c r="ES45" s="328"/>
      <c r="ET45" s="328"/>
      <c r="EU45" s="328"/>
      <c r="EV45" s="328"/>
      <c r="EW45" s="328"/>
      <c r="EX45" s="328"/>
      <c r="EY45" s="328"/>
      <c r="EZ45" s="328"/>
      <c r="FA45" s="328"/>
      <c r="FB45" s="328"/>
      <c r="FC45" s="328"/>
      <c r="FD45" s="328"/>
      <c r="FE45" s="328"/>
      <c r="FF45" s="328"/>
      <c r="FG45" s="328"/>
      <c r="FH45" s="328"/>
      <c r="FI45" s="328"/>
      <c r="FJ45" s="328"/>
      <c r="FK45" s="328"/>
      <c r="FL45" s="328"/>
      <c r="FM45" s="328"/>
      <c r="FN45" s="328"/>
      <c r="FO45" s="328"/>
      <c r="FP45" s="328"/>
      <c r="FQ45" s="328"/>
      <c r="FR45" s="328"/>
      <c r="FS45" s="328"/>
      <c r="FT45" s="328"/>
      <c r="FU45" s="328"/>
      <c r="FV45" s="328"/>
      <c r="FW45" s="328"/>
      <c r="FX45" s="328"/>
      <c r="FY45" s="328"/>
      <c r="FZ45" s="328"/>
      <c r="GA45" s="328"/>
      <c r="GB45" s="328"/>
      <c r="GC45" s="328"/>
      <c r="GD45" s="328"/>
      <c r="GE45" s="328"/>
      <c r="GF45" s="328"/>
      <c r="GG45" s="328"/>
      <c r="GH45" s="328"/>
      <c r="GI45" s="328"/>
      <c r="GJ45" s="328"/>
      <c r="GK45" s="328"/>
      <c r="GL45" s="328"/>
      <c r="GM45" s="328"/>
      <c r="GN45" s="328"/>
      <c r="GO45" s="328"/>
      <c r="GP45" s="328"/>
      <c r="GQ45" s="328"/>
      <c r="GR45" s="328"/>
      <c r="GS45" s="328"/>
      <c r="GT45" s="328"/>
      <c r="GU45" s="328"/>
      <c r="GV45" s="328"/>
      <c r="GW45" s="328"/>
      <c r="GX45" s="328"/>
      <c r="GY45" s="328"/>
      <c r="GZ45" s="328"/>
      <c r="HA45" s="328"/>
      <c r="HB45" s="328"/>
      <c r="HC45" s="328"/>
      <c r="HD45" s="328"/>
      <c r="HE45" s="328"/>
      <c r="HF45" s="328"/>
      <c r="HG45" s="328"/>
      <c r="HH45" s="328"/>
      <c r="HI45" s="328"/>
      <c r="HJ45" s="328"/>
      <c r="HK45" s="328"/>
      <c r="HL45" s="328"/>
      <c r="HM45" s="328"/>
      <c r="HN45" s="328"/>
      <c r="HO45" s="328"/>
      <c r="HP45" s="328"/>
      <c r="HQ45" s="328"/>
      <c r="HR45" s="328"/>
      <c r="HS45" s="328"/>
      <c r="HT45" s="328"/>
      <c r="HU45" s="328"/>
      <c r="HV45" s="328"/>
      <c r="HW45" s="328"/>
      <c r="HX45" s="328"/>
      <c r="HY45" s="328"/>
      <c r="HZ45" s="328"/>
      <c r="IA45" s="328"/>
      <c r="IB45" s="328"/>
      <c r="IC45" s="328"/>
      <c r="ID45" s="328"/>
      <c r="IE45" s="328"/>
      <c r="IF45" s="328"/>
      <c r="IG45" s="328"/>
      <c r="IH45" s="328"/>
      <c r="II45" s="328"/>
      <c r="IJ45" s="328"/>
      <c r="IK45" s="328"/>
      <c r="IL45" s="328"/>
      <c r="IM45" s="328"/>
      <c r="IN45" s="328"/>
    </row>
    <row r="46" spans="1:248" ht="15">
      <c r="A46" s="491" t="s">
        <v>8</v>
      </c>
      <c r="B46" s="495"/>
      <c r="C46" s="495"/>
      <c r="D46" s="495"/>
      <c r="E46" s="495"/>
      <c r="F46" s="495"/>
      <c r="G46" s="483"/>
      <c r="H46" s="328"/>
      <c r="I46" s="328"/>
      <c r="J46" s="328"/>
      <c r="K46" s="328"/>
      <c r="L46" s="328"/>
      <c r="M46" s="328"/>
      <c r="N46" s="328"/>
      <c r="O46" s="328"/>
      <c r="P46" s="328"/>
      <c r="Q46" s="328"/>
      <c r="R46" s="328"/>
      <c r="S46" s="328"/>
      <c r="T46" s="328"/>
      <c r="U46" s="328"/>
      <c r="V46" s="328"/>
      <c r="W46" s="328"/>
      <c r="X46" s="328"/>
      <c r="Y46" s="328"/>
      <c r="Z46" s="328"/>
      <c r="AA46" s="328"/>
      <c r="AB46" s="328"/>
      <c r="AC46" s="328"/>
      <c r="AD46" s="328"/>
      <c r="AE46" s="328"/>
      <c r="AF46" s="328"/>
      <c r="AG46" s="328"/>
      <c r="AH46" s="328"/>
      <c r="AI46" s="328"/>
      <c r="AJ46" s="328"/>
      <c r="AK46" s="328"/>
      <c r="AL46" s="328"/>
      <c r="AM46" s="328"/>
      <c r="AN46" s="328"/>
      <c r="AO46" s="328"/>
      <c r="AP46" s="328"/>
      <c r="AQ46" s="328"/>
      <c r="AR46" s="328"/>
      <c r="AS46" s="328"/>
      <c r="AT46" s="328"/>
      <c r="AU46" s="328"/>
      <c r="AV46" s="328"/>
      <c r="AW46" s="328"/>
      <c r="AX46" s="328"/>
      <c r="AY46" s="328"/>
      <c r="AZ46" s="328"/>
      <c r="BA46" s="328"/>
      <c r="BB46" s="328"/>
      <c r="BC46" s="328"/>
      <c r="BD46" s="328"/>
      <c r="BE46" s="328"/>
      <c r="BF46" s="328"/>
      <c r="BG46" s="328"/>
      <c r="BH46" s="328"/>
      <c r="BI46" s="328"/>
      <c r="BJ46" s="328"/>
      <c r="BK46" s="328"/>
      <c r="BL46" s="328"/>
      <c r="BM46" s="328"/>
      <c r="BN46" s="328"/>
      <c r="BO46" s="328"/>
      <c r="BP46" s="328"/>
      <c r="BQ46" s="328"/>
      <c r="BR46" s="328"/>
      <c r="BS46" s="328"/>
      <c r="BT46" s="328"/>
      <c r="BU46" s="328"/>
      <c r="BV46" s="328"/>
      <c r="BW46" s="328"/>
      <c r="BX46" s="328"/>
      <c r="BY46" s="328"/>
      <c r="BZ46" s="328"/>
      <c r="CA46" s="328"/>
      <c r="CB46" s="328"/>
      <c r="CC46" s="328"/>
      <c r="CD46" s="328"/>
      <c r="CE46" s="328"/>
      <c r="CF46" s="328"/>
      <c r="CG46" s="328"/>
      <c r="CH46" s="328"/>
      <c r="CI46" s="328"/>
      <c r="CJ46" s="328"/>
      <c r="CK46" s="328"/>
      <c r="CL46" s="328"/>
      <c r="CM46" s="328"/>
      <c r="CN46" s="328"/>
      <c r="CO46" s="328"/>
      <c r="CP46" s="328"/>
      <c r="CQ46" s="328"/>
      <c r="CR46" s="328"/>
      <c r="CS46" s="328"/>
      <c r="CT46" s="328"/>
      <c r="CU46" s="328"/>
      <c r="CV46" s="328"/>
      <c r="CW46" s="328"/>
      <c r="CX46" s="328"/>
      <c r="CY46" s="328"/>
      <c r="CZ46" s="328"/>
      <c r="DA46" s="328"/>
      <c r="DB46" s="328"/>
      <c r="DC46" s="328"/>
      <c r="DD46" s="328"/>
      <c r="DE46" s="328"/>
      <c r="DF46" s="328"/>
      <c r="DG46" s="328"/>
      <c r="DH46" s="328"/>
      <c r="DI46" s="328"/>
      <c r="DJ46" s="328"/>
      <c r="DK46" s="328"/>
      <c r="DL46" s="328"/>
      <c r="DM46" s="328"/>
      <c r="DN46" s="328"/>
      <c r="DO46" s="328"/>
      <c r="DP46" s="328"/>
      <c r="DQ46" s="328"/>
      <c r="DR46" s="328"/>
      <c r="DS46" s="328"/>
      <c r="DT46" s="328"/>
      <c r="DU46" s="328"/>
      <c r="DV46" s="328"/>
      <c r="DW46" s="328"/>
      <c r="DX46" s="328"/>
      <c r="DY46" s="328"/>
      <c r="DZ46" s="328"/>
      <c r="EA46" s="328"/>
      <c r="EB46" s="328"/>
      <c r="EC46" s="328"/>
      <c r="ED46" s="328"/>
      <c r="EE46" s="328"/>
      <c r="EF46" s="328"/>
      <c r="EG46" s="328"/>
      <c r="EH46" s="328"/>
      <c r="EI46" s="328"/>
      <c r="EJ46" s="328"/>
      <c r="EK46" s="328"/>
      <c r="EL46" s="328"/>
      <c r="EM46" s="328"/>
      <c r="EN46" s="328"/>
      <c r="EO46" s="328"/>
      <c r="EP46" s="328"/>
      <c r="EQ46" s="328"/>
      <c r="ER46" s="328"/>
      <c r="ES46" s="328"/>
      <c r="ET46" s="328"/>
      <c r="EU46" s="328"/>
      <c r="EV46" s="328"/>
      <c r="EW46" s="328"/>
      <c r="EX46" s="328"/>
      <c r="EY46" s="328"/>
      <c r="EZ46" s="328"/>
      <c r="FA46" s="328"/>
      <c r="FB46" s="328"/>
      <c r="FC46" s="328"/>
      <c r="FD46" s="328"/>
      <c r="FE46" s="328"/>
      <c r="FF46" s="328"/>
      <c r="FG46" s="328"/>
      <c r="FH46" s="328"/>
      <c r="FI46" s="328"/>
      <c r="FJ46" s="328"/>
      <c r="FK46" s="328"/>
      <c r="FL46" s="328"/>
      <c r="FM46" s="328"/>
      <c r="FN46" s="328"/>
      <c r="FO46" s="328"/>
      <c r="FP46" s="328"/>
      <c r="FQ46" s="328"/>
      <c r="FR46" s="328"/>
      <c r="FS46" s="328"/>
      <c r="FT46" s="328"/>
      <c r="FU46" s="328"/>
      <c r="FV46" s="328"/>
      <c r="FW46" s="328"/>
      <c r="FX46" s="328"/>
      <c r="FY46" s="328"/>
      <c r="FZ46" s="328"/>
      <c r="GA46" s="328"/>
      <c r="GB46" s="328"/>
      <c r="GC46" s="328"/>
      <c r="GD46" s="328"/>
      <c r="GE46" s="328"/>
      <c r="GF46" s="328"/>
      <c r="GG46" s="328"/>
      <c r="GH46" s="328"/>
      <c r="GI46" s="328"/>
      <c r="GJ46" s="328"/>
      <c r="GK46" s="328"/>
      <c r="GL46" s="328"/>
      <c r="GM46" s="328"/>
      <c r="GN46" s="328"/>
      <c r="GO46" s="328"/>
      <c r="GP46" s="328"/>
      <c r="GQ46" s="328"/>
      <c r="GR46" s="328"/>
      <c r="GS46" s="328"/>
      <c r="GT46" s="328"/>
      <c r="GU46" s="328"/>
      <c r="GV46" s="328"/>
      <c r="GW46" s="328"/>
      <c r="GX46" s="328"/>
      <c r="GY46" s="328"/>
      <c r="GZ46" s="328"/>
      <c r="HA46" s="328"/>
      <c r="HB46" s="328"/>
      <c r="HC46" s="328"/>
      <c r="HD46" s="328"/>
      <c r="HE46" s="328"/>
      <c r="HF46" s="328"/>
      <c r="HG46" s="328"/>
      <c r="HH46" s="328"/>
      <c r="HI46" s="328"/>
      <c r="HJ46" s="328"/>
      <c r="HK46" s="328"/>
      <c r="HL46" s="328"/>
      <c r="HM46" s="328"/>
      <c r="HN46" s="328"/>
      <c r="HO46" s="328"/>
      <c r="HP46" s="328"/>
      <c r="HQ46" s="328"/>
      <c r="HR46" s="328"/>
      <c r="HS46" s="328"/>
      <c r="HT46" s="328"/>
      <c r="HU46" s="328"/>
      <c r="HV46" s="328"/>
      <c r="HW46" s="328"/>
      <c r="HX46" s="328"/>
      <c r="HY46" s="328"/>
      <c r="HZ46" s="328"/>
      <c r="IA46" s="328"/>
      <c r="IB46" s="328"/>
      <c r="IC46" s="328"/>
      <c r="ID46" s="328"/>
      <c r="IE46" s="328"/>
      <c r="IF46" s="328"/>
      <c r="IG46" s="328"/>
      <c r="IH46" s="328"/>
      <c r="II46" s="328"/>
      <c r="IJ46" s="328"/>
      <c r="IK46" s="328"/>
      <c r="IL46" s="328"/>
      <c r="IM46" s="328"/>
      <c r="IN46" s="328"/>
    </row>
    <row r="47" spans="1:248" ht="15">
      <c r="A47" s="490" t="s">
        <v>514</v>
      </c>
      <c r="B47" s="495">
        <v>180.99</v>
      </c>
      <c r="C47" s="495">
        <v>211.87</v>
      </c>
      <c r="D47" s="495">
        <v>169.4</v>
      </c>
      <c r="E47" s="495">
        <v>101.03</v>
      </c>
      <c r="F47" s="495">
        <v>158.11000000000001</v>
      </c>
      <c r="G47" s="483"/>
      <c r="H47" s="328"/>
      <c r="I47" s="328"/>
      <c r="J47" s="328"/>
      <c r="K47" s="328"/>
      <c r="L47" s="328"/>
      <c r="M47" s="328"/>
      <c r="N47" s="328"/>
      <c r="O47" s="328"/>
      <c r="P47" s="328"/>
      <c r="Q47" s="328"/>
      <c r="R47" s="328"/>
      <c r="S47" s="328"/>
      <c r="T47" s="328"/>
      <c r="U47" s="328"/>
      <c r="V47" s="328"/>
      <c r="W47" s="328"/>
      <c r="X47" s="328"/>
      <c r="Y47" s="328"/>
      <c r="Z47" s="328"/>
      <c r="AA47" s="328"/>
      <c r="AB47" s="328"/>
      <c r="AC47" s="328"/>
      <c r="AD47" s="328"/>
      <c r="AE47" s="328"/>
      <c r="AF47" s="328"/>
      <c r="AG47" s="328"/>
      <c r="AH47" s="328"/>
      <c r="AI47" s="328"/>
      <c r="AJ47" s="328"/>
      <c r="AK47" s="328"/>
      <c r="AL47" s="328"/>
      <c r="AM47" s="328"/>
      <c r="AN47" s="328"/>
      <c r="AO47" s="328"/>
      <c r="AP47" s="328"/>
      <c r="AQ47" s="328"/>
      <c r="AR47" s="328"/>
      <c r="AS47" s="328"/>
      <c r="AT47" s="328"/>
      <c r="AU47" s="328"/>
      <c r="AV47" s="328"/>
      <c r="AW47" s="328"/>
      <c r="AX47" s="328"/>
      <c r="AY47" s="328"/>
      <c r="AZ47" s="328"/>
      <c r="BA47" s="328"/>
      <c r="BB47" s="328"/>
      <c r="BC47" s="328"/>
      <c r="BD47" s="328"/>
      <c r="BE47" s="328"/>
      <c r="BF47" s="328"/>
      <c r="BG47" s="328"/>
      <c r="BH47" s="328"/>
      <c r="BI47" s="328"/>
      <c r="BJ47" s="328"/>
      <c r="BK47" s="328"/>
      <c r="BL47" s="328"/>
      <c r="BM47" s="328"/>
      <c r="BN47" s="328"/>
      <c r="BO47" s="328"/>
      <c r="BP47" s="328"/>
      <c r="BQ47" s="328"/>
      <c r="BR47" s="328"/>
      <c r="BS47" s="328"/>
      <c r="BT47" s="328"/>
      <c r="BU47" s="328"/>
      <c r="BV47" s="328"/>
      <c r="BW47" s="328"/>
      <c r="BX47" s="328"/>
      <c r="BY47" s="328"/>
      <c r="BZ47" s="328"/>
      <c r="CA47" s="328"/>
      <c r="CB47" s="328"/>
      <c r="CC47" s="328"/>
      <c r="CD47" s="328"/>
      <c r="CE47" s="328"/>
      <c r="CF47" s="328"/>
      <c r="CG47" s="328"/>
      <c r="CH47" s="328"/>
      <c r="CI47" s="328"/>
      <c r="CJ47" s="328"/>
      <c r="CK47" s="328"/>
      <c r="CL47" s="328"/>
      <c r="CM47" s="328"/>
      <c r="CN47" s="328"/>
      <c r="CO47" s="328"/>
      <c r="CP47" s="328"/>
      <c r="CQ47" s="328"/>
      <c r="CR47" s="328"/>
      <c r="CS47" s="328"/>
      <c r="CT47" s="328"/>
      <c r="CU47" s="328"/>
      <c r="CV47" s="328"/>
      <c r="CW47" s="328"/>
      <c r="CX47" s="328"/>
      <c r="CY47" s="328"/>
      <c r="CZ47" s="328"/>
      <c r="DA47" s="328"/>
      <c r="DB47" s="328"/>
      <c r="DC47" s="328"/>
      <c r="DD47" s="328"/>
      <c r="DE47" s="328"/>
      <c r="DF47" s="328"/>
      <c r="DG47" s="328"/>
      <c r="DH47" s="328"/>
      <c r="DI47" s="328"/>
      <c r="DJ47" s="328"/>
      <c r="DK47" s="328"/>
      <c r="DL47" s="328"/>
      <c r="DM47" s="328"/>
      <c r="DN47" s="328"/>
      <c r="DO47" s="328"/>
      <c r="DP47" s="328"/>
      <c r="DQ47" s="328"/>
      <c r="DR47" s="328"/>
      <c r="DS47" s="328"/>
      <c r="DT47" s="328"/>
      <c r="DU47" s="328"/>
      <c r="DV47" s="328"/>
      <c r="DW47" s="328"/>
      <c r="DX47" s="328"/>
      <c r="DY47" s="328"/>
      <c r="DZ47" s="328"/>
      <c r="EA47" s="328"/>
      <c r="EB47" s="328"/>
      <c r="EC47" s="328"/>
      <c r="ED47" s="328"/>
      <c r="EE47" s="328"/>
      <c r="EF47" s="328"/>
      <c r="EG47" s="328"/>
      <c r="EH47" s="328"/>
      <c r="EI47" s="328"/>
      <c r="EJ47" s="328"/>
      <c r="EK47" s="328"/>
      <c r="EL47" s="328"/>
      <c r="EM47" s="328"/>
      <c r="EN47" s="328"/>
      <c r="EO47" s="328"/>
      <c r="EP47" s="328"/>
      <c r="EQ47" s="328"/>
      <c r="ER47" s="328"/>
      <c r="ES47" s="328"/>
      <c r="ET47" s="328"/>
      <c r="EU47" s="328"/>
      <c r="EV47" s="328"/>
      <c r="EW47" s="328"/>
      <c r="EX47" s="328"/>
      <c r="EY47" s="328"/>
      <c r="EZ47" s="328"/>
      <c r="FA47" s="328"/>
      <c r="FB47" s="328"/>
      <c r="FC47" s="328"/>
      <c r="FD47" s="328"/>
      <c r="FE47" s="328"/>
      <c r="FF47" s="328"/>
      <c r="FG47" s="328"/>
      <c r="FH47" s="328"/>
      <c r="FI47" s="328"/>
      <c r="FJ47" s="328"/>
      <c r="FK47" s="328"/>
      <c r="FL47" s="328"/>
      <c r="FM47" s="328"/>
      <c r="FN47" s="328"/>
      <c r="FO47" s="328"/>
      <c r="FP47" s="328"/>
      <c r="FQ47" s="328"/>
      <c r="FR47" s="328"/>
      <c r="FS47" s="328"/>
      <c r="FT47" s="328"/>
      <c r="FU47" s="328"/>
      <c r="FV47" s="328"/>
      <c r="FW47" s="328"/>
      <c r="FX47" s="328"/>
      <c r="FY47" s="328"/>
      <c r="FZ47" s="328"/>
      <c r="GA47" s="328"/>
      <c r="GB47" s="328"/>
      <c r="GC47" s="328"/>
      <c r="GD47" s="328"/>
      <c r="GE47" s="328"/>
      <c r="GF47" s="328"/>
      <c r="GG47" s="328"/>
      <c r="GH47" s="328"/>
      <c r="GI47" s="328"/>
      <c r="GJ47" s="328"/>
      <c r="GK47" s="328"/>
      <c r="GL47" s="328"/>
      <c r="GM47" s="328"/>
      <c r="GN47" s="328"/>
      <c r="GO47" s="328"/>
      <c r="GP47" s="328"/>
      <c r="GQ47" s="328"/>
      <c r="GR47" s="328"/>
      <c r="GS47" s="328"/>
      <c r="GT47" s="328"/>
      <c r="GU47" s="328"/>
      <c r="GV47" s="328"/>
      <c r="GW47" s="328"/>
      <c r="GX47" s="328"/>
      <c r="GY47" s="328"/>
      <c r="GZ47" s="328"/>
      <c r="HA47" s="328"/>
      <c r="HB47" s="328"/>
      <c r="HC47" s="328"/>
      <c r="HD47" s="328"/>
      <c r="HE47" s="328"/>
      <c r="HF47" s="328"/>
      <c r="HG47" s="328"/>
      <c r="HH47" s="328"/>
      <c r="HI47" s="328"/>
      <c r="HJ47" s="328"/>
      <c r="HK47" s="328"/>
      <c r="HL47" s="328"/>
      <c r="HM47" s="328"/>
      <c r="HN47" s="328"/>
      <c r="HO47" s="328"/>
      <c r="HP47" s="328"/>
      <c r="HQ47" s="328"/>
      <c r="HR47" s="328"/>
      <c r="HS47" s="328"/>
      <c r="HT47" s="328"/>
      <c r="HU47" s="328"/>
      <c r="HV47" s="328"/>
      <c r="HW47" s="328"/>
      <c r="HX47" s="328"/>
      <c r="HY47" s="328"/>
      <c r="HZ47" s="328"/>
      <c r="IA47" s="328"/>
      <c r="IB47" s="328"/>
      <c r="IC47" s="328"/>
      <c r="ID47" s="328"/>
      <c r="IE47" s="328"/>
      <c r="IF47" s="328"/>
      <c r="IG47" s="328"/>
      <c r="IH47" s="328"/>
      <c r="II47" s="328"/>
      <c r="IJ47" s="328"/>
      <c r="IK47" s="328"/>
      <c r="IL47" s="328"/>
      <c r="IM47" s="328"/>
      <c r="IN47" s="328"/>
    </row>
    <row r="48" spans="1:248">
      <c r="A48" s="496"/>
      <c r="B48" s="496"/>
      <c r="C48" s="496"/>
      <c r="D48" s="496"/>
      <c r="E48" s="496"/>
      <c r="F48" s="496"/>
    </row>
  </sheetData>
  <pageMargins left="0.74803149606299213" right="0.51181102362204722" top="0.62992125984251968" bottom="0.62992125984251968" header="0.31496062992125984" footer="0.31496062992125984"/>
  <pageSetup paperSize="9" orientation="portrait" r:id="rId1"/>
  <headerFooter scaleWithDoc="0" alignWithMargins="0">
    <oddFooter>&amp;C&amp;10&amp;P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21"/>
  <sheetViews>
    <sheetView workbookViewId="0">
      <selection activeCell="I13" sqref="I13"/>
    </sheetView>
  </sheetViews>
  <sheetFormatPr defaultRowHeight="16.5" customHeight="1"/>
  <cols>
    <col min="1" max="1" width="38.109375" style="338" customWidth="1"/>
    <col min="2" max="6" width="7.33203125" style="328" customWidth="1"/>
    <col min="7" max="16384" width="8.88671875" style="328"/>
  </cols>
  <sheetData>
    <row r="1" spans="1:6" ht="18" customHeight="1">
      <c r="A1" s="327" t="s">
        <v>195</v>
      </c>
      <c r="B1" s="327"/>
    </row>
    <row r="2" spans="1:6" ht="18" customHeight="1">
      <c r="A2" s="329" t="s">
        <v>573</v>
      </c>
      <c r="B2" s="329"/>
    </row>
    <row r="3" spans="1:6" ht="18" customHeight="1">
      <c r="A3" s="330" t="s">
        <v>140</v>
      </c>
      <c r="B3" s="330"/>
    </row>
    <row r="4" spans="1:6" ht="15">
      <c r="A4" s="331"/>
    </row>
    <row r="5" spans="1:6" ht="15">
      <c r="A5" s="333"/>
      <c r="B5" s="334"/>
      <c r="E5" s="334"/>
      <c r="F5" s="334" t="s">
        <v>502</v>
      </c>
    </row>
    <row r="6" spans="1:6" ht="27" customHeight="1">
      <c r="A6" s="119"/>
      <c r="B6" s="53">
        <v>2014</v>
      </c>
      <c r="C6" s="53">
        <v>2015</v>
      </c>
      <c r="D6" s="53">
        <v>2016</v>
      </c>
      <c r="E6" s="53">
        <v>2017</v>
      </c>
      <c r="F6" s="53">
        <v>2018</v>
      </c>
    </row>
    <row r="7" spans="1:6" ht="15">
      <c r="A7" s="335"/>
    </row>
    <row r="8" spans="1:6" ht="16.5" customHeight="1">
      <c r="A8" s="93" t="s">
        <v>291</v>
      </c>
      <c r="B8" s="482">
        <v>446.77</v>
      </c>
      <c r="C8" s="482">
        <v>483.1</v>
      </c>
      <c r="D8" s="482">
        <v>509.15</v>
      </c>
      <c r="E8" s="482">
        <v>554.16</v>
      </c>
      <c r="F8" s="482">
        <v>584.46</v>
      </c>
    </row>
    <row r="9" spans="1:6" ht="16.5" customHeight="1">
      <c r="A9" s="76" t="s">
        <v>404</v>
      </c>
      <c r="B9" s="497"/>
      <c r="C9" s="487"/>
      <c r="D9" s="487"/>
      <c r="E9" s="487"/>
      <c r="F9" s="487"/>
    </row>
    <row r="10" spans="1:6" ht="16.5" customHeight="1">
      <c r="A10" s="60" t="s">
        <v>385</v>
      </c>
      <c r="B10" s="487">
        <v>382.7</v>
      </c>
      <c r="C10" s="487">
        <v>409.8</v>
      </c>
      <c r="D10" s="487">
        <v>415.8</v>
      </c>
      <c r="E10" s="487">
        <v>454.7</v>
      </c>
      <c r="F10" s="487">
        <v>486.8</v>
      </c>
    </row>
    <row r="11" spans="1:6" ht="16.5" customHeight="1">
      <c r="A11" s="60" t="s">
        <v>570</v>
      </c>
      <c r="B11" s="487">
        <v>170</v>
      </c>
      <c r="C11" s="487">
        <v>173.7</v>
      </c>
      <c r="D11" s="487">
        <v>174.9</v>
      </c>
      <c r="E11" s="487">
        <v>177.6</v>
      </c>
      <c r="F11" s="487">
        <v>276.83</v>
      </c>
    </row>
    <row r="12" spans="1:6" ht="16.5" customHeight="1">
      <c r="A12" s="60" t="s">
        <v>386</v>
      </c>
      <c r="B12" s="487">
        <v>144.19999999999999</v>
      </c>
      <c r="C12" s="487">
        <v>167.6</v>
      </c>
      <c r="D12" s="487">
        <v>178.8</v>
      </c>
      <c r="E12" s="487">
        <v>186</v>
      </c>
      <c r="F12" s="487">
        <v>266.37</v>
      </c>
    </row>
    <row r="13" spans="1:6" ht="16.5" customHeight="1">
      <c r="A13" s="60" t="s">
        <v>387</v>
      </c>
      <c r="B13" s="487">
        <v>138.6</v>
      </c>
      <c r="C13" s="487">
        <v>153.80000000000001</v>
      </c>
      <c r="D13" s="487">
        <v>163.9</v>
      </c>
      <c r="E13" s="487">
        <v>179.5</v>
      </c>
      <c r="F13" s="487">
        <v>194.16</v>
      </c>
    </row>
    <row r="14" spans="1:6" ht="16.5" customHeight="1">
      <c r="A14" s="60" t="s">
        <v>388</v>
      </c>
      <c r="B14" s="487">
        <v>189.9</v>
      </c>
      <c r="C14" s="487">
        <v>196.1</v>
      </c>
      <c r="D14" s="487">
        <v>204.7</v>
      </c>
      <c r="E14" s="487">
        <v>213.5</v>
      </c>
      <c r="F14" s="487">
        <v>223.69</v>
      </c>
    </row>
    <row r="15" spans="1:6" ht="16.5" customHeight="1">
      <c r="A15" s="60" t="s">
        <v>389</v>
      </c>
      <c r="B15" s="487">
        <v>212.2</v>
      </c>
      <c r="C15" s="487">
        <v>227.2</v>
      </c>
      <c r="D15" s="487">
        <v>235.7</v>
      </c>
      <c r="E15" s="487">
        <v>257.2</v>
      </c>
      <c r="F15" s="487">
        <v>309.77999999999997</v>
      </c>
    </row>
    <row r="16" spans="1:6" ht="16.5" customHeight="1">
      <c r="A16" s="60" t="s">
        <v>390</v>
      </c>
      <c r="B16" s="487">
        <v>229.2</v>
      </c>
      <c r="C16" s="487">
        <v>258.7</v>
      </c>
      <c r="D16" s="487">
        <v>269.60000000000002</v>
      </c>
      <c r="E16" s="487">
        <v>302.10000000000002</v>
      </c>
      <c r="F16" s="487">
        <v>528.66</v>
      </c>
    </row>
    <row r="17" spans="1:6" ht="16.5" customHeight="1">
      <c r="A17" s="60" t="s">
        <v>391</v>
      </c>
      <c r="B17" s="487">
        <v>358.8</v>
      </c>
      <c r="C17" s="487">
        <v>371.1</v>
      </c>
      <c r="D17" s="487">
        <v>381.5</v>
      </c>
      <c r="E17" s="487">
        <v>390.2</v>
      </c>
      <c r="F17" s="487">
        <v>568.79</v>
      </c>
    </row>
    <row r="18" spans="1:6" ht="16.5" customHeight="1">
      <c r="A18" s="60" t="s">
        <v>392</v>
      </c>
      <c r="B18" s="487">
        <v>951.3</v>
      </c>
      <c r="C18" s="487">
        <v>1083.3</v>
      </c>
      <c r="D18" s="487">
        <v>1138.7</v>
      </c>
      <c r="E18" s="487">
        <v>1165.5999999999999</v>
      </c>
      <c r="F18" s="487">
        <v>1167.29</v>
      </c>
    </row>
    <row r="19" spans="1:6" ht="16.5" customHeight="1">
      <c r="A19" s="60" t="s">
        <v>393</v>
      </c>
      <c r="B19" s="487">
        <v>142.9</v>
      </c>
      <c r="C19" s="487">
        <v>160</v>
      </c>
      <c r="D19" s="487">
        <v>162.5</v>
      </c>
      <c r="E19" s="487">
        <v>184.2</v>
      </c>
      <c r="F19" s="487">
        <v>225.51</v>
      </c>
    </row>
    <row r="20" spans="1:6" ht="16.5" customHeight="1">
      <c r="A20" s="60" t="s">
        <v>394</v>
      </c>
      <c r="B20" s="487">
        <v>1117.4000000000001</v>
      </c>
      <c r="C20" s="487">
        <v>1190.8</v>
      </c>
      <c r="D20" s="487">
        <v>1192.0999999999999</v>
      </c>
      <c r="E20" s="487">
        <v>1272.8</v>
      </c>
      <c r="F20" s="487">
        <v>1251.83</v>
      </c>
    </row>
    <row r="21" spans="1:6" ht="16.5" customHeight="1">
      <c r="A21" s="336"/>
      <c r="B21" s="337"/>
      <c r="C21" s="337"/>
      <c r="D21" s="337"/>
      <c r="E21" s="337"/>
      <c r="F21" s="337"/>
    </row>
  </sheetData>
  <pageMargins left="0.74803149606299213" right="0.51181102362204722" top="0.62992125984251968" bottom="0.62992125984251968" header="0.31496062992125984" footer="0.31496062992125984"/>
  <pageSetup paperSize="9" orientation="portrait" r:id="rId1"/>
  <headerFooter scaleWithDoc="0" alignWithMargins="0">
    <oddFooter>&amp;C&amp;10&amp;P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1"/>
  <sheetViews>
    <sheetView workbookViewId="0">
      <selection activeCell="F13" sqref="F13"/>
    </sheetView>
  </sheetViews>
  <sheetFormatPr defaultRowHeight="16.5" customHeight="1"/>
  <cols>
    <col min="1" max="1" width="38.109375" style="340" customWidth="1"/>
    <col min="2" max="2" width="7.21875" style="340" customWidth="1"/>
    <col min="3" max="4" width="7.21875" style="341" customWidth="1"/>
    <col min="5" max="6" width="7.21875" style="340" customWidth="1"/>
    <col min="7" max="16384" width="8.88671875" style="340"/>
  </cols>
  <sheetData>
    <row r="1" spans="1:6" ht="16.5" customHeight="1">
      <c r="A1" s="339" t="s">
        <v>598</v>
      </c>
    </row>
    <row r="2" spans="1:6" ht="16.5" customHeight="1">
      <c r="A2" s="342" t="s">
        <v>154</v>
      </c>
    </row>
    <row r="3" spans="1:6" ht="16.5" customHeight="1">
      <c r="A3" s="342"/>
      <c r="B3" s="440"/>
      <c r="C3" s="440"/>
      <c r="D3" s="440"/>
      <c r="E3" s="440"/>
      <c r="F3" s="440"/>
    </row>
    <row r="4" spans="1:6" ht="16.5" customHeight="1">
      <c r="A4" s="343"/>
      <c r="B4" s="344"/>
      <c r="C4" s="344"/>
      <c r="E4" s="344"/>
      <c r="F4" s="344" t="s">
        <v>515</v>
      </c>
    </row>
    <row r="5" spans="1:6" ht="27" customHeight="1">
      <c r="B5" s="298">
        <v>2014</v>
      </c>
      <c r="C5" s="298">
        <v>2015</v>
      </c>
      <c r="D5" s="298">
        <v>2016</v>
      </c>
      <c r="E5" s="298">
        <v>2017</v>
      </c>
      <c r="F5" s="298">
        <v>2018</v>
      </c>
    </row>
    <row r="6" spans="1:6" ht="16.5" customHeight="1">
      <c r="B6" s="345"/>
      <c r="D6" s="346"/>
      <c r="E6" s="346"/>
      <c r="F6" s="346"/>
    </row>
    <row r="7" spans="1:6" ht="16.5" customHeight="1">
      <c r="A7" s="121" t="s">
        <v>291</v>
      </c>
      <c r="B7" s="347">
        <f t="shared" ref="B7:F7" si="0">SUM(B9:B19)</f>
        <v>181</v>
      </c>
      <c r="C7" s="347">
        <f t="shared" si="0"/>
        <v>177</v>
      </c>
      <c r="D7" s="347">
        <f t="shared" si="0"/>
        <v>251</v>
      </c>
      <c r="E7" s="347">
        <f t="shared" si="0"/>
        <v>246</v>
      </c>
      <c r="F7" s="347">
        <f t="shared" si="0"/>
        <v>303</v>
      </c>
    </row>
    <row r="8" spans="1:6" s="349" customFormat="1" ht="16.5" customHeight="1">
      <c r="A8" s="76" t="s">
        <v>404</v>
      </c>
      <c r="B8" s="348"/>
      <c r="D8" s="350"/>
      <c r="E8" s="350"/>
      <c r="F8" s="350"/>
    </row>
    <row r="9" spans="1:6" ht="16.5" customHeight="1">
      <c r="A9" s="60" t="s">
        <v>385</v>
      </c>
      <c r="B9" s="340">
        <v>32</v>
      </c>
      <c r="C9" s="341">
        <v>32</v>
      </c>
      <c r="D9" s="351">
        <v>40</v>
      </c>
      <c r="E9" s="351">
        <v>45</v>
      </c>
      <c r="F9" s="351">
        <v>56</v>
      </c>
    </row>
    <row r="10" spans="1:6" ht="16.5" customHeight="1">
      <c r="A10" s="60" t="s">
        <v>570</v>
      </c>
      <c r="B10" s="340">
        <v>17</v>
      </c>
      <c r="C10" s="341">
        <v>17</v>
      </c>
      <c r="D10" s="351">
        <v>18</v>
      </c>
      <c r="E10" s="351">
        <v>15</v>
      </c>
      <c r="F10" s="351">
        <v>23</v>
      </c>
    </row>
    <row r="11" spans="1:6" ht="16.5" customHeight="1">
      <c r="A11" s="60" t="s">
        <v>386</v>
      </c>
      <c r="B11" s="340">
        <v>18</v>
      </c>
      <c r="C11" s="341">
        <v>20</v>
      </c>
      <c r="D11" s="351">
        <v>26</v>
      </c>
      <c r="E11" s="351">
        <v>21</v>
      </c>
      <c r="F11" s="351">
        <v>27</v>
      </c>
    </row>
    <row r="12" spans="1:6" ht="16.5" customHeight="1">
      <c r="A12" s="60" t="s">
        <v>387</v>
      </c>
      <c r="B12" s="340">
        <v>14</v>
      </c>
      <c r="C12" s="341">
        <v>14</v>
      </c>
      <c r="D12" s="351">
        <v>21</v>
      </c>
      <c r="E12" s="351">
        <v>19</v>
      </c>
      <c r="F12" s="351">
        <v>30</v>
      </c>
    </row>
    <row r="13" spans="1:6" ht="16.5" customHeight="1">
      <c r="A13" s="60" t="s">
        <v>388</v>
      </c>
      <c r="B13" s="340">
        <v>11</v>
      </c>
      <c r="C13" s="341">
        <v>11</v>
      </c>
      <c r="D13" s="351">
        <v>10</v>
      </c>
      <c r="E13" s="351">
        <v>11</v>
      </c>
      <c r="F13" s="351">
        <v>16</v>
      </c>
    </row>
    <row r="14" spans="1:6" ht="16.5" customHeight="1">
      <c r="A14" s="60" t="s">
        <v>389</v>
      </c>
      <c r="B14" s="340">
        <v>19</v>
      </c>
      <c r="C14" s="341">
        <v>18</v>
      </c>
      <c r="D14" s="351">
        <v>30</v>
      </c>
      <c r="E14" s="351">
        <v>31</v>
      </c>
      <c r="F14" s="351">
        <v>33</v>
      </c>
    </row>
    <row r="15" spans="1:6" ht="16.5" customHeight="1">
      <c r="A15" s="60" t="s">
        <v>390</v>
      </c>
      <c r="B15" s="340">
        <v>10</v>
      </c>
      <c r="C15" s="341">
        <v>11</v>
      </c>
      <c r="D15" s="351">
        <v>22</v>
      </c>
      <c r="E15" s="351">
        <v>21</v>
      </c>
      <c r="F15" s="351">
        <v>25</v>
      </c>
    </row>
    <row r="16" spans="1:6" ht="16.5" customHeight="1">
      <c r="A16" s="60" t="s">
        <v>391</v>
      </c>
      <c r="B16" s="340">
        <v>9</v>
      </c>
      <c r="C16" s="341">
        <v>11</v>
      </c>
      <c r="D16" s="351">
        <v>17</v>
      </c>
      <c r="E16" s="351">
        <v>15</v>
      </c>
      <c r="F16" s="351">
        <v>14</v>
      </c>
    </row>
    <row r="17" spans="1:6" ht="16.5" customHeight="1">
      <c r="A17" s="60" t="s">
        <v>392</v>
      </c>
      <c r="B17" s="340">
        <v>7</v>
      </c>
      <c r="C17" s="341">
        <v>4</v>
      </c>
      <c r="D17" s="351">
        <v>15</v>
      </c>
      <c r="E17" s="351">
        <v>21</v>
      </c>
      <c r="F17" s="351">
        <v>23</v>
      </c>
    </row>
    <row r="18" spans="1:6" ht="16.5" customHeight="1">
      <c r="A18" s="60" t="s">
        <v>393</v>
      </c>
      <c r="B18" s="340">
        <v>38</v>
      </c>
      <c r="C18" s="341">
        <v>37</v>
      </c>
      <c r="D18" s="351">
        <v>38</v>
      </c>
      <c r="E18" s="351">
        <v>33</v>
      </c>
      <c r="F18" s="351">
        <v>42</v>
      </c>
    </row>
    <row r="19" spans="1:6" ht="16.5" customHeight="1">
      <c r="A19" s="60" t="s">
        <v>394</v>
      </c>
      <c r="B19" s="340">
        <v>6</v>
      </c>
      <c r="C19" s="341">
        <v>2</v>
      </c>
      <c r="D19" s="351">
        <v>14</v>
      </c>
      <c r="E19" s="351">
        <v>14</v>
      </c>
      <c r="F19" s="351">
        <v>14</v>
      </c>
    </row>
    <row r="20" spans="1:6" ht="16.5" customHeight="1">
      <c r="A20" s="353"/>
      <c r="B20" s="343"/>
      <c r="C20" s="354"/>
      <c r="D20" s="355"/>
      <c r="E20" s="355"/>
      <c r="F20" s="355"/>
    </row>
    <row r="21" spans="1:6" ht="19.5" customHeight="1">
      <c r="A21" s="60"/>
    </row>
    <row r="22" spans="1:6" ht="16.5" customHeight="1">
      <c r="A22" s="339" t="s">
        <v>265</v>
      </c>
    </row>
    <row r="23" spans="1:6" ht="16.5" customHeight="1">
      <c r="A23" s="342" t="s">
        <v>155</v>
      </c>
    </row>
    <row r="24" spans="1:6" ht="16.5" customHeight="1">
      <c r="A24" s="342"/>
    </row>
    <row r="25" spans="1:6" ht="16.5" customHeight="1">
      <c r="A25" s="343"/>
      <c r="B25" s="344"/>
      <c r="C25" s="344"/>
      <c r="E25" s="344"/>
      <c r="F25" s="344" t="s">
        <v>516</v>
      </c>
    </row>
    <row r="26" spans="1:6" ht="30.75" customHeight="1">
      <c r="B26" s="298">
        <v>2014</v>
      </c>
      <c r="C26" s="298">
        <v>2015</v>
      </c>
      <c r="D26" s="298">
        <v>2016</v>
      </c>
      <c r="E26" s="298">
        <v>2017</v>
      </c>
      <c r="F26" s="298">
        <v>2018</v>
      </c>
    </row>
    <row r="27" spans="1:6" ht="16.5" customHeight="1">
      <c r="B27" s="345"/>
      <c r="D27" s="346"/>
      <c r="E27" s="346"/>
      <c r="F27" s="346"/>
    </row>
    <row r="28" spans="1:6" s="349" customFormat="1" ht="16.5" customHeight="1">
      <c r="A28" s="121" t="s">
        <v>291</v>
      </c>
      <c r="B28" s="352">
        <f t="shared" ref="B28:F28" si="1">SUM(B30:B40)</f>
        <v>4393</v>
      </c>
      <c r="C28" s="352">
        <f t="shared" si="1"/>
        <v>4348</v>
      </c>
      <c r="D28" s="352">
        <f t="shared" si="1"/>
        <v>4743</v>
      </c>
      <c r="E28" s="352">
        <f t="shared" si="1"/>
        <v>4358</v>
      </c>
      <c r="F28" s="352">
        <f t="shared" si="1"/>
        <v>3884</v>
      </c>
    </row>
    <row r="29" spans="1:6" ht="16.5" customHeight="1">
      <c r="A29" s="76" t="s">
        <v>404</v>
      </c>
      <c r="B29" s="348"/>
      <c r="D29" s="348"/>
      <c r="E29" s="348"/>
      <c r="F29" s="348"/>
    </row>
    <row r="30" spans="1:6" ht="16.5" customHeight="1">
      <c r="A30" s="60" t="s">
        <v>385</v>
      </c>
      <c r="B30" s="340">
        <v>703</v>
      </c>
      <c r="C30" s="341">
        <v>777</v>
      </c>
      <c r="D30" s="341">
        <v>911</v>
      </c>
      <c r="E30" s="341">
        <v>858</v>
      </c>
      <c r="F30" s="341">
        <v>767</v>
      </c>
    </row>
    <row r="31" spans="1:6" ht="16.5" customHeight="1">
      <c r="A31" s="60" t="s">
        <v>570</v>
      </c>
      <c r="B31" s="340">
        <v>204</v>
      </c>
      <c r="C31" s="341">
        <v>248</v>
      </c>
      <c r="D31" s="341">
        <v>279</v>
      </c>
      <c r="E31" s="341">
        <v>239</v>
      </c>
      <c r="F31" s="341">
        <v>263</v>
      </c>
    </row>
    <row r="32" spans="1:6" ht="16.5" customHeight="1">
      <c r="A32" s="60" t="s">
        <v>386</v>
      </c>
      <c r="B32" s="340">
        <v>290</v>
      </c>
      <c r="C32" s="341">
        <v>322</v>
      </c>
      <c r="D32" s="341">
        <v>286</v>
      </c>
      <c r="E32" s="341">
        <v>226</v>
      </c>
      <c r="F32" s="341">
        <v>270</v>
      </c>
    </row>
    <row r="33" spans="1:6" ht="16.5" customHeight="1">
      <c r="A33" s="60" t="s">
        <v>387</v>
      </c>
      <c r="B33" s="340">
        <v>338</v>
      </c>
      <c r="C33" s="341">
        <v>253</v>
      </c>
      <c r="D33" s="341">
        <v>286</v>
      </c>
      <c r="E33" s="341">
        <v>261</v>
      </c>
      <c r="F33" s="341">
        <v>366</v>
      </c>
    </row>
    <row r="34" spans="1:6" ht="16.5" customHeight="1">
      <c r="A34" s="60" t="s">
        <v>388</v>
      </c>
      <c r="B34" s="340">
        <v>134</v>
      </c>
      <c r="C34" s="341">
        <v>129</v>
      </c>
      <c r="D34" s="341">
        <v>131</v>
      </c>
      <c r="E34" s="341">
        <v>165</v>
      </c>
      <c r="F34" s="341">
        <v>175</v>
      </c>
    </row>
    <row r="35" spans="1:6" ht="16.5" customHeight="1">
      <c r="A35" s="60" t="s">
        <v>389</v>
      </c>
      <c r="B35" s="340">
        <v>469</v>
      </c>
      <c r="C35" s="341">
        <v>518</v>
      </c>
      <c r="D35" s="341">
        <v>342</v>
      </c>
      <c r="E35" s="341">
        <v>334</v>
      </c>
      <c r="F35" s="341">
        <v>320</v>
      </c>
    </row>
    <row r="36" spans="1:6" ht="16.5" customHeight="1">
      <c r="A36" s="60" t="s">
        <v>390</v>
      </c>
      <c r="B36" s="340">
        <v>130</v>
      </c>
      <c r="C36" s="341">
        <v>207</v>
      </c>
      <c r="D36" s="341">
        <v>285</v>
      </c>
      <c r="E36" s="341">
        <v>242</v>
      </c>
      <c r="F36" s="341">
        <v>210</v>
      </c>
    </row>
    <row r="37" spans="1:6" ht="16.5" customHeight="1">
      <c r="A37" s="60" t="s">
        <v>391</v>
      </c>
      <c r="B37" s="340">
        <v>85</v>
      </c>
      <c r="C37" s="341">
        <v>108</v>
      </c>
      <c r="D37" s="341">
        <v>150</v>
      </c>
      <c r="E37" s="341">
        <v>140</v>
      </c>
      <c r="F37" s="341">
        <v>142</v>
      </c>
    </row>
    <row r="38" spans="1:6" ht="16.5" customHeight="1">
      <c r="A38" s="60" t="s">
        <v>392</v>
      </c>
      <c r="B38" s="340">
        <v>969</v>
      </c>
      <c r="C38" s="341">
        <v>827</v>
      </c>
      <c r="D38" s="341">
        <v>1004</v>
      </c>
      <c r="E38" s="341">
        <v>1142</v>
      </c>
      <c r="F38" s="341">
        <v>601</v>
      </c>
    </row>
    <row r="39" spans="1:6" ht="16.5" customHeight="1">
      <c r="A39" s="60" t="s">
        <v>393</v>
      </c>
      <c r="B39" s="340">
        <v>960</v>
      </c>
      <c r="C39" s="341">
        <v>938</v>
      </c>
      <c r="D39" s="341">
        <v>820</v>
      </c>
      <c r="E39" s="341">
        <v>596</v>
      </c>
      <c r="F39" s="341">
        <v>613</v>
      </c>
    </row>
    <row r="40" spans="1:6" ht="16.5" customHeight="1">
      <c r="A40" s="60" t="s">
        <v>394</v>
      </c>
      <c r="B40" s="340">
        <v>111</v>
      </c>
      <c r="C40" s="341">
        <v>21</v>
      </c>
      <c r="D40" s="341">
        <v>249</v>
      </c>
      <c r="E40" s="341">
        <v>155</v>
      </c>
      <c r="F40" s="341">
        <v>157</v>
      </c>
    </row>
    <row r="41" spans="1:6" ht="16.5" customHeight="1">
      <c r="A41" s="343"/>
      <c r="B41" s="343"/>
      <c r="C41" s="354"/>
      <c r="D41" s="354"/>
      <c r="E41" s="343"/>
      <c r="F41" s="343"/>
    </row>
  </sheetData>
  <pageMargins left="0.74803149606299213" right="0.51181102362204722" top="0.62992125984251968" bottom="0.62992125984251968" header="0.31496062992125984" footer="0.31496062992125984"/>
  <pageSetup paperSize="9" orientation="portrait" r:id="rId1"/>
  <headerFooter scaleWithDoc="0" alignWithMargins="0">
    <oddFooter>&amp;C&amp;10&amp;P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352"/>
  <sheetViews>
    <sheetView tabSelected="1" workbookViewId="0">
      <selection activeCell="A108" sqref="A108"/>
    </sheetView>
  </sheetViews>
  <sheetFormatPr defaultRowHeight="12.75"/>
  <cols>
    <col min="1" max="1" width="39.21875" style="357" customWidth="1"/>
    <col min="2" max="6" width="6.77734375" style="357" customWidth="1"/>
    <col min="7" max="7" width="8.33203125" style="357" customWidth="1"/>
    <col min="8" max="16384" width="8.88671875" style="357"/>
  </cols>
  <sheetData>
    <row r="1" spans="1:8" ht="18" customHeight="1">
      <c r="A1" s="356" t="s">
        <v>267</v>
      </c>
    </row>
    <row r="2" spans="1:8" ht="18" customHeight="1">
      <c r="A2" s="358" t="s">
        <v>571</v>
      </c>
    </row>
    <row r="3" spans="1:8" ht="17.100000000000001" customHeight="1">
      <c r="A3" s="358" t="s">
        <v>266</v>
      </c>
    </row>
    <row r="4" spans="1:8" ht="17.100000000000001" customHeight="1">
      <c r="A4" s="359"/>
      <c r="F4" s="360"/>
      <c r="G4" s="360" t="s">
        <v>517</v>
      </c>
    </row>
    <row r="5" spans="1:8" ht="27" customHeight="1">
      <c r="A5" s="361"/>
      <c r="B5" s="498">
        <v>2010</v>
      </c>
      <c r="C5" s="498">
        <v>2015</v>
      </c>
      <c r="D5" s="498">
        <v>2016</v>
      </c>
      <c r="E5" s="362">
        <v>2017</v>
      </c>
      <c r="F5" s="362">
        <v>2018</v>
      </c>
      <c r="G5" s="362" t="s">
        <v>567</v>
      </c>
    </row>
    <row r="6" spans="1:8" ht="15" customHeight="1">
      <c r="A6" s="363"/>
      <c r="B6" s="499"/>
      <c r="C6" s="499"/>
      <c r="D6" s="499"/>
      <c r="E6" s="364"/>
      <c r="F6" s="364"/>
      <c r="G6" s="364"/>
    </row>
    <row r="7" spans="1:8" s="367" customFormat="1" ht="17.100000000000001" customHeight="1">
      <c r="A7" s="365" t="s">
        <v>291</v>
      </c>
      <c r="B7" s="366">
        <f t="shared" ref="B7:G7" si="0">+B9+B11+B45+B47+B51+B55+B59+B72+B75+B80+B84+B86+B92+B107+B109+B111+B115</f>
        <v>109893</v>
      </c>
      <c r="C7" s="366">
        <f t="shared" si="0"/>
        <v>142579</v>
      </c>
      <c r="D7" s="366">
        <f t="shared" si="0"/>
        <v>144556</v>
      </c>
      <c r="E7" s="366">
        <f t="shared" si="0"/>
        <v>153922</v>
      </c>
      <c r="F7" s="366">
        <f t="shared" si="0"/>
        <v>158895.27550470404</v>
      </c>
      <c r="G7" s="366">
        <f t="shared" si="0"/>
        <v>164379.06599999999</v>
      </c>
    </row>
    <row r="8" spans="1:8" ht="17.100000000000001" customHeight="1">
      <c r="A8" s="368" t="s">
        <v>169</v>
      </c>
    </row>
    <row r="9" spans="1:8" s="76" customFormat="1">
      <c r="A9" s="76" t="s">
        <v>303</v>
      </c>
      <c r="B9" s="55">
        <f t="shared" ref="B9:G9" si="1">B10</f>
        <v>240</v>
      </c>
      <c r="C9" s="55">
        <f t="shared" si="1"/>
        <v>111</v>
      </c>
      <c r="D9" s="55">
        <f t="shared" si="1"/>
        <v>127</v>
      </c>
      <c r="E9" s="55">
        <f t="shared" si="1"/>
        <v>39</v>
      </c>
      <c r="F9" s="55">
        <f t="shared" si="1"/>
        <v>40</v>
      </c>
      <c r="G9" s="55">
        <f t="shared" si="1"/>
        <v>41</v>
      </c>
      <c r="H9" s="55"/>
    </row>
    <row r="10" spans="1:8" s="60" customFormat="1">
      <c r="A10" s="77" t="s">
        <v>304</v>
      </c>
      <c r="B10" s="59">
        <v>240</v>
      </c>
      <c r="C10" s="59">
        <v>111</v>
      </c>
      <c r="D10" s="59">
        <v>127</v>
      </c>
      <c r="E10" s="59">
        <v>39</v>
      </c>
      <c r="F10" s="59">
        <v>40</v>
      </c>
      <c r="G10" s="59">
        <v>41</v>
      </c>
    </row>
    <row r="11" spans="1:8" s="76" customFormat="1">
      <c r="A11" s="76" t="s">
        <v>305</v>
      </c>
      <c r="B11" s="55">
        <f t="shared" ref="B11:E11" si="2">SUM(B12:B32,B42:B44)</f>
        <v>9865</v>
      </c>
      <c r="C11" s="55">
        <f t="shared" si="2"/>
        <v>11469</v>
      </c>
      <c r="D11" s="55">
        <f t="shared" si="2"/>
        <v>12044</v>
      </c>
      <c r="E11" s="55">
        <f t="shared" si="2"/>
        <v>11816</v>
      </c>
      <c r="F11" s="55">
        <f>SUM(F12:F32,F42:F44)</f>
        <v>12179.275504704039</v>
      </c>
      <c r="G11" s="55">
        <f>SUM(G12:G32,G42:G44)</f>
        <v>12430.065999999999</v>
      </c>
    </row>
    <row r="12" spans="1:8" s="60" customFormat="1" ht="25.5">
      <c r="A12" s="77" t="s">
        <v>306</v>
      </c>
      <c r="B12" s="59">
        <v>2313</v>
      </c>
      <c r="C12" s="59">
        <v>2386</v>
      </c>
      <c r="D12" s="59">
        <v>2453</v>
      </c>
      <c r="E12" s="59">
        <v>2205</v>
      </c>
      <c r="F12" s="59">
        <v>2444</v>
      </c>
      <c r="G12" s="59">
        <v>2312</v>
      </c>
      <c r="H12" s="59"/>
    </row>
    <row r="13" spans="1:8" s="60" customFormat="1">
      <c r="A13" s="77" t="s">
        <v>252</v>
      </c>
      <c r="B13" s="59">
        <v>704</v>
      </c>
      <c r="C13" s="59">
        <v>812</v>
      </c>
      <c r="D13" s="59">
        <v>809</v>
      </c>
      <c r="E13" s="59">
        <v>772</v>
      </c>
      <c r="F13" s="59">
        <v>736.69221260815823</v>
      </c>
      <c r="G13" s="59">
        <v>805</v>
      </c>
    </row>
    <row r="14" spans="1:8" s="60" customFormat="1" ht="25.5">
      <c r="A14" s="77" t="s">
        <v>307</v>
      </c>
      <c r="B14" s="59">
        <v>1</v>
      </c>
      <c r="C14" s="500">
        <v>0</v>
      </c>
      <c r="D14" s="500">
        <v>0</v>
      </c>
      <c r="E14" s="500">
        <v>0</v>
      </c>
      <c r="F14" s="500">
        <v>0</v>
      </c>
      <c r="G14" s="500">
        <v>0</v>
      </c>
    </row>
    <row r="15" spans="1:8" s="60" customFormat="1">
      <c r="A15" s="77" t="s">
        <v>308</v>
      </c>
      <c r="B15" s="59">
        <v>202</v>
      </c>
      <c r="C15" s="59">
        <v>232</v>
      </c>
      <c r="D15" s="59">
        <v>242</v>
      </c>
      <c r="E15" s="59">
        <v>255</v>
      </c>
      <c r="F15" s="59">
        <v>268.698347107438</v>
      </c>
      <c r="G15" s="59">
        <v>272</v>
      </c>
    </row>
    <row r="16" spans="1:8" s="60" customFormat="1" ht="17.25" customHeight="1">
      <c r="A16" s="77" t="s">
        <v>309</v>
      </c>
      <c r="B16" s="59">
        <v>2041</v>
      </c>
      <c r="C16" s="59">
        <v>2354</v>
      </c>
      <c r="D16" s="59">
        <v>2455</v>
      </c>
      <c r="E16" s="59">
        <v>2681</v>
      </c>
      <c r="F16" s="59">
        <v>2794</v>
      </c>
      <c r="G16" s="59">
        <v>2825</v>
      </c>
    </row>
    <row r="17" spans="1:7" s="60" customFormat="1" ht="25.5">
      <c r="A17" s="77" t="s">
        <v>310</v>
      </c>
      <c r="B17" s="59">
        <v>102</v>
      </c>
      <c r="C17" s="59">
        <v>158</v>
      </c>
      <c r="D17" s="59">
        <v>167</v>
      </c>
      <c r="E17" s="59">
        <v>146</v>
      </c>
      <c r="F17" s="59">
        <v>127.64071856287426</v>
      </c>
      <c r="G17" s="59">
        <v>153</v>
      </c>
    </row>
    <row r="18" spans="1:7" s="60" customFormat="1" ht="38.25">
      <c r="A18" s="77" t="s">
        <v>311</v>
      </c>
      <c r="B18" s="59">
        <v>563</v>
      </c>
      <c r="C18" s="59">
        <v>684</v>
      </c>
      <c r="D18" s="59">
        <v>737</v>
      </c>
      <c r="E18" s="59">
        <v>587</v>
      </c>
      <c r="F18" s="59">
        <v>467.52917232021713</v>
      </c>
      <c r="G18" s="59">
        <v>616</v>
      </c>
    </row>
    <row r="19" spans="1:7" s="60" customFormat="1" ht="25.5">
      <c r="A19" s="77" t="s">
        <v>312</v>
      </c>
      <c r="B19" s="59">
        <v>36</v>
      </c>
      <c r="C19" s="59">
        <v>39</v>
      </c>
      <c r="D19" s="59">
        <v>42</v>
      </c>
      <c r="E19" s="59">
        <v>14</v>
      </c>
      <c r="F19" s="59">
        <v>14</v>
      </c>
      <c r="G19" s="59">
        <v>14</v>
      </c>
    </row>
    <row r="20" spans="1:7" s="60" customFormat="1" ht="25.5">
      <c r="A20" s="77" t="s">
        <v>313</v>
      </c>
      <c r="B20" s="59">
        <v>117</v>
      </c>
      <c r="C20" s="59">
        <v>151</v>
      </c>
      <c r="D20" s="59">
        <v>163</v>
      </c>
      <c r="E20" s="59">
        <v>202</v>
      </c>
      <c r="F20" s="59">
        <v>209</v>
      </c>
      <c r="G20" s="59">
        <v>209</v>
      </c>
    </row>
    <row r="21" spans="1:7" s="60" customFormat="1" ht="25.5">
      <c r="A21" s="77" t="s">
        <v>314</v>
      </c>
      <c r="B21" s="59">
        <v>9</v>
      </c>
      <c r="C21" s="59">
        <v>11</v>
      </c>
      <c r="D21" s="59">
        <v>11</v>
      </c>
      <c r="E21" s="59">
        <v>1</v>
      </c>
      <c r="F21" s="59">
        <v>1</v>
      </c>
      <c r="G21" s="59">
        <v>1</v>
      </c>
    </row>
    <row r="22" spans="1:7" s="60" customFormat="1" ht="25.5">
      <c r="A22" s="77" t="s">
        <v>253</v>
      </c>
      <c r="B22" s="59">
        <v>72</v>
      </c>
      <c r="C22" s="59">
        <v>95</v>
      </c>
      <c r="D22" s="59">
        <v>98</v>
      </c>
      <c r="E22" s="59">
        <v>45</v>
      </c>
      <c r="F22" s="59">
        <v>45</v>
      </c>
      <c r="G22" s="59">
        <v>45</v>
      </c>
    </row>
    <row r="23" spans="1:7" s="60" customFormat="1" ht="38.25">
      <c r="A23" s="77" t="s">
        <v>315</v>
      </c>
      <c r="B23" s="501">
        <v>0</v>
      </c>
      <c r="C23" s="501">
        <v>1</v>
      </c>
      <c r="D23" s="501">
        <v>1</v>
      </c>
      <c r="E23" s="501">
        <v>0</v>
      </c>
      <c r="F23" s="501">
        <v>0</v>
      </c>
      <c r="G23" s="501">
        <v>0</v>
      </c>
    </row>
    <row r="24" spans="1:7" s="60" customFormat="1" ht="25.5">
      <c r="A24" s="77" t="s">
        <v>316</v>
      </c>
      <c r="B24" s="59">
        <v>27</v>
      </c>
      <c r="C24" s="59">
        <v>12</v>
      </c>
      <c r="D24" s="59">
        <v>12</v>
      </c>
      <c r="E24" s="59">
        <v>13</v>
      </c>
      <c r="F24" s="59">
        <v>13</v>
      </c>
      <c r="G24" s="59">
        <v>13</v>
      </c>
    </row>
    <row r="25" spans="1:7" s="60" customFormat="1" ht="25.5">
      <c r="A25" s="77" t="s">
        <v>317</v>
      </c>
      <c r="B25" s="59">
        <v>371</v>
      </c>
      <c r="C25" s="59">
        <v>378</v>
      </c>
      <c r="D25" s="59">
        <v>400</v>
      </c>
      <c r="E25" s="59">
        <v>358</v>
      </c>
      <c r="F25" s="59">
        <v>360</v>
      </c>
      <c r="G25" s="59">
        <v>373</v>
      </c>
    </row>
    <row r="26" spans="1:7" s="60" customFormat="1">
      <c r="A26" s="77" t="s">
        <v>318</v>
      </c>
      <c r="B26" s="59">
        <v>19</v>
      </c>
      <c r="C26" s="59">
        <v>5</v>
      </c>
      <c r="D26" s="59">
        <v>5</v>
      </c>
      <c r="E26" s="59">
        <v>6</v>
      </c>
      <c r="F26" s="59">
        <v>6</v>
      </c>
      <c r="G26" s="59">
        <f t="shared" ref="G26" si="3">F26*101.1%</f>
        <v>6.0659999999999989</v>
      </c>
    </row>
    <row r="27" spans="1:7" s="60" customFormat="1" ht="38.25">
      <c r="A27" s="77" t="s">
        <v>518</v>
      </c>
      <c r="B27" s="59">
        <v>2135</v>
      </c>
      <c r="C27" s="59">
        <v>2626</v>
      </c>
      <c r="D27" s="59">
        <v>2791</v>
      </c>
      <c r="E27" s="59">
        <v>2711</v>
      </c>
      <c r="F27" s="59">
        <v>2833.2930849158001</v>
      </c>
      <c r="G27" s="59">
        <v>2852</v>
      </c>
    </row>
    <row r="28" spans="1:7" s="60" customFormat="1" ht="38.25">
      <c r="A28" s="77" t="s">
        <v>522</v>
      </c>
      <c r="B28" s="500">
        <v>0</v>
      </c>
      <c r="C28" s="500">
        <v>0</v>
      </c>
      <c r="D28" s="500">
        <v>0</v>
      </c>
      <c r="E28" s="500">
        <v>0</v>
      </c>
      <c r="F28" s="500">
        <v>0</v>
      </c>
      <c r="G28" s="500">
        <v>0</v>
      </c>
    </row>
    <row r="29" spans="1:7" s="60" customFormat="1" ht="25.5">
      <c r="A29" s="77" t="s">
        <v>321</v>
      </c>
      <c r="B29" s="59">
        <v>15</v>
      </c>
      <c r="C29" s="59">
        <v>8</v>
      </c>
      <c r="D29" s="59">
        <v>8</v>
      </c>
      <c r="E29" s="59">
        <v>5</v>
      </c>
      <c r="F29" s="59">
        <v>5</v>
      </c>
      <c r="G29" s="59">
        <v>5</v>
      </c>
    </row>
    <row r="30" spans="1:7" s="60" customFormat="1" ht="30" customHeight="1">
      <c r="A30" s="77" t="s">
        <v>322</v>
      </c>
      <c r="B30" s="59">
        <v>32</v>
      </c>
      <c r="C30" s="59">
        <v>4</v>
      </c>
      <c r="D30" s="59">
        <v>4</v>
      </c>
      <c r="E30" s="500">
        <v>0</v>
      </c>
      <c r="F30" s="500">
        <v>0</v>
      </c>
      <c r="G30" s="500">
        <v>0</v>
      </c>
    </row>
    <row r="31" spans="1:7" s="60" customFormat="1" ht="25.5">
      <c r="A31" s="77" t="s">
        <v>523</v>
      </c>
      <c r="B31" s="59">
        <v>45</v>
      </c>
      <c r="C31" s="59">
        <v>8</v>
      </c>
      <c r="D31" s="59">
        <v>9</v>
      </c>
      <c r="E31" s="59">
        <v>5</v>
      </c>
      <c r="F31" s="59">
        <v>5</v>
      </c>
      <c r="G31" s="59">
        <v>5</v>
      </c>
    </row>
    <row r="32" spans="1:7" s="60" customFormat="1" ht="25.5">
      <c r="A32" s="77" t="s">
        <v>325</v>
      </c>
      <c r="B32" s="59">
        <v>11</v>
      </c>
      <c r="C32" s="59">
        <v>5</v>
      </c>
      <c r="D32" s="59">
        <v>5</v>
      </c>
      <c r="E32" s="59">
        <v>6</v>
      </c>
      <c r="F32" s="59">
        <v>6</v>
      </c>
      <c r="G32" s="59">
        <v>6</v>
      </c>
    </row>
    <row r="33" spans="1:7" s="60" customFormat="1">
      <c r="A33" s="77"/>
      <c r="B33" s="59"/>
      <c r="C33" s="59"/>
      <c r="D33" s="59"/>
      <c r="E33" s="59"/>
      <c r="F33" s="59"/>
      <c r="G33" s="59"/>
    </row>
    <row r="34" spans="1:7" s="60" customFormat="1">
      <c r="A34" s="77"/>
      <c r="B34" s="59"/>
      <c r="C34" s="59"/>
      <c r="D34" s="59"/>
      <c r="E34" s="59"/>
      <c r="F34" s="59"/>
      <c r="G34" s="59"/>
    </row>
    <row r="35" spans="1:7" ht="18" customHeight="1">
      <c r="A35" s="356" t="s">
        <v>519</v>
      </c>
    </row>
    <row r="36" spans="1:7" ht="18" customHeight="1">
      <c r="A36" s="356" t="s">
        <v>521</v>
      </c>
    </row>
    <row r="37" spans="1:7" ht="18" customHeight="1">
      <c r="A37" s="358" t="s">
        <v>528</v>
      </c>
    </row>
    <row r="38" spans="1:7" ht="17.100000000000001" customHeight="1">
      <c r="A38" s="358" t="s">
        <v>572</v>
      </c>
    </row>
    <row r="39" spans="1:7" ht="17.100000000000001" customHeight="1">
      <c r="A39" s="359"/>
      <c r="F39" s="360"/>
      <c r="G39" s="360" t="s">
        <v>517</v>
      </c>
    </row>
    <row r="40" spans="1:7" ht="27" customHeight="1">
      <c r="A40" s="361"/>
      <c r="B40" s="498">
        <v>2010</v>
      </c>
      <c r="C40" s="498">
        <v>2015</v>
      </c>
      <c r="D40" s="498">
        <v>2016</v>
      </c>
      <c r="E40" s="362">
        <v>2017</v>
      </c>
      <c r="F40" s="362">
        <v>2018</v>
      </c>
      <c r="G40" s="362" t="s">
        <v>567</v>
      </c>
    </row>
    <row r="41" spans="1:7" ht="12" customHeight="1">
      <c r="A41" s="363"/>
      <c r="B41" s="499"/>
      <c r="C41" s="499"/>
      <c r="D41" s="499"/>
      <c r="E41" s="364"/>
      <c r="F41" s="364"/>
      <c r="G41" s="364"/>
    </row>
    <row r="42" spans="1:7" s="60" customFormat="1">
      <c r="A42" s="77" t="s">
        <v>326</v>
      </c>
      <c r="B42" s="59">
        <v>869</v>
      </c>
      <c r="C42" s="59">
        <v>1365</v>
      </c>
      <c r="D42" s="59">
        <v>1493</v>
      </c>
      <c r="E42" s="59">
        <v>1683</v>
      </c>
      <c r="F42" s="59">
        <v>1720.4219691895501</v>
      </c>
      <c r="G42" s="59">
        <v>1793</v>
      </c>
    </row>
    <row r="43" spans="1:7" s="60" customFormat="1" ht="25.5">
      <c r="A43" s="77" t="s">
        <v>327</v>
      </c>
      <c r="B43" s="59">
        <v>20</v>
      </c>
      <c r="C43" s="59">
        <v>39</v>
      </c>
      <c r="D43" s="59">
        <v>41</v>
      </c>
      <c r="E43" s="59">
        <v>38</v>
      </c>
      <c r="F43" s="59">
        <v>38</v>
      </c>
      <c r="G43" s="59">
        <v>38</v>
      </c>
    </row>
    <row r="44" spans="1:7" s="60" customFormat="1" ht="27" customHeight="1">
      <c r="A44" s="77" t="s">
        <v>328</v>
      </c>
      <c r="B44" s="59">
        <v>161</v>
      </c>
      <c r="C44" s="59">
        <v>96</v>
      </c>
      <c r="D44" s="59">
        <v>98</v>
      </c>
      <c r="E44" s="59">
        <v>83</v>
      </c>
      <c r="F44" s="59">
        <v>85</v>
      </c>
      <c r="G44" s="59">
        <v>87</v>
      </c>
    </row>
    <row r="45" spans="1:7" s="76" customFormat="1" ht="40.5" customHeight="1">
      <c r="A45" s="80" t="s">
        <v>329</v>
      </c>
      <c r="B45" s="55">
        <f t="shared" ref="B45:G45" si="4">B46</f>
        <v>54</v>
      </c>
      <c r="C45" s="55">
        <f t="shared" si="4"/>
        <v>60</v>
      </c>
      <c r="D45" s="55">
        <f t="shared" si="4"/>
        <v>44</v>
      </c>
      <c r="E45" s="55">
        <f t="shared" si="4"/>
        <v>56</v>
      </c>
      <c r="F45" s="55">
        <f t="shared" si="4"/>
        <v>57</v>
      </c>
      <c r="G45" s="55">
        <f t="shared" si="4"/>
        <v>59</v>
      </c>
    </row>
    <row r="46" spans="1:7" s="60" customFormat="1" ht="38.25">
      <c r="A46" s="77" t="s">
        <v>330</v>
      </c>
      <c r="B46" s="59">
        <v>54</v>
      </c>
      <c r="C46" s="59">
        <v>60</v>
      </c>
      <c r="D46" s="59">
        <v>44</v>
      </c>
      <c r="E46" s="59">
        <v>56</v>
      </c>
      <c r="F46" s="59">
        <v>57</v>
      </c>
      <c r="G46" s="59">
        <v>59</v>
      </c>
    </row>
    <row r="47" spans="1:7" s="76" customFormat="1" ht="38.25">
      <c r="A47" s="80" t="s">
        <v>331</v>
      </c>
      <c r="B47" s="55">
        <f t="shared" ref="B47:G47" si="5">B48+B49+B50</f>
        <v>48</v>
      </c>
      <c r="C47" s="55">
        <f t="shared" si="5"/>
        <v>107</v>
      </c>
      <c r="D47" s="55">
        <f t="shared" si="5"/>
        <v>67</v>
      </c>
      <c r="E47" s="55">
        <f t="shared" si="5"/>
        <v>77</v>
      </c>
      <c r="F47" s="55">
        <f t="shared" si="5"/>
        <v>77</v>
      </c>
      <c r="G47" s="55">
        <f t="shared" si="5"/>
        <v>77</v>
      </c>
    </row>
    <row r="48" spans="1:7" s="60" customFormat="1" ht="25.5">
      <c r="A48" s="77" t="s">
        <v>332</v>
      </c>
      <c r="B48" s="59">
        <v>28</v>
      </c>
      <c r="C48" s="59">
        <v>42</v>
      </c>
      <c r="D48" s="59">
        <v>28</v>
      </c>
      <c r="E48" s="59">
        <v>36</v>
      </c>
      <c r="F48" s="59">
        <v>36</v>
      </c>
      <c r="G48" s="59">
        <v>36</v>
      </c>
    </row>
    <row r="49" spans="1:8" s="82" customFormat="1" ht="25.5">
      <c r="A49" s="81" t="s">
        <v>333</v>
      </c>
      <c r="B49" s="502">
        <v>0</v>
      </c>
      <c r="C49" s="502">
        <v>0</v>
      </c>
      <c r="D49" s="500">
        <v>0</v>
      </c>
      <c r="E49" s="59">
        <v>2</v>
      </c>
      <c r="F49" s="59">
        <v>2</v>
      </c>
      <c r="G49" s="59">
        <v>2</v>
      </c>
    </row>
    <row r="50" spans="1:8" s="76" customFormat="1" ht="38.25">
      <c r="A50" s="77" t="s">
        <v>524</v>
      </c>
      <c r="B50" s="59">
        <v>20</v>
      </c>
      <c r="C50" s="59">
        <v>65</v>
      </c>
      <c r="D50" s="59">
        <v>39</v>
      </c>
      <c r="E50" s="59">
        <v>39</v>
      </c>
      <c r="F50" s="59">
        <v>39</v>
      </c>
      <c r="G50" s="59">
        <v>39</v>
      </c>
    </row>
    <row r="51" spans="1:8" s="60" customFormat="1">
      <c r="A51" s="76" t="s">
        <v>335</v>
      </c>
      <c r="B51" s="55">
        <f t="shared" ref="B51:G51" si="6">B52+B53+B54</f>
        <v>478</v>
      </c>
      <c r="C51" s="55">
        <f t="shared" si="6"/>
        <v>1042</v>
      </c>
      <c r="D51" s="55">
        <f t="shared" si="6"/>
        <v>998</v>
      </c>
      <c r="E51" s="55">
        <f t="shared" si="6"/>
        <v>1292</v>
      </c>
      <c r="F51" s="55">
        <f t="shared" si="6"/>
        <v>1443</v>
      </c>
      <c r="G51" s="55">
        <f t="shared" si="6"/>
        <v>1706</v>
      </c>
    </row>
    <row r="52" spans="1:8" s="60" customFormat="1">
      <c r="A52" s="77" t="s">
        <v>336</v>
      </c>
      <c r="B52" s="59">
        <v>423</v>
      </c>
      <c r="C52" s="59">
        <v>948</v>
      </c>
      <c r="D52" s="59">
        <v>896</v>
      </c>
      <c r="E52" s="369">
        <v>1127</v>
      </c>
      <c r="F52" s="369">
        <f>1443-F53-F54</f>
        <v>1259</v>
      </c>
      <c r="G52" s="369">
        <v>1458</v>
      </c>
    </row>
    <row r="53" spans="1:8" s="60" customFormat="1" ht="25.5">
      <c r="A53" s="77" t="s">
        <v>337</v>
      </c>
      <c r="B53" s="59">
        <v>46</v>
      </c>
      <c r="C53" s="59">
        <v>82</v>
      </c>
      <c r="D53" s="59">
        <v>89</v>
      </c>
      <c r="E53" s="369">
        <v>143</v>
      </c>
      <c r="F53" s="369">
        <v>156</v>
      </c>
      <c r="G53" s="369">
        <v>212</v>
      </c>
    </row>
    <row r="54" spans="1:8" s="76" customFormat="1" ht="25.5">
      <c r="A54" s="77" t="s">
        <v>338</v>
      </c>
      <c r="B54" s="59">
        <v>9</v>
      </c>
      <c r="C54" s="59">
        <v>12</v>
      </c>
      <c r="D54" s="59">
        <v>13</v>
      </c>
      <c r="E54" s="369">
        <v>22</v>
      </c>
      <c r="F54" s="369">
        <v>28</v>
      </c>
      <c r="G54" s="369">
        <v>36</v>
      </c>
    </row>
    <row r="55" spans="1:8" s="60" customFormat="1" ht="39.75" customHeight="1">
      <c r="A55" s="80" t="s">
        <v>339</v>
      </c>
      <c r="B55" s="55">
        <f t="shared" ref="B55:G55" si="7">B56+B57+B58</f>
        <v>51894</v>
      </c>
      <c r="C55" s="55">
        <f t="shared" si="7"/>
        <v>66395</v>
      </c>
      <c r="D55" s="55">
        <f t="shared" si="7"/>
        <v>67072</v>
      </c>
      <c r="E55" s="55">
        <f t="shared" si="7"/>
        <v>70399</v>
      </c>
      <c r="F55" s="55">
        <f t="shared" si="7"/>
        <v>72511</v>
      </c>
      <c r="G55" s="55">
        <f t="shared" si="7"/>
        <v>74755</v>
      </c>
    </row>
    <row r="56" spans="1:8" s="60" customFormat="1" ht="38.25">
      <c r="A56" s="77" t="s">
        <v>525</v>
      </c>
      <c r="B56" s="59">
        <v>4400</v>
      </c>
      <c r="C56" s="59">
        <v>5552</v>
      </c>
      <c r="D56" s="59">
        <v>5736</v>
      </c>
      <c r="E56" s="59">
        <v>5965</v>
      </c>
      <c r="F56" s="59">
        <v>6162.6873198847261</v>
      </c>
      <c r="G56" s="59">
        <v>6303</v>
      </c>
    </row>
    <row r="57" spans="1:8" s="60" customFormat="1" ht="38.25">
      <c r="A57" s="77" t="s">
        <v>526</v>
      </c>
      <c r="B57" s="59">
        <v>2583</v>
      </c>
      <c r="C57" s="59">
        <v>3695</v>
      </c>
      <c r="D57" s="59">
        <v>3928</v>
      </c>
      <c r="E57" s="59">
        <v>4264</v>
      </c>
      <c r="F57" s="59">
        <v>4532.8801082543978</v>
      </c>
      <c r="G57" s="59">
        <v>4470</v>
      </c>
    </row>
    <row r="58" spans="1:8" s="76" customFormat="1" ht="25.5">
      <c r="A58" s="77" t="s">
        <v>527</v>
      </c>
      <c r="B58" s="59">
        <v>44911</v>
      </c>
      <c r="C58" s="59">
        <v>57148</v>
      </c>
      <c r="D58" s="59">
        <v>57408</v>
      </c>
      <c r="E58" s="59">
        <v>60170</v>
      </c>
      <c r="F58" s="59">
        <f>72511-F57-F56</f>
        <v>61815.432571860882</v>
      </c>
      <c r="G58" s="59">
        <v>63982</v>
      </c>
      <c r="H58" s="55"/>
    </row>
    <row r="59" spans="1:8" s="60" customFormat="1">
      <c r="A59" s="80" t="s">
        <v>343</v>
      </c>
      <c r="B59" s="55">
        <f t="shared" ref="B59:G59" si="8">B60+B61+B62+B63</f>
        <v>4177</v>
      </c>
      <c r="C59" s="55">
        <f t="shared" si="8"/>
        <v>4783</v>
      </c>
      <c r="D59" s="55">
        <f t="shared" si="8"/>
        <v>4931</v>
      </c>
      <c r="E59" s="55">
        <f t="shared" si="8"/>
        <v>5019</v>
      </c>
      <c r="F59" s="55">
        <f t="shared" si="8"/>
        <v>5345</v>
      </c>
      <c r="G59" s="55">
        <f t="shared" si="8"/>
        <v>5696</v>
      </c>
    </row>
    <row r="60" spans="1:8" s="60" customFormat="1" ht="25.5">
      <c r="A60" s="77" t="s">
        <v>344</v>
      </c>
      <c r="B60" s="59">
        <v>4118</v>
      </c>
      <c r="C60" s="59">
        <v>4502</v>
      </c>
      <c r="D60" s="59">
        <v>4619</v>
      </c>
      <c r="E60" s="59">
        <v>4710</v>
      </c>
      <c r="F60" s="59">
        <f>5345-F61-F62-F63</f>
        <v>5062</v>
      </c>
      <c r="G60" s="59">
        <v>5372</v>
      </c>
    </row>
    <row r="61" spans="1:8" s="60" customFormat="1">
      <c r="A61" s="77" t="s">
        <v>345</v>
      </c>
      <c r="B61" s="59">
        <v>22</v>
      </c>
      <c r="C61" s="59">
        <v>25</v>
      </c>
      <c r="D61" s="59">
        <v>25</v>
      </c>
      <c r="E61" s="59">
        <v>9</v>
      </c>
      <c r="F61" s="59">
        <v>8</v>
      </c>
      <c r="G61" s="59">
        <v>9</v>
      </c>
    </row>
    <row r="62" spans="1:8" s="60" customFormat="1" ht="29.25" customHeight="1">
      <c r="A62" s="77" t="s">
        <v>346</v>
      </c>
      <c r="B62" s="59">
        <v>26</v>
      </c>
      <c r="C62" s="59">
        <v>256</v>
      </c>
      <c r="D62" s="59">
        <v>287</v>
      </c>
      <c r="E62" s="59">
        <v>300</v>
      </c>
      <c r="F62" s="59">
        <v>275</v>
      </c>
      <c r="G62" s="59">
        <v>315</v>
      </c>
    </row>
    <row r="63" spans="1:8" s="76" customFormat="1">
      <c r="A63" s="77" t="s">
        <v>347</v>
      </c>
      <c r="B63" s="59">
        <v>11</v>
      </c>
      <c r="C63" s="500">
        <v>0</v>
      </c>
      <c r="D63" s="500">
        <v>0</v>
      </c>
      <c r="E63" s="500">
        <v>0</v>
      </c>
      <c r="F63" s="500">
        <v>0</v>
      </c>
      <c r="G63" s="500">
        <v>0</v>
      </c>
    </row>
    <row r="64" spans="1:8" s="76" customFormat="1">
      <c r="A64" s="77"/>
      <c r="B64" s="59"/>
      <c r="C64" s="59"/>
      <c r="D64" s="59"/>
      <c r="E64" s="59"/>
      <c r="F64" s="59"/>
      <c r="G64" s="59"/>
    </row>
    <row r="65" spans="1:7" ht="18" customHeight="1">
      <c r="A65" s="356" t="s">
        <v>519</v>
      </c>
    </row>
    <row r="66" spans="1:7" ht="18" customHeight="1">
      <c r="A66" s="356" t="s">
        <v>520</v>
      </c>
    </row>
    <row r="67" spans="1:7" ht="18" customHeight="1">
      <c r="A67" s="358" t="s">
        <v>528</v>
      </c>
    </row>
    <row r="68" spans="1:7" ht="17.100000000000001" customHeight="1">
      <c r="A68" s="358" t="s">
        <v>572</v>
      </c>
    </row>
    <row r="69" spans="1:7" ht="17.100000000000001" customHeight="1">
      <c r="A69" s="359"/>
      <c r="F69" s="360"/>
      <c r="G69" s="360" t="s">
        <v>517</v>
      </c>
    </row>
    <row r="70" spans="1:7" ht="27" customHeight="1">
      <c r="A70" s="361"/>
      <c r="B70" s="498">
        <v>2010</v>
      </c>
      <c r="C70" s="498">
        <v>2015</v>
      </c>
      <c r="D70" s="498">
        <v>2016</v>
      </c>
      <c r="E70" s="362">
        <v>2017</v>
      </c>
      <c r="F70" s="362">
        <v>2018</v>
      </c>
      <c r="G70" s="362" t="s">
        <v>567</v>
      </c>
    </row>
    <row r="71" spans="1:7" ht="15" customHeight="1">
      <c r="A71" s="363"/>
      <c r="B71" s="499"/>
      <c r="C71" s="499"/>
      <c r="D71" s="499"/>
      <c r="E71" s="364"/>
      <c r="F71" s="364"/>
      <c r="G71" s="364"/>
    </row>
    <row r="72" spans="1:7" s="60" customFormat="1" ht="25.5">
      <c r="A72" s="80" t="s">
        <v>348</v>
      </c>
      <c r="B72" s="55">
        <f t="shared" ref="B72:G72" si="9">B73+B74</f>
        <v>17504</v>
      </c>
      <c r="C72" s="55">
        <f t="shared" si="9"/>
        <v>25447</v>
      </c>
      <c r="D72" s="55">
        <f t="shared" si="9"/>
        <v>26333</v>
      </c>
      <c r="E72" s="55">
        <f t="shared" si="9"/>
        <v>29904</v>
      </c>
      <c r="F72" s="55">
        <f t="shared" si="9"/>
        <v>30877</v>
      </c>
      <c r="G72" s="55">
        <f t="shared" si="9"/>
        <v>31780</v>
      </c>
    </row>
    <row r="73" spans="1:7" s="60" customFormat="1">
      <c r="A73" s="77" t="s">
        <v>349</v>
      </c>
      <c r="B73" s="59">
        <v>461</v>
      </c>
      <c r="C73" s="59">
        <v>648</v>
      </c>
      <c r="D73" s="59">
        <v>659</v>
      </c>
      <c r="E73" s="59">
        <v>747</v>
      </c>
      <c r="F73" s="59">
        <v>759.68055555555554</v>
      </c>
      <c r="G73" s="59">
        <v>793</v>
      </c>
    </row>
    <row r="74" spans="1:7" s="76" customFormat="1">
      <c r="A74" s="77" t="s">
        <v>350</v>
      </c>
      <c r="B74" s="59">
        <v>17043</v>
      </c>
      <c r="C74" s="59">
        <v>24799</v>
      </c>
      <c r="D74" s="59">
        <v>25674</v>
      </c>
      <c r="E74" s="59">
        <v>29157</v>
      </c>
      <c r="F74" s="59">
        <f>30877-F73</f>
        <v>30117.319444444445</v>
      </c>
      <c r="G74" s="59">
        <v>30987</v>
      </c>
    </row>
    <row r="75" spans="1:7" s="60" customFormat="1" ht="25.5">
      <c r="A75" s="80" t="s">
        <v>254</v>
      </c>
      <c r="B75" s="55">
        <f t="shared" ref="B75:G75" si="10">B76+B77+B78+B79</f>
        <v>1489</v>
      </c>
      <c r="C75" s="55">
        <f t="shared" si="10"/>
        <v>1627</v>
      </c>
      <c r="D75" s="55">
        <f t="shared" si="10"/>
        <v>1579</v>
      </c>
      <c r="E75" s="55">
        <f t="shared" si="10"/>
        <v>1370</v>
      </c>
      <c r="F75" s="55">
        <f t="shared" si="10"/>
        <v>1408</v>
      </c>
      <c r="G75" s="55">
        <f t="shared" si="10"/>
        <v>1444</v>
      </c>
    </row>
    <row r="76" spans="1:7" s="60" customFormat="1">
      <c r="A76" s="60" t="s">
        <v>351</v>
      </c>
      <c r="B76" s="60">
        <v>1</v>
      </c>
      <c r="C76" s="500">
        <v>0</v>
      </c>
      <c r="D76" s="500">
        <v>0</v>
      </c>
      <c r="E76" s="500">
        <v>0</v>
      </c>
      <c r="F76" s="500">
        <v>0</v>
      </c>
      <c r="G76" s="500">
        <v>0</v>
      </c>
    </row>
    <row r="77" spans="1:7" s="60" customFormat="1" ht="25.5">
      <c r="A77" s="77" t="s">
        <v>352</v>
      </c>
      <c r="B77" s="59">
        <v>1</v>
      </c>
      <c r="C77" s="500">
        <v>0</v>
      </c>
      <c r="D77" s="500">
        <v>0</v>
      </c>
      <c r="E77" s="500">
        <v>0</v>
      </c>
      <c r="F77" s="500">
        <v>0</v>
      </c>
      <c r="G77" s="500">
        <v>0</v>
      </c>
    </row>
    <row r="78" spans="1:7" s="60" customFormat="1">
      <c r="A78" s="77" t="s">
        <v>353</v>
      </c>
      <c r="B78" s="59">
        <v>1464</v>
      </c>
      <c r="C78" s="59">
        <v>1627</v>
      </c>
      <c r="D78" s="59">
        <v>1579</v>
      </c>
      <c r="E78" s="59">
        <v>1370</v>
      </c>
      <c r="F78" s="59">
        <v>1408</v>
      </c>
      <c r="G78" s="59">
        <v>1444</v>
      </c>
    </row>
    <row r="79" spans="1:7" s="60" customFormat="1" ht="38.25">
      <c r="A79" s="77" t="s">
        <v>354</v>
      </c>
      <c r="B79" s="59">
        <v>23</v>
      </c>
      <c r="C79" s="500">
        <v>0</v>
      </c>
      <c r="D79" s="500">
        <v>0</v>
      </c>
      <c r="E79" s="500">
        <v>0</v>
      </c>
      <c r="F79" s="500">
        <v>0</v>
      </c>
      <c r="G79" s="500">
        <v>0</v>
      </c>
    </row>
    <row r="80" spans="1:7" s="76" customFormat="1" ht="25.5">
      <c r="A80" s="80" t="s">
        <v>355</v>
      </c>
      <c r="B80" s="55">
        <f t="shared" ref="B80:G80" si="11">B81+B82+B83</f>
        <v>498</v>
      </c>
      <c r="C80" s="55">
        <f t="shared" si="11"/>
        <v>612</v>
      </c>
      <c r="D80" s="55">
        <f t="shared" si="11"/>
        <v>554</v>
      </c>
      <c r="E80" s="55">
        <f t="shared" si="11"/>
        <v>573</v>
      </c>
      <c r="F80" s="55">
        <f t="shared" si="11"/>
        <v>588</v>
      </c>
      <c r="G80" s="55">
        <f t="shared" si="11"/>
        <v>608</v>
      </c>
    </row>
    <row r="81" spans="1:7" s="60" customFormat="1" ht="38.25">
      <c r="A81" s="77" t="s">
        <v>529</v>
      </c>
      <c r="B81" s="59">
        <v>470</v>
      </c>
      <c r="C81" s="59">
        <v>605</v>
      </c>
      <c r="D81" s="59">
        <v>547</v>
      </c>
      <c r="E81" s="59">
        <v>571</v>
      </c>
      <c r="F81" s="59">
        <v>586</v>
      </c>
      <c r="G81" s="59">
        <v>606</v>
      </c>
    </row>
    <row r="82" spans="1:7" s="60" customFormat="1" ht="25.5">
      <c r="A82" s="77" t="s">
        <v>357</v>
      </c>
      <c r="B82" s="59">
        <v>6</v>
      </c>
      <c r="C82" s="59">
        <v>7</v>
      </c>
      <c r="D82" s="59">
        <v>7</v>
      </c>
      <c r="E82" s="500">
        <v>0</v>
      </c>
      <c r="F82" s="500">
        <v>0</v>
      </c>
      <c r="G82" s="500">
        <v>0</v>
      </c>
    </row>
    <row r="83" spans="1:7" s="60" customFormat="1">
      <c r="A83" s="77" t="s">
        <v>358</v>
      </c>
      <c r="B83" s="59">
        <v>22</v>
      </c>
      <c r="C83" s="500">
        <v>0</v>
      </c>
      <c r="D83" s="500">
        <v>0</v>
      </c>
      <c r="E83" s="59">
        <v>2</v>
      </c>
      <c r="F83" s="59">
        <v>2</v>
      </c>
      <c r="G83" s="59">
        <v>2</v>
      </c>
    </row>
    <row r="84" spans="1:7" s="76" customFormat="1" ht="25.5">
      <c r="A84" s="80" t="s">
        <v>359</v>
      </c>
      <c r="B84" s="55">
        <f t="shared" ref="B84:G84" si="12">B85</f>
        <v>13125</v>
      </c>
      <c r="C84" s="55">
        <f t="shared" si="12"/>
        <v>17577</v>
      </c>
      <c r="D84" s="55">
        <f t="shared" si="12"/>
        <v>17337</v>
      </c>
      <c r="E84" s="55">
        <f t="shared" si="12"/>
        <v>19147</v>
      </c>
      <c r="F84" s="55">
        <f t="shared" si="12"/>
        <v>19718</v>
      </c>
      <c r="G84" s="55">
        <f t="shared" si="12"/>
        <v>20752</v>
      </c>
    </row>
    <row r="85" spans="1:7" s="60" customFormat="1" ht="25.5">
      <c r="A85" s="77" t="s">
        <v>360</v>
      </c>
      <c r="B85" s="59">
        <v>13125</v>
      </c>
      <c r="C85" s="59">
        <v>17577</v>
      </c>
      <c r="D85" s="59">
        <v>17337</v>
      </c>
      <c r="E85" s="59">
        <v>19147</v>
      </c>
      <c r="F85" s="59">
        <v>19718</v>
      </c>
      <c r="G85" s="59">
        <v>20752</v>
      </c>
    </row>
    <row r="86" spans="1:7" s="76" customFormat="1" ht="25.5">
      <c r="A86" s="80" t="s">
        <v>255</v>
      </c>
      <c r="B86" s="55">
        <f t="shared" ref="B86:G86" si="13">B87+B88+B89+B90+B91</f>
        <v>552</v>
      </c>
      <c r="C86" s="55">
        <f t="shared" si="13"/>
        <v>622</v>
      </c>
      <c r="D86" s="55">
        <f t="shared" si="13"/>
        <v>637</v>
      </c>
      <c r="E86" s="55">
        <f t="shared" si="13"/>
        <v>491</v>
      </c>
      <c r="F86" s="55">
        <f t="shared" si="13"/>
        <v>502</v>
      </c>
      <c r="G86" s="55">
        <f t="shared" si="13"/>
        <v>513</v>
      </c>
    </row>
    <row r="87" spans="1:7" s="60" customFormat="1" ht="25.5">
      <c r="A87" s="77" t="s">
        <v>361</v>
      </c>
      <c r="B87" s="59">
        <v>8</v>
      </c>
      <c r="C87" s="59">
        <v>10</v>
      </c>
      <c r="D87" s="59">
        <v>10</v>
      </c>
      <c r="E87" s="500">
        <v>0</v>
      </c>
      <c r="F87" s="500">
        <v>0</v>
      </c>
      <c r="G87" s="59">
        <v>1</v>
      </c>
    </row>
    <row r="88" spans="1:7" s="60" customFormat="1" ht="38.25">
      <c r="A88" s="77" t="s">
        <v>530</v>
      </c>
      <c r="B88" s="59">
        <v>1</v>
      </c>
      <c r="C88" s="500">
        <v>0</v>
      </c>
      <c r="D88" s="500">
        <v>0</v>
      </c>
      <c r="E88" s="500">
        <v>0</v>
      </c>
      <c r="F88" s="500">
        <v>0</v>
      </c>
      <c r="G88" s="500">
        <v>0</v>
      </c>
    </row>
    <row r="89" spans="1:7" s="60" customFormat="1" ht="38.25">
      <c r="A89" s="77" t="s">
        <v>363</v>
      </c>
      <c r="B89" s="59">
        <v>1</v>
      </c>
      <c r="C89" s="501">
        <v>4</v>
      </c>
      <c r="D89" s="501">
        <v>4</v>
      </c>
      <c r="E89" s="501">
        <v>1</v>
      </c>
      <c r="F89" s="500">
        <v>0</v>
      </c>
      <c r="G89" s="500">
        <v>0</v>
      </c>
    </row>
    <row r="90" spans="1:7" s="60" customFormat="1" ht="25.5">
      <c r="A90" s="77" t="s">
        <v>364</v>
      </c>
      <c r="B90" s="59">
        <v>57</v>
      </c>
      <c r="C90" s="59">
        <v>124</v>
      </c>
      <c r="D90" s="59">
        <v>127</v>
      </c>
      <c r="E90" s="59">
        <v>127</v>
      </c>
      <c r="F90" s="59">
        <v>130</v>
      </c>
      <c r="G90" s="59">
        <v>131</v>
      </c>
    </row>
    <row r="91" spans="1:7" s="60" customFormat="1" ht="30.75" customHeight="1">
      <c r="A91" s="77" t="s">
        <v>531</v>
      </c>
      <c r="B91" s="59">
        <f>416+69</f>
        <v>485</v>
      </c>
      <c r="C91" s="59">
        <v>484</v>
      </c>
      <c r="D91" s="59">
        <v>496</v>
      </c>
      <c r="E91" s="59">
        <v>363</v>
      </c>
      <c r="F91" s="59">
        <f>502-F90</f>
        <v>372</v>
      </c>
      <c r="G91" s="59">
        <v>381</v>
      </c>
    </row>
    <row r="92" spans="1:7" s="76" customFormat="1" ht="25.5">
      <c r="A92" s="80" t="s">
        <v>366</v>
      </c>
      <c r="B92" s="55">
        <f t="shared" ref="B92:G92" si="14">SUM(B93,B102:B106)</f>
        <v>810</v>
      </c>
      <c r="C92" s="55">
        <f t="shared" si="14"/>
        <v>1164</v>
      </c>
      <c r="D92" s="55">
        <f t="shared" si="14"/>
        <v>1205</v>
      </c>
      <c r="E92" s="55">
        <f t="shared" si="14"/>
        <v>1320</v>
      </c>
      <c r="F92" s="55">
        <f t="shared" si="14"/>
        <v>1359</v>
      </c>
      <c r="G92" s="55">
        <f t="shared" si="14"/>
        <v>1391</v>
      </c>
    </row>
    <row r="93" spans="1:7" s="60" customFormat="1" ht="63.75">
      <c r="A93" s="77" t="s">
        <v>403</v>
      </c>
      <c r="B93" s="59">
        <v>481</v>
      </c>
      <c r="C93" s="59">
        <v>726</v>
      </c>
      <c r="D93" s="59">
        <v>747</v>
      </c>
      <c r="E93" s="59">
        <v>859</v>
      </c>
      <c r="F93" s="59">
        <f>1359-F106-F102</f>
        <v>895</v>
      </c>
      <c r="G93" s="59">
        <v>902</v>
      </c>
    </row>
    <row r="94" spans="1:7" s="60" customFormat="1">
      <c r="A94" s="77"/>
      <c r="B94" s="59"/>
      <c r="C94" s="59"/>
      <c r="D94" s="59"/>
      <c r="E94" s="59"/>
      <c r="F94" s="59"/>
      <c r="G94" s="59"/>
    </row>
    <row r="95" spans="1:7" ht="18" customHeight="1">
      <c r="A95" s="356" t="s">
        <v>519</v>
      </c>
    </row>
    <row r="96" spans="1:7" ht="18" customHeight="1">
      <c r="A96" s="356" t="s">
        <v>520</v>
      </c>
    </row>
    <row r="97" spans="1:7" ht="18" customHeight="1">
      <c r="A97" s="358" t="s">
        <v>528</v>
      </c>
    </row>
    <row r="98" spans="1:7" ht="17.100000000000001" customHeight="1">
      <c r="A98" s="358" t="s">
        <v>572</v>
      </c>
    </row>
    <row r="99" spans="1:7" ht="17.100000000000001" customHeight="1">
      <c r="A99" s="359"/>
      <c r="F99" s="360"/>
      <c r="G99" s="360" t="s">
        <v>517</v>
      </c>
    </row>
    <row r="100" spans="1:7" ht="27" customHeight="1">
      <c r="A100" s="361"/>
      <c r="B100" s="498">
        <v>2010</v>
      </c>
      <c r="C100" s="498">
        <v>2015</v>
      </c>
      <c r="D100" s="498">
        <v>2016</v>
      </c>
      <c r="E100" s="362">
        <v>2017</v>
      </c>
      <c r="F100" s="362">
        <v>2018</v>
      </c>
      <c r="G100" s="362" t="s">
        <v>567</v>
      </c>
    </row>
    <row r="101" spans="1:7" ht="15" customHeight="1">
      <c r="A101" s="363"/>
      <c r="B101" s="499"/>
      <c r="C101" s="499"/>
      <c r="D101" s="499"/>
      <c r="E101" s="364"/>
      <c r="F101" s="364"/>
      <c r="G101" s="364"/>
    </row>
    <row r="102" spans="1:7" s="60" customFormat="1" ht="25.5">
      <c r="A102" s="77" t="s">
        <v>368</v>
      </c>
      <c r="B102" s="501">
        <v>0</v>
      </c>
      <c r="C102" s="501">
        <v>3</v>
      </c>
      <c r="D102" s="501">
        <v>3</v>
      </c>
      <c r="E102" s="501">
        <v>4</v>
      </c>
      <c r="F102" s="501">
        <v>4</v>
      </c>
      <c r="G102" s="501">
        <v>4</v>
      </c>
    </row>
    <row r="103" spans="1:7" s="60" customFormat="1" ht="51">
      <c r="A103" s="77" t="s">
        <v>369</v>
      </c>
      <c r="B103" s="501">
        <v>0</v>
      </c>
      <c r="C103" s="501">
        <v>7</v>
      </c>
      <c r="D103" s="501">
        <v>7</v>
      </c>
      <c r="E103" s="501">
        <v>0</v>
      </c>
      <c r="F103" s="501">
        <v>0</v>
      </c>
      <c r="G103" s="501">
        <v>0</v>
      </c>
    </row>
    <row r="104" spans="1:7" s="60" customFormat="1" ht="25.5">
      <c r="A104" s="77" t="s">
        <v>370</v>
      </c>
      <c r="B104" s="501">
        <v>2</v>
      </c>
      <c r="C104" s="501">
        <v>0</v>
      </c>
      <c r="D104" s="501">
        <v>0</v>
      </c>
      <c r="E104" s="501">
        <v>0</v>
      </c>
      <c r="F104" s="501">
        <v>0</v>
      </c>
      <c r="G104" s="501">
        <v>0</v>
      </c>
    </row>
    <row r="105" spans="1:7" s="60" customFormat="1" ht="25.5">
      <c r="A105" s="77" t="s">
        <v>532</v>
      </c>
      <c r="B105" s="501">
        <v>4</v>
      </c>
      <c r="C105" s="501">
        <v>11</v>
      </c>
      <c r="D105" s="501">
        <v>12</v>
      </c>
      <c r="E105" s="501">
        <v>0</v>
      </c>
      <c r="F105" s="501">
        <v>0</v>
      </c>
      <c r="G105" s="501">
        <v>0</v>
      </c>
    </row>
    <row r="106" spans="1:7" s="60" customFormat="1" ht="38.25">
      <c r="A106" s="77" t="s">
        <v>372</v>
      </c>
      <c r="B106" s="59">
        <v>323</v>
      </c>
      <c r="C106" s="59">
        <v>417</v>
      </c>
      <c r="D106" s="59">
        <v>436</v>
      </c>
      <c r="E106" s="59">
        <v>457</v>
      </c>
      <c r="F106" s="59">
        <v>460</v>
      </c>
      <c r="G106" s="59">
        <v>485</v>
      </c>
    </row>
    <row r="107" spans="1:7" s="76" customFormat="1">
      <c r="A107" s="80" t="s">
        <v>373</v>
      </c>
      <c r="B107" s="55">
        <f t="shared" ref="B107:G107" si="15">B108</f>
        <v>753</v>
      </c>
      <c r="C107" s="55">
        <f t="shared" si="15"/>
        <v>1169</v>
      </c>
      <c r="D107" s="55">
        <f t="shared" si="15"/>
        <v>1228</v>
      </c>
      <c r="E107" s="55">
        <f t="shared" si="15"/>
        <v>1261</v>
      </c>
      <c r="F107" s="55">
        <f t="shared" si="15"/>
        <v>1294</v>
      </c>
      <c r="G107" s="55">
        <f t="shared" si="15"/>
        <v>1336</v>
      </c>
    </row>
    <row r="108" spans="1:7" s="60" customFormat="1">
      <c r="A108" s="77" t="s">
        <v>374</v>
      </c>
      <c r="B108" s="59">
        <v>753</v>
      </c>
      <c r="C108" s="59">
        <v>1169</v>
      </c>
      <c r="D108" s="59">
        <v>1228</v>
      </c>
      <c r="E108" s="59">
        <v>1261</v>
      </c>
      <c r="F108" s="59">
        <v>1294</v>
      </c>
      <c r="G108" s="59">
        <v>1336</v>
      </c>
    </row>
    <row r="109" spans="1:7" s="76" customFormat="1" ht="25.5">
      <c r="A109" s="80" t="s">
        <v>375</v>
      </c>
      <c r="B109" s="55">
        <f t="shared" ref="B109:G109" si="16">B110</f>
        <v>788</v>
      </c>
      <c r="C109" s="55">
        <f t="shared" si="16"/>
        <v>963</v>
      </c>
      <c r="D109" s="55">
        <f t="shared" si="16"/>
        <v>1009</v>
      </c>
      <c r="E109" s="55">
        <f t="shared" si="16"/>
        <v>1013</v>
      </c>
      <c r="F109" s="55">
        <f t="shared" si="16"/>
        <v>1042</v>
      </c>
      <c r="G109" s="55">
        <f t="shared" si="16"/>
        <v>1071</v>
      </c>
    </row>
    <row r="110" spans="1:7" s="60" customFormat="1">
      <c r="A110" s="77" t="s">
        <v>376</v>
      </c>
      <c r="B110" s="59">
        <v>788</v>
      </c>
      <c r="C110" s="59">
        <v>963</v>
      </c>
      <c r="D110" s="59">
        <v>1009</v>
      </c>
      <c r="E110" s="59">
        <v>1013</v>
      </c>
      <c r="F110" s="59">
        <v>1042</v>
      </c>
      <c r="G110" s="59">
        <v>1071</v>
      </c>
    </row>
    <row r="111" spans="1:7" s="76" customFormat="1" ht="25.5">
      <c r="A111" s="80" t="s">
        <v>377</v>
      </c>
      <c r="B111" s="55">
        <f t="shared" ref="B111:G111" si="17">B112+B113+B114</f>
        <v>1184</v>
      </c>
      <c r="C111" s="55">
        <f t="shared" si="17"/>
        <v>1819</v>
      </c>
      <c r="D111" s="55">
        <f t="shared" si="17"/>
        <v>1505</v>
      </c>
      <c r="E111" s="55">
        <f t="shared" si="17"/>
        <v>1157</v>
      </c>
      <c r="F111" s="55">
        <f t="shared" si="17"/>
        <v>1189</v>
      </c>
      <c r="G111" s="55">
        <f t="shared" si="17"/>
        <v>1216</v>
      </c>
    </row>
    <row r="112" spans="1:7" s="60" customFormat="1" ht="25.5">
      <c r="A112" s="77" t="s">
        <v>378</v>
      </c>
      <c r="B112" s="59">
        <v>53</v>
      </c>
      <c r="C112" s="501">
        <v>0</v>
      </c>
      <c r="D112" s="501">
        <v>0</v>
      </c>
      <c r="E112" s="501">
        <v>22</v>
      </c>
      <c r="F112" s="501">
        <v>22</v>
      </c>
      <c r="G112" s="501">
        <v>23</v>
      </c>
    </row>
    <row r="113" spans="1:7" s="60" customFormat="1" ht="25.5">
      <c r="A113" s="77" t="s">
        <v>379</v>
      </c>
      <c r="B113" s="59">
        <v>202</v>
      </c>
      <c r="C113" s="501">
        <v>728</v>
      </c>
      <c r="D113" s="501">
        <v>565</v>
      </c>
      <c r="E113" s="501">
        <v>0</v>
      </c>
      <c r="F113" s="501">
        <v>0</v>
      </c>
      <c r="G113" s="501">
        <v>0</v>
      </c>
    </row>
    <row r="114" spans="1:7" s="60" customFormat="1" ht="38.25">
      <c r="A114" s="77" t="s">
        <v>380</v>
      </c>
      <c r="B114" s="59">
        <v>929</v>
      </c>
      <c r="C114" s="59">
        <v>1091</v>
      </c>
      <c r="D114" s="59">
        <v>940</v>
      </c>
      <c r="E114" s="59">
        <v>1135</v>
      </c>
      <c r="F114" s="59">
        <f>1189-F112</f>
        <v>1167</v>
      </c>
      <c r="G114" s="59">
        <v>1193</v>
      </c>
    </row>
    <row r="115" spans="1:7" s="60" customFormat="1">
      <c r="A115" s="80" t="s">
        <v>381</v>
      </c>
      <c r="B115" s="55">
        <f t="shared" ref="B115:G115" si="18">B116+B117</f>
        <v>6434</v>
      </c>
      <c r="C115" s="55">
        <f t="shared" si="18"/>
        <v>7612</v>
      </c>
      <c r="D115" s="55">
        <f t="shared" si="18"/>
        <v>7886</v>
      </c>
      <c r="E115" s="55">
        <f t="shared" si="18"/>
        <v>8988</v>
      </c>
      <c r="F115" s="55">
        <f t="shared" si="18"/>
        <v>9266</v>
      </c>
      <c r="G115" s="55">
        <f t="shared" si="18"/>
        <v>9504</v>
      </c>
    </row>
    <row r="116" spans="1:7" s="76" customFormat="1" ht="25.5">
      <c r="A116" s="77" t="s">
        <v>382</v>
      </c>
      <c r="B116" s="59">
        <v>1903</v>
      </c>
      <c r="C116" s="59">
        <v>2356</v>
      </c>
      <c r="D116" s="59">
        <v>2439</v>
      </c>
      <c r="E116" s="59">
        <v>2567</v>
      </c>
      <c r="F116" s="59">
        <v>2530</v>
      </c>
      <c r="G116" s="59">
        <v>2712</v>
      </c>
    </row>
    <row r="117" spans="1:7" s="60" customFormat="1" ht="25.5">
      <c r="A117" s="77" t="s">
        <v>383</v>
      </c>
      <c r="B117" s="59">
        <v>4531</v>
      </c>
      <c r="C117" s="59">
        <v>5256</v>
      </c>
      <c r="D117" s="59">
        <v>5447</v>
      </c>
      <c r="E117" s="59">
        <v>6421</v>
      </c>
      <c r="F117" s="59">
        <f>9266-F116</f>
        <v>6736</v>
      </c>
      <c r="G117" s="59">
        <v>6792</v>
      </c>
    </row>
    <row r="118" spans="1:7" ht="17.100000000000001" customHeight="1">
      <c r="A118" s="370"/>
      <c r="B118" s="359"/>
      <c r="C118" s="359"/>
      <c r="D118" s="359"/>
      <c r="E118" s="359"/>
      <c r="F118" s="359"/>
      <c r="G118" s="359"/>
    </row>
    <row r="119" spans="1:7" ht="15.95" customHeight="1"/>
    <row r="120" spans="1:7" ht="15.95" customHeight="1"/>
    <row r="121" spans="1:7" ht="15.95" customHeight="1"/>
    <row r="122" spans="1:7" ht="15.95" customHeight="1"/>
    <row r="123" spans="1:7" ht="15.95" customHeight="1"/>
    <row r="124" spans="1:7" ht="15.95" customHeight="1"/>
    <row r="125" spans="1:7" ht="15.95" customHeight="1"/>
    <row r="126" spans="1:7" ht="15.95" customHeight="1"/>
    <row r="127" spans="1:7" ht="15.95" customHeight="1"/>
    <row r="128" spans="1:7" ht="15.95" customHeight="1"/>
    <row r="129" ht="15.95" customHeight="1"/>
    <row r="130" ht="15.95" customHeight="1"/>
    <row r="131" ht="15.95" customHeight="1"/>
    <row r="132" ht="15.95" customHeight="1"/>
    <row r="133" ht="15.95" customHeight="1"/>
    <row r="134" ht="15.95" customHeight="1"/>
    <row r="135" ht="15.95" customHeight="1"/>
    <row r="136" ht="15.95" customHeight="1"/>
    <row r="137" ht="15.95" customHeight="1"/>
    <row r="138" ht="15.95" customHeight="1"/>
    <row r="139" ht="15.95" customHeight="1"/>
    <row r="140" ht="15.95" customHeight="1"/>
    <row r="141" ht="15.95" customHeight="1"/>
    <row r="142" ht="15.95" customHeight="1"/>
    <row r="143" ht="15.95" customHeight="1"/>
    <row r="144" ht="15.95" customHeight="1"/>
    <row r="145" ht="15.95" customHeight="1"/>
    <row r="146" ht="15.95" customHeight="1"/>
    <row r="147" ht="15.95" customHeight="1"/>
    <row r="148" ht="15.95" customHeight="1"/>
    <row r="149" ht="15.95" customHeight="1"/>
    <row r="150" ht="15.95" customHeight="1"/>
    <row r="151" ht="15.95" customHeight="1"/>
    <row r="152" ht="15.95" customHeight="1"/>
    <row r="153" ht="15.95" customHeight="1"/>
    <row r="154" ht="15.95" customHeight="1"/>
    <row r="155" ht="15.95" customHeight="1"/>
    <row r="156" ht="15.95" customHeight="1"/>
    <row r="157" ht="15.95" customHeight="1"/>
    <row r="158" ht="15.95" customHeight="1"/>
    <row r="159" ht="15.95" customHeight="1"/>
    <row r="160" ht="15.95" customHeight="1"/>
    <row r="161" ht="15.95" customHeight="1"/>
    <row r="162" ht="15.95" customHeight="1"/>
    <row r="163" ht="15.95" customHeight="1"/>
    <row r="164" ht="15.95" customHeight="1"/>
    <row r="165" ht="15.95" customHeight="1"/>
    <row r="166" ht="15.95" customHeight="1"/>
    <row r="167" ht="15.95" customHeight="1"/>
    <row r="168" ht="15.95" customHeight="1"/>
    <row r="169" ht="15.95" customHeight="1"/>
    <row r="170" ht="15.95" customHeight="1"/>
    <row r="171" ht="15.95" customHeight="1"/>
    <row r="172" ht="15.95" customHeight="1"/>
    <row r="173" ht="15.95" customHeight="1"/>
    <row r="174" ht="15.95" customHeight="1"/>
    <row r="175" ht="15.95" customHeight="1"/>
    <row r="176" ht="15.95" customHeight="1"/>
    <row r="177" ht="15.95" customHeight="1"/>
    <row r="178" ht="15.95" customHeight="1"/>
    <row r="179" ht="15.95" customHeight="1"/>
    <row r="180" ht="15.95" customHeight="1"/>
    <row r="181" ht="15.95" customHeight="1"/>
    <row r="182" ht="15.95" customHeight="1"/>
    <row r="183" ht="15.95" customHeight="1"/>
    <row r="184" ht="15.95" customHeight="1"/>
    <row r="185" ht="15.95" customHeight="1"/>
    <row r="186" ht="15.95" customHeight="1"/>
    <row r="187" ht="15.95" customHeight="1"/>
    <row r="188" ht="15.95" customHeight="1"/>
    <row r="189" ht="15.95" customHeight="1"/>
    <row r="190" ht="15.95" customHeight="1"/>
    <row r="191" ht="15.95" customHeight="1"/>
    <row r="192" ht="15.95" customHeight="1"/>
    <row r="193" ht="15.95" customHeight="1"/>
    <row r="194" ht="15.95" customHeight="1"/>
    <row r="195" ht="15.95" customHeight="1"/>
    <row r="196" ht="15.95" customHeight="1"/>
    <row r="197" ht="15.95" customHeight="1"/>
    <row r="198" ht="15.95" customHeight="1"/>
    <row r="199" ht="15.95" customHeight="1"/>
    <row r="200" ht="15.95" customHeight="1"/>
    <row r="201" ht="15.95" customHeight="1"/>
    <row r="202" ht="15.95" customHeight="1"/>
    <row r="203" ht="15.95" customHeight="1"/>
    <row r="204" ht="15.95" customHeight="1"/>
    <row r="205" ht="15.95" customHeight="1"/>
    <row r="206" ht="15.95" customHeight="1"/>
    <row r="207" ht="15.95" customHeight="1"/>
    <row r="208" ht="15.95" customHeight="1"/>
    <row r="209" ht="15.95" customHeight="1"/>
    <row r="210" ht="15.95" customHeight="1"/>
    <row r="211" ht="15.95" customHeight="1"/>
    <row r="212" ht="15.95" customHeight="1"/>
    <row r="213" ht="15.95" customHeight="1"/>
    <row r="214" ht="15.95" customHeight="1"/>
    <row r="215" ht="15.95" customHeight="1"/>
    <row r="216" ht="15.95" customHeight="1"/>
    <row r="217" ht="15.95" customHeight="1"/>
    <row r="218" ht="15.95" customHeight="1"/>
    <row r="219" ht="15.95" customHeight="1"/>
    <row r="220" ht="15.95" customHeight="1"/>
    <row r="221" ht="15.95" customHeight="1"/>
    <row r="222" ht="15.95" customHeight="1"/>
    <row r="223" ht="15.95" customHeight="1"/>
    <row r="224" ht="15.95" customHeight="1"/>
    <row r="225" ht="15.95" customHeight="1"/>
    <row r="226" ht="15.95" customHeight="1"/>
    <row r="227" ht="15.95" customHeight="1"/>
    <row r="228" ht="15.95" customHeight="1"/>
    <row r="229" ht="15.95" customHeight="1"/>
    <row r="230" ht="15.95" customHeight="1"/>
    <row r="231" ht="15.95" customHeight="1"/>
    <row r="232" ht="15.95" customHeight="1"/>
    <row r="233" ht="15.95" customHeight="1"/>
    <row r="234" ht="15.95" customHeight="1"/>
    <row r="235" ht="15.95" customHeight="1"/>
    <row r="236" ht="15.95" customHeight="1"/>
    <row r="237" ht="15.95" customHeight="1"/>
    <row r="238" ht="15.95" customHeight="1"/>
    <row r="239" ht="15.95" customHeight="1"/>
    <row r="240" ht="15.95" customHeight="1"/>
    <row r="241" ht="15.95" customHeight="1"/>
    <row r="242" ht="15.95" customHeight="1"/>
    <row r="243" ht="15.95" customHeight="1"/>
    <row r="244" ht="15.95" customHeight="1"/>
    <row r="245" ht="15.95" customHeight="1"/>
    <row r="246" ht="15.95" customHeight="1"/>
    <row r="247" ht="15.95" customHeight="1"/>
    <row r="248" ht="15.95" customHeight="1"/>
    <row r="249" ht="15.95" customHeight="1"/>
    <row r="250" ht="15.95" customHeight="1"/>
    <row r="251" ht="15.95" customHeight="1"/>
    <row r="252" ht="15.95" customHeight="1"/>
    <row r="253" ht="15.95" customHeight="1"/>
    <row r="254" ht="15.95" customHeight="1"/>
    <row r="255" ht="15.95" customHeight="1"/>
    <row r="256" ht="15.95" customHeight="1"/>
    <row r="257" ht="15.95" customHeight="1"/>
    <row r="258" ht="15.95" customHeight="1"/>
    <row r="259" ht="15.95" customHeight="1"/>
    <row r="260" ht="15.95" customHeight="1"/>
    <row r="261" ht="15.95" customHeight="1"/>
    <row r="262" ht="15.95" customHeight="1"/>
    <row r="263" ht="15.95" customHeight="1"/>
    <row r="264" ht="15.95" customHeight="1"/>
    <row r="265" ht="15.95" customHeight="1"/>
    <row r="266" ht="15.95" customHeight="1"/>
    <row r="267" ht="15.95" customHeight="1"/>
    <row r="268" ht="15.95" customHeight="1"/>
    <row r="269" ht="15.95" customHeight="1"/>
    <row r="270" ht="15.95" customHeight="1"/>
    <row r="271" ht="15.95" customHeight="1"/>
    <row r="272" ht="15.95" customHeight="1"/>
    <row r="273" ht="15.95" customHeight="1"/>
    <row r="274" ht="15.95" customHeight="1"/>
    <row r="275" ht="15.95" customHeight="1"/>
    <row r="276" ht="15.95" customHeight="1"/>
    <row r="277" ht="15.95" customHeight="1"/>
    <row r="278" ht="15.95" customHeight="1"/>
    <row r="279" ht="15.95" customHeight="1"/>
    <row r="280" ht="15.95" customHeight="1"/>
    <row r="281" ht="15.95" customHeight="1"/>
    <row r="282" ht="15.95" customHeight="1"/>
    <row r="283" ht="15.95" customHeight="1"/>
    <row r="284" ht="15.95" customHeight="1"/>
    <row r="285" ht="15.95" customHeight="1"/>
    <row r="286" ht="15.95" customHeight="1"/>
    <row r="287" ht="15.95" customHeight="1"/>
    <row r="288" ht="15.95" customHeight="1"/>
    <row r="289" ht="15.95" customHeight="1"/>
    <row r="290" ht="15.95" customHeight="1"/>
    <row r="291" ht="15.95" customHeight="1"/>
    <row r="292" ht="15.95" customHeight="1"/>
    <row r="293" ht="15.95" customHeight="1"/>
    <row r="294" ht="15.95" customHeight="1"/>
    <row r="295" ht="15.95" customHeight="1"/>
    <row r="296" ht="15.95" customHeight="1"/>
    <row r="297" ht="15.95" customHeight="1"/>
    <row r="298" ht="15.95" customHeight="1"/>
    <row r="299" ht="15.95" customHeight="1"/>
    <row r="300" ht="15.95" customHeight="1"/>
    <row r="301" ht="15.95" customHeight="1"/>
    <row r="302" ht="15.95" customHeight="1"/>
    <row r="303" ht="15.95" customHeight="1"/>
    <row r="304" ht="15.95" customHeight="1"/>
    <row r="305" ht="15.95" customHeight="1"/>
    <row r="306" ht="15.95" customHeight="1"/>
    <row r="307" ht="15.95" customHeight="1"/>
    <row r="308" ht="15.95" customHeight="1"/>
    <row r="309" ht="15.95" customHeight="1"/>
    <row r="310" ht="15.95" customHeight="1"/>
    <row r="311" ht="15.95" customHeight="1"/>
    <row r="312" ht="15.95" customHeight="1"/>
    <row r="313" ht="15.95" customHeight="1"/>
    <row r="314" ht="15.95" customHeight="1"/>
    <row r="315" ht="15.95" customHeight="1"/>
    <row r="316" ht="15.95" customHeight="1"/>
    <row r="317" ht="15.95" customHeight="1"/>
    <row r="318" ht="15.95" customHeight="1"/>
    <row r="319" ht="15.95" customHeight="1"/>
    <row r="320" ht="15.95" customHeight="1"/>
    <row r="321" ht="15.95" customHeight="1"/>
    <row r="322" ht="15.95" customHeight="1"/>
    <row r="323" ht="15.95" customHeight="1"/>
    <row r="324" ht="15.95" customHeight="1"/>
    <row r="325" ht="15.95" customHeight="1"/>
    <row r="326" ht="15.95" customHeight="1"/>
    <row r="327" ht="15.95" customHeight="1"/>
    <row r="328" ht="15.95" customHeight="1"/>
    <row r="329" ht="15.95" customHeight="1"/>
    <row r="330" ht="15.95" customHeight="1"/>
    <row r="331" ht="15.95" customHeight="1"/>
    <row r="332" ht="15.95" customHeight="1"/>
    <row r="333" ht="15.95" customHeight="1"/>
    <row r="334" ht="15.95" customHeight="1"/>
    <row r="335" ht="15.95" customHeight="1"/>
    <row r="336" ht="15.95" customHeight="1"/>
    <row r="337" ht="15.95" customHeight="1"/>
    <row r="338" ht="15.95" customHeight="1"/>
    <row r="339" ht="15.95" customHeight="1"/>
    <row r="340" ht="15.95" customHeight="1"/>
    <row r="341" ht="15.95" customHeight="1"/>
    <row r="342" ht="15.95" customHeight="1"/>
    <row r="343" ht="15.95" customHeight="1"/>
    <row r="344" ht="15.95" customHeight="1"/>
    <row r="345" ht="15.95" customHeight="1"/>
    <row r="346" ht="15.95" customHeight="1"/>
    <row r="347" ht="15.95" customHeight="1"/>
    <row r="348" ht="15.95" customHeight="1"/>
    <row r="349" ht="15.95" customHeight="1"/>
    <row r="350" ht="15.95" customHeight="1"/>
    <row r="351" ht="15.95" customHeight="1"/>
    <row r="352" ht="15.95" customHeight="1"/>
  </sheetData>
  <pageMargins left="0.49803149600000002" right="0.27" top="0.62992125984252001" bottom="0.42" header="0.31496062992126" footer="0.31496062992126"/>
  <pageSetup paperSize="9" orientation="portrait" r:id="rId1"/>
  <headerFooter scaleWithDoc="0" alignWithMargins="0">
    <oddFooter>&amp;C&amp;10&amp;P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267"/>
  <sheetViews>
    <sheetView workbookViewId="0">
      <selection activeCell="A108" sqref="A108"/>
    </sheetView>
  </sheetViews>
  <sheetFormatPr defaultRowHeight="12.75"/>
  <cols>
    <col min="1" max="1" width="31.88671875" style="357" customWidth="1"/>
    <col min="2" max="7" width="7.88671875" style="357" customWidth="1"/>
    <col min="8" max="16384" width="8.88671875" style="357"/>
  </cols>
  <sheetData>
    <row r="1" spans="1:8" ht="17.100000000000001" customHeight="1">
      <c r="A1" s="356" t="s">
        <v>196</v>
      </c>
    </row>
    <row r="2" spans="1:8" ht="17.100000000000001" customHeight="1">
      <c r="A2" s="356" t="s">
        <v>573</v>
      </c>
    </row>
    <row r="3" spans="1:8" ht="17.100000000000001" customHeight="1">
      <c r="A3" s="358" t="s">
        <v>164</v>
      </c>
    </row>
    <row r="4" spans="1:8" ht="17.100000000000001" customHeight="1">
      <c r="B4" s="371"/>
      <c r="C4" s="371"/>
      <c r="D4" s="371"/>
      <c r="E4" s="371"/>
      <c r="F4" s="371"/>
      <c r="G4" s="371"/>
    </row>
    <row r="5" spans="1:8" ht="17.100000000000001" customHeight="1">
      <c r="A5" s="359"/>
      <c r="F5" s="360"/>
      <c r="G5" s="360" t="s">
        <v>517</v>
      </c>
    </row>
    <row r="6" spans="1:8" ht="28.5" customHeight="1">
      <c r="A6" s="361"/>
      <c r="B6" s="498">
        <v>2010</v>
      </c>
      <c r="C6" s="498">
        <v>2015</v>
      </c>
      <c r="D6" s="498">
        <v>2016</v>
      </c>
      <c r="E6" s="362">
        <v>2017</v>
      </c>
      <c r="F6" s="362">
        <v>2018</v>
      </c>
      <c r="G6" s="362" t="s">
        <v>567</v>
      </c>
    </row>
    <row r="7" spans="1:8" ht="17.100000000000001" customHeight="1"/>
    <row r="8" spans="1:8" ht="17.100000000000001" customHeight="1">
      <c r="A8" s="529" t="s">
        <v>291</v>
      </c>
      <c r="B8" s="366">
        <f>SUM(B10:B20)</f>
        <v>109893</v>
      </c>
      <c r="C8" s="366">
        <f t="shared" ref="C8:G8" si="0">SUM(C10:C20)</f>
        <v>142579</v>
      </c>
      <c r="D8" s="366">
        <f t="shared" si="0"/>
        <v>144556</v>
      </c>
      <c r="E8" s="366">
        <f t="shared" si="0"/>
        <v>153922</v>
      </c>
      <c r="F8" s="366">
        <v>158895</v>
      </c>
      <c r="G8" s="366">
        <f t="shared" si="0"/>
        <v>164379</v>
      </c>
      <c r="H8" s="503"/>
    </row>
    <row r="9" spans="1:8" ht="23.25" customHeight="1">
      <c r="A9" s="76" t="s">
        <v>404</v>
      </c>
      <c r="H9" s="503"/>
    </row>
    <row r="10" spans="1:8" ht="23.25" customHeight="1">
      <c r="A10" s="60" t="s">
        <v>385</v>
      </c>
      <c r="B10" s="369">
        <v>36084</v>
      </c>
      <c r="C10" s="369">
        <v>46001</v>
      </c>
      <c r="D10" s="369">
        <v>47055</v>
      </c>
      <c r="E10" s="59">
        <v>50651</v>
      </c>
      <c r="F10" s="59">
        <v>52068</v>
      </c>
      <c r="G10" s="59">
        <v>54473</v>
      </c>
      <c r="H10" s="503"/>
    </row>
    <row r="11" spans="1:8" ht="23.25" customHeight="1">
      <c r="A11" s="60" t="s">
        <v>570</v>
      </c>
      <c r="B11" s="369">
        <v>7152</v>
      </c>
      <c r="C11" s="369">
        <v>9230</v>
      </c>
      <c r="D11" s="369">
        <v>9379</v>
      </c>
      <c r="E11" s="59">
        <v>9681</v>
      </c>
      <c r="F11" s="59">
        <v>9791</v>
      </c>
      <c r="G11" s="59">
        <v>10028</v>
      </c>
      <c r="H11" s="503"/>
    </row>
    <row r="12" spans="1:8" ht="23.25" customHeight="1">
      <c r="A12" s="60" t="s">
        <v>386</v>
      </c>
      <c r="B12" s="369">
        <v>6783</v>
      </c>
      <c r="C12" s="369">
        <v>8447</v>
      </c>
      <c r="D12" s="369">
        <v>8777</v>
      </c>
      <c r="E12" s="59">
        <v>9184</v>
      </c>
      <c r="F12" s="59">
        <v>10450</v>
      </c>
      <c r="G12" s="59">
        <v>10845</v>
      </c>
      <c r="H12" s="503"/>
    </row>
    <row r="13" spans="1:8" ht="23.25" customHeight="1">
      <c r="A13" s="60" t="s">
        <v>387</v>
      </c>
      <c r="B13" s="369">
        <v>4556</v>
      </c>
      <c r="C13" s="369">
        <v>5481</v>
      </c>
      <c r="D13" s="369">
        <v>5449</v>
      </c>
      <c r="E13" s="59">
        <v>5620</v>
      </c>
      <c r="F13" s="59">
        <v>6350</v>
      </c>
      <c r="G13" s="59">
        <v>6686</v>
      </c>
      <c r="H13" s="503"/>
    </row>
    <row r="14" spans="1:8" ht="23.25" customHeight="1">
      <c r="A14" s="60" t="s">
        <v>388</v>
      </c>
      <c r="B14" s="369">
        <v>9446</v>
      </c>
      <c r="C14" s="369">
        <v>11747</v>
      </c>
      <c r="D14" s="369">
        <v>11319</v>
      </c>
      <c r="E14" s="59">
        <v>11171</v>
      </c>
      <c r="F14" s="59">
        <v>11481</v>
      </c>
      <c r="G14" s="59">
        <v>11775</v>
      </c>
      <c r="H14" s="503"/>
    </row>
    <row r="15" spans="1:8" ht="23.25" customHeight="1">
      <c r="A15" s="60" t="s">
        <v>389</v>
      </c>
      <c r="B15" s="369">
        <v>11696</v>
      </c>
      <c r="C15" s="369">
        <v>17552</v>
      </c>
      <c r="D15" s="369">
        <v>17725</v>
      </c>
      <c r="E15" s="59">
        <v>18430</v>
      </c>
      <c r="F15" s="59">
        <v>18919</v>
      </c>
      <c r="G15" s="59">
        <v>19668</v>
      </c>
      <c r="H15" s="503"/>
    </row>
    <row r="16" spans="1:8" ht="23.25" customHeight="1">
      <c r="A16" s="60" t="s">
        <v>390</v>
      </c>
      <c r="B16" s="369">
        <v>6040</v>
      </c>
      <c r="C16" s="369">
        <v>7483</v>
      </c>
      <c r="D16" s="369">
        <v>7858</v>
      </c>
      <c r="E16" s="59">
        <v>8135</v>
      </c>
      <c r="F16" s="59">
        <v>8150</v>
      </c>
      <c r="G16" s="59">
        <v>7786</v>
      </c>
      <c r="H16" s="503"/>
    </row>
    <row r="17" spans="1:8" ht="23.25" customHeight="1">
      <c r="A17" s="60" t="s">
        <v>391</v>
      </c>
      <c r="B17" s="369">
        <v>5247</v>
      </c>
      <c r="C17" s="369">
        <v>7349</v>
      </c>
      <c r="D17" s="369">
        <v>7371</v>
      </c>
      <c r="E17" s="59">
        <v>7857</v>
      </c>
      <c r="F17" s="59">
        <v>7930</v>
      </c>
      <c r="G17" s="59">
        <v>8194</v>
      </c>
      <c r="H17" s="503"/>
    </row>
    <row r="18" spans="1:8" ht="23.25" customHeight="1">
      <c r="A18" s="60" t="s">
        <v>392</v>
      </c>
      <c r="B18" s="369">
        <v>7776</v>
      </c>
      <c r="C18" s="369">
        <v>9386</v>
      </c>
      <c r="D18" s="369">
        <v>9551</v>
      </c>
      <c r="E18" s="59">
        <v>10676</v>
      </c>
      <c r="F18" s="59">
        <v>10749</v>
      </c>
      <c r="G18" s="59">
        <v>11098</v>
      </c>
      <c r="H18" s="503"/>
    </row>
    <row r="19" spans="1:8" ht="23.25" customHeight="1">
      <c r="A19" s="60" t="s">
        <v>393</v>
      </c>
      <c r="B19" s="369">
        <v>8153</v>
      </c>
      <c r="C19" s="369">
        <v>10863</v>
      </c>
      <c r="D19" s="369">
        <v>11035</v>
      </c>
      <c r="E19" s="59">
        <v>12199</v>
      </c>
      <c r="F19" s="59">
        <v>12716</v>
      </c>
      <c r="G19" s="59">
        <v>13204</v>
      </c>
      <c r="H19" s="503"/>
    </row>
    <row r="20" spans="1:8" ht="23.25" customHeight="1">
      <c r="A20" s="60" t="s">
        <v>394</v>
      </c>
      <c r="B20" s="369">
        <v>6960</v>
      </c>
      <c r="C20" s="369">
        <v>9040</v>
      </c>
      <c r="D20" s="369">
        <v>9037</v>
      </c>
      <c r="E20" s="59">
        <v>10318</v>
      </c>
      <c r="F20" s="59">
        <v>10291</v>
      </c>
      <c r="G20" s="59">
        <v>10622</v>
      </c>
      <c r="H20" s="503"/>
    </row>
    <row r="21" spans="1:8" ht="23.25" customHeight="1">
      <c r="A21" s="359"/>
      <c r="B21" s="359"/>
      <c r="C21" s="359"/>
      <c r="D21" s="359"/>
      <c r="E21" s="359"/>
      <c r="F21" s="359"/>
      <c r="G21" s="359"/>
    </row>
    <row r="22" spans="1:8" ht="15.95" customHeight="1"/>
    <row r="23" spans="1:8" ht="15.95" customHeight="1"/>
    <row r="24" spans="1:8" ht="15.95" customHeight="1"/>
    <row r="25" spans="1:8" ht="15.95" customHeight="1"/>
    <row r="26" spans="1:8" ht="15.95" customHeight="1"/>
    <row r="27" spans="1:8" ht="15.95" customHeight="1"/>
    <row r="28" spans="1:8" ht="15.95" customHeight="1"/>
    <row r="29" spans="1:8" ht="15.95" customHeight="1"/>
    <row r="30" spans="1:8" ht="15.95" customHeight="1"/>
    <row r="31" spans="1:8" ht="15.95" customHeight="1"/>
    <row r="32" spans="1:8" ht="15.95" customHeight="1"/>
    <row r="33" ht="15.95" customHeight="1"/>
    <row r="34" ht="15.95" customHeight="1"/>
    <row r="35" ht="15.95" customHeight="1"/>
    <row r="36" ht="15.95" customHeight="1"/>
    <row r="37" ht="15.95" customHeight="1"/>
    <row r="38" ht="15.95" customHeight="1"/>
    <row r="39" ht="15.95" customHeight="1"/>
    <row r="40" ht="15.95" customHeight="1"/>
    <row r="41" ht="15.95" customHeight="1"/>
    <row r="42" ht="15.95" customHeight="1"/>
    <row r="43" ht="15.95" customHeight="1"/>
    <row r="44" ht="15.95" customHeight="1"/>
    <row r="45" ht="15.95" customHeight="1"/>
    <row r="46" ht="15.95" customHeight="1"/>
    <row r="47" ht="15.95" customHeight="1"/>
    <row r="48" ht="15.95" customHeight="1"/>
    <row r="49" ht="15.95" customHeight="1"/>
    <row r="50" ht="15.95" customHeight="1"/>
    <row r="51" ht="15.95" customHeight="1"/>
    <row r="52" ht="15.95" customHeight="1"/>
    <row r="53" ht="15.95" customHeight="1"/>
    <row r="54" ht="15.95" customHeight="1"/>
    <row r="55" ht="15.95" customHeight="1"/>
    <row r="56" ht="15.95" customHeight="1"/>
    <row r="57" ht="15.95" customHeight="1"/>
    <row r="58" ht="15.95" customHeight="1"/>
    <row r="59" ht="15.95" customHeight="1"/>
    <row r="60" ht="15.95" customHeight="1"/>
    <row r="61" ht="15.95" customHeight="1"/>
    <row r="62" ht="15.95" customHeight="1"/>
    <row r="63" ht="15.95" customHeight="1"/>
    <row r="64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  <row r="94" ht="15.95" customHeight="1"/>
    <row r="95" ht="15.95" customHeight="1"/>
    <row r="96" ht="15.95" customHeight="1"/>
    <row r="97" ht="15.95" customHeight="1"/>
    <row r="98" ht="15.95" customHeight="1"/>
    <row r="99" ht="15.95" customHeight="1"/>
    <row r="100" ht="15.95" customHeight="1"/>
    <row r="101" ht="15.95" customHeight="1"/>
    <row r="102" ht="15.95" customHeight="1"/>
    <row r="103" ht="15.95" customHeight="1"/>
    <row r="104" ht="15.95" customHeight="1"/>
    <row r="105" ht="15.95" customHeight="1"/>
    <row r="106" ht="15.95" customHeight="1"/>
    <row r="107" ht="15.95" customHeight="1"/>
    <row r="108" ht="15.95" customHeight="1"/>
    <row r="109" ht="15.95" customHeight="1"/>
    <row r="110" ht="15.95" customHeight="1"/>
    <row r="111" ht="15.95" customHeight="1"/>
    <row r="112" ht="15.95" customHeight="1"/>
    <row r="113" ht="15.95" customHeight="1"/>
    <row r="114" ht="15.95" customHeight="1"/>
    <row r="115" ht="15.95" customHeight="1"/>
    <row r="116" ht="15.95" customHeight="1"/>
    <row r="117" ht="15.95" customHeight="1"/>
    <row r="118" ht="15.95" customHeight="1"/>
    <row r="119" ht="15.95" customHeight="1"/>
    <row r="120" ht="15.95" customHeight="1"/>
    <row r="121" ht="15.95" customHeight="1"/>
    <row r="122" ht="15.95" customHeight="1"/>
    <row r="123" ht="15.95" customHeight="1"/>
    <row r="124" ht="15.95" customHeight="1"/>
    <row r="125" ht="15.95" customHeight="1"/>
    <row r="126" ht="15.95" customHeight="1"/>
    <row r="127" ht="15.95" customHeight="1"/>
    <row r="128" ht="15.95" customHeight="1"/>
    <row r="129" ht="15.95" customHeight="1"/>
    <row r="130" ht="15.95" customHeight="1"/>
    <row r="131" ht="15.95" customHeight="1"/>
    <row r="132" ht="15.95" customHeight="1"/>
    <row r="133" ht="15.95" customHeight="1"/>
    <row r="134" ht="15.95" customHeight="1"/>
    <row r="135" ht="15.95" customHeight="1"/>
    <row r="136" ht="15.95" customHeight="1"/>
    <row r="137" ht="15.95" customHeight="1"/>
    <row r="138" ht="15.95" customHeight="1"/>
    <row r="139" ht="15.95" customHeight="1"/>
    <row r="140" ht="15.95" customHeight="1"/>
    <row r="141" ht="15.95" customHeight="1"/>
    <row r="142" ht="15.95" customHeight="1"/>
    <row r="143" ht="15.95" customHeight="1"/>
    <row r="144" ht="15.95" customHeight="1"/>
    <row r="145" ht="15.95" customHeight="1"/>
    <row r="146" ht="15.95" customHeight="1"/>
    <row r="147" ht="15.95" customHeight="1"/>
    <row r="148" ht="15.95" customHeight="1"/>
    <row r="149" ht="15.95" customHeight="1"/>
    <row r="150" ht="15.95" customHeight="1"/>
    <row r="151" ht="15.95" customHeight="1"/>
    <row r="152" ht="15.95" customHeight="1"/>
    <row r="153" ht="15.95" customHeight="1"/>
    <row r="154" ht="15.95" customHeight="1"/>
    <row r="155" ht="15.95" customHeight="1"/>
    <row r="156" ht="15.95" customHeight="1"/>
    <row r="157" ht="15.95" customHeight="1"/>
    <row r="158" ht="15.95" customHeight="1"/>
    <row r="159" ht="15.95" customHeight="1"/>
    <row r="160" ht="15.95" customHeight="1"/>
    <row r="161" ht="15.95" customHeight="1"/>
    <row r="162" ht="15.95" customHeight="1"/>
    <row r="163" ht="15.95" customHeight="1"/>
    <row r="164" ht="15.95" customHeight="1"/>
    <row r="165" ht="15.95" customHeight="1"/>
    <row r="166" ht="15.95" customHeight="1"/>
    <row r="167" ht="15.95" customHeight="1"/>
    <row r="168" ht="15.95" customHeight="1"/>
    <row r="169" ht="15.95" customHeight="1"/>
    <row r="170" ht="15.95" customHeight="1"/>
    <row r="171" ht="15.95" customHeight="1"/>
    <row r="172" ht="15.95" customHeight="1"/>
    <row r="173" ht="15.95" customHeight="1"/>
    <row r="174" ht="15.95" customHeight="1"/>
    <row r="175" ht="15.95" customHeight="1"/>
    <row r="176" ht="15.95" customHeight="1"/>
    <row r="177" ht="15.95" customHeight="1"/>
    <row r="178" ht="15.95" customHeight="1"/>
    <row r="179" ht="15.95" customHeight="1"/>
    <row r="180" ht="15.95" customHeight="1"/>
    <row r="181" ht="15.95" customHeight="1"/>
    <row r="182" ht="15.95" customHeight="1"/>
    <row r="183" ht="15.95" customHeight="1"/>
    <row r="184" ht="15.95" customHeight="1"/>
    <row r="185" ht="15.95" customHeight="1"/>
    <row r="186" ht="15.95" customHeight="1"/>
    <row r="187" ht="15.95" customHeight="1"/>
    <row r="188" ht="15.95" customHeight="1"/>
    <row r="189" ht="15.95" customHeight="1"/>
    <row r="190" ht="15.95" customHeight="1"/>
    <row r="191" ht="15.95" customHeight="1"/>
    <row r="192" ht="15.95" customHeight="1"/>
    <row r="193" ht="15.95" customHeight="1"/>
    <row r="194" ht="15.95" customHeight="1"/>
    <row r="195" ht="15.95" customHeight="1"/>
    <row r="196" ht="15.95" customHeight="1"/>
    <row r="197" ht="15.95" customHeight="1"/>
    <row r="198" ht="15.95" customHeight="1"/>
    <row r="199" ht="15.95" customHeight="1"/>
    <row r="200" ht="15.95" customHeight="1"/>
    <row r="201" ht="15.95" customHeight="1"/>
    <row r="202" ht="15.95" customHeight="1"/>
    <row r="203" ht="15.95" customHeight="1"/>
    <row r="204" ht="15.95" customHeight="1"/>
    <row r="205" ht="15.95" customHeight="1"/>
    <row r="206" ht="15.95" customHeight="1"/>
    <row r="207" ht="15.95" customHeight="1"/>
    <row r="208" ht="15.95" customHeight="1"/>
    <row r="209" ht="15.95" customHeight="1"/>
    <row r="210" ht="15.95" customHeight="1"/>
    <row r="211" ht="15.95" customHeight="1"/>
    <row r="212" ht="15.95" customHeight="1"/>
    <row r="213" ht="15.95" customHeight="1"/>
    <row r="214" ht="15.95" customHeight="1"/>
    <row r="215" ht="15.95" customHeight="1"/>
    <row r="216" ht="15.95" customHeight="1"/>
    <row r="217" ht="15.95" customHeight="1"/>
    <row r="218" ht="15.95" customHeight="1"/>
    <row r="219" ht="15.95" customHeight="1"/>
    <row r="220" ht="15.95" customHeight="1"/>
    <row r="221" ht="15.95" customHeight="1"/>
    <row r="222" ht="15.95" customHeight="1"/>
    <row r="223" ht="15.95" customHeight="1"/>
    <row r="224" ht="15.95" customHeight="1"/>
    <row r="225" ht="15.95" customHeight="1"/>
    <row r="226" ht="15.95" customHeight="1"/>
    <row r="227" ht="15.95" customHeight="1"/>
    <row r="228" ht="15.95" customHeight="1"/>
    <row r="229" ht="15.95" customHeight="1"/>
    <row r="230" ht="15.95" customHeight="1"/>
    <row r="231" ht="15.95" customHeight="1"/>
    <row r="232" ht="15.95" customHeight="1"/>
    <row r="233" ht="15.95" customHeight="1"/>
    <row r="234" ht="15.95" customHeight="1"/>
    <row r="235" ht="15.95" customHeight="1"/>
    <row r="236" ht="15.95" customHeight="1"/>
    <row r="237" ht="15.95" customHeight="1"/>
    <row r="238" ht="15.95" customHeight="1"/>
    <row r="239" ht="15.95" customHeight="1"/>
    <row r="240" ht="15.95" customHeight="1"/>
    <row r="241" ht="15.95" customHeight="1"/>
    <row r="242" ht="15.95" customHeight="1"/>
    <row r="243" ht="15.95" customHeight="1"/>
    <row r="244" ht="15.95" customHeight="1"/>
    <row r="245" ht="15.95" customHeight="1"/>
    <row r="246" ht="15.95" customHeight="1"/>
    <row r="247" ht="15.95" customHeight="1"/>
    <row r="248" ht="15.95" customHeight="1"/>
    <row r="249" ht="15.95" customHeight="1"/>
    <row r="250" ht="15.95" customHeight="1"/>
    <row r="251" ht="15.95" customHeight="1"/>
    <row r="252" ht="15.95" customHeight="1"/>
    <row r="253" ht="15.95" customHeight="1"/>
    <row r="254" ht="15.95" customHeight="1"/>
    <row r="255" ht="15.95" customHeight="1"/>
    <row r="256" ht="15.95" customHeight="1"/>
    <row r="257" ht="15.95" customHeight="1"/>
    <row r="258" ht="15.95" customHeight="1"/>
    <row r="259" ht="15.95" customHeight="1"/>
    <row r="260" ht="15.95" customHeight="1"/>
    <row r="261" ht="15.95" customHeight="1"/>
    <row r="262" ht="15.95" customHeight="1"/>
    <row r="263" ht="15.95" customHeight="1"/>
    <row r="264" ht="15.95" customHeight="1"/>
    <row r="265" ht="15.95" customHeight="1"/>
    <row r="266" ht="15.95" customHeight="1"/>
    <row r="267" ht="15.95" customHeight="1"/>
  </sheetData>
  <pageMargins left="0.74803149606299213" right="0.51181102362204722" top="0.62992125984251968" bottom="0.62992125984251968" header="0.31496062992125984" footer="0.31496062992125984"/>
  <pageSetup paperSize="9" orientation="portrait" r:id="rId1"/>
  <headerFooter scaleWithDoc="0" alignWithMargins="0">
    <oddFooter>&amp;C&amp;10&amp;P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121"/>
  <sheetViews>
    <sheetView topLeftCell="A91" workbookViewId="0">
      <selection activeCell="A108" sqref="A108"/>
    </sheetView>
  </sheetViews>
  <sheetFormatPr defaultRowHeight="12.75"/>
  <cols>
    <col min="1" max="1" width="40" style="357" customWidth="1"/>
    <col min="2" max="3" width="6.44140625" style="357" customWidth="1"/>
    <col min="4" max="4" width="6" style="357" customWidth="1"/>
    <col min="5" max="6" width="6.44140625" style="357" customWidth="1"/>
    <col min="7" max="7" width="8.21875" style="357" customWidth="1"/>
    <col min="8" max="16384" width="8.88671875" style="357"/>
  </cols>
  <sheetData>
    <row r="1" spans="1:8" ht="18" customHeight="1">
      <c r="A1" s="356" t="s">
        <v>221</v>
      </c>
    </row>
    <row r="2" spans="1:8" ht="18" customHeight="1">
      <c r="A2" s="356" t="s">
        <v>166</v>
      </c>
    </row>
    <row r="3" spans="1:8" ht="18" customHeight="1">
      <c r="A3" s="358" t="s">
        <v>165</v>
      </c>
    </row>
    <row r="4" spans="1:8" ht="17.100000000000001" customHeight="1">
      <c r="A4" s="358" t="s">
        <v>574</v>
      </c>
    </row>
    <row r="5" spans="1:8" ht="10.5" customHeight="1">
      <c r="A5" s="368"/>
    </row>
    <row r="6" spans="1:8" ht="17.100000000000001" customHeight="1">
      <c r="A6" s="359"/>
      <c r="F6" s="379"/>
      <c r="G6" s="379" t="s">
        <v>533</v>
      </c>
    </row>
    <row r="7" spans="1:8" ht="27" customHeight="1">
      <c r="A7" s="361"/>
      <c r="B7" s="498">
        <v>2010</v>
      </c>
      <c r="C7" s="498">
        <v>2015</v>
      </c>
      <c r="D7" s="498">
        <v>2016</v>
      </c>
      <c r="E7" s="504">
        <v>2017</v>
      </c>
      <c r="F7" s="504">
        <v>2018</v>
      </c>
      <c r="G7" s="504" t="s">
        <v>567</v>
      </c>
    </row>
    <row r="8" spans="1:8" ht="13.5" customHeight="1">
      <c r="A8" s="363"/>
      <c r="B8" s="499"/>
      <c r="C8" s="499"/>
      <c r="D8" s="499"/>
      <c r="E8" s="505"/>
      <c r="F8" s="505"/>
      <c r="G8" s="505"/>
    </row>
    <row r="9" spans="1:8" ht="17.25" customHeight="1">
      <c r="A9" s="506" t="s">
        <v>575</v>
      </c>
      <c r="B9" s="366">
        <f t="shared" ref="B9:G9" si="0">+B10+B12+B46+B48+B52+B56+B60+B74+B77+B82+B86+B88+B103+B110+B112+B114+B118</f>
        <v>193253</v>
      </c>
      <c r="C9" s="366">
        <f t="shared" si="0"/>
        <v>229177</v>
      </c>
      <c r="D9" s="366">
        <f t="shared" si="0"/>
        <v>232775</v>
      </c>
      <c r="E9" s="366">
        <f t="shared" si="0"/>
        <v>247722</v>
      </c>
      <c r="F9" s="366">
        <f t="shared" si="0"/>
        <v>256157.13833992096</v>
      </c>
      <c r="G9" s="366">
        <f t="shared" si="0"/>
        <v>268647</v>
      </c>
      <c r="H9" s="442"/>
    </row>
    <row r="10" spans="1:8" s="382" customFormat="1">
      <c r="A10" s="382" t="s">
        <v>303</v>
      </c>
      <c r="B10" s="452">
        <f t="shared" ref="B10:G10" si="1">B11</f>
        <v>506</v>
      </c>
      <c r="C10" s="452">
        <f t="shared" si="1"/>
        <v>120</v>
      </c>
      <c r="D10" s="452">
        <f t="shared" si="1"/>
        <v>162</v>
      </c>
      <c r="E10" s="452">
        <f t="shared" si="1"/>
        <v>48</v>
      </c>
      <c r="F10" s="452">
        <f t="shared" si="1"/>
        <v>49</v>
      </c>
      <c r="G10" s="452">
        <f t="shared" si="1"/>
        <v>50</v>
      </c>
    </row>
    <row r="11" spans="1:8" s="82" customFormat="1">
      <c r="A11" s="81" t="s">
        <v>304</v>
      </c>
      <c r="B11" s="369">
        <v>506</v>
      </c>
      <c r="C11" s="369">
        <v>120</v>
      </c>
      <c r="D11" s="369">
        <v>162</v>
      </c>
      <c r="E11" s="369">
        <v>48</v>
      </c>
      <c r="F11" s="369">
        <v>49</v>
      </c>
      <c r="G11" s="369">
        <v>50</v>
      </c>
    </row>
    <row r="12" spans="1:8" s="382" customFormat="1">
      <c r="A12" s="382" t="s">
        <v>305</v>
      </c>
      <c r="B12" s="452">
        <f t="shared" ref="B12:G12" si="2">SUM(B13:B32,B42:B45)</f>
        <v>30211</v>
      </c>
      <c r="C12" s="452">
        <f t="shared" si="2"/>
        <v>29062</v>
      </c>
      <c r="D12" s="452">
        <f t="shared" si="2"/>
        <v>29663</v>
      </c>
      <c r="E12" s="452">
        <f t="shared" si="2"/>
        <v>28044</v>
      </c>
      <c r="F12" s="452">
        <f t="shared" si="2"/>
        <v>28765.138339920948</v>
      </c>
      <c r="G12" s="452">
        <f t="shared" si="2"/>
        <v>29948</v>
      </c>
    </row>
    <row r="13" spans="1:8" s="82" customFormat="1" ht="25.5">
      <c r="A13" s="81" t="s">
        <v>306</v>
      </c>
      <c r="B13" s="507">
        <v>11440</v>
      </c>
      <c r="C13" s="507">
        <v>8235</v>
      </c>
      <c r="D13" s="507">
        <v>8302</v>
      </c>
      <c r="E13" s="507">
        <v>6388</v>
      </c>
      <c r="F13" s="507">
        <v>6638</v>
      </c>
      <c r="G13" s="507">
        <v>6783</v>
      </c>
      <c r="H13" s="369"/>
    </row>
    <row r="14" spans="1:8" s="82" customFormat="1">
      <c r="A14" s="81" t="s">
        <v>252</v>
      </c>
      <c r="B14" s="507">
        <v>1160</v>
      </c>
      <c r="C14" s="507">
        <v>1340</v>
      </c>
      <c r="D14" s="507">
        <v>1313</v>
      </c>
      <c r="E14" s="507">
        <v>1232</v>
      </c>
      <c r="F14" s="507">
        <v>1250</v>
      </c>
      <c r="G14" s="507">
        <v>1309</v>
      </c>
    </row>
    <row r="15" spans="1:8" s="82" customFormat="1" ht="25.5">
      <c r="A15" s="81" t="s">
        <v>307</v>
      </c>
      <c r="B15" s="507">
        <v>1</v>
      </c>
      <c r="C15" s="507">
        <v>0</v>
      </c>
      <c r="D15" s="507">
        <v>0</v>
      </c>
      <c r="E15" s="507">
        <v>0</v>
      </c>
      <c r="F15" s="507">
        <v>0</v>
      </c>
      <c r="G15" s="507">
        <f t="shared" ref="G15:G24" si="3">F15*102.49%</f>
        <v>0</v>
      </c>
    </row>
    <row r="16" spans="1:8" s="82" customFormat="1">
      <c r="A16" s="81" t="s">
        <v>308</v>
      </c>
      <c r="B16" s="507">
        <v>442</v>
      </c>
      <c r="C16" s="507">
        <v>500</v>
      </c>
      <c r="D16" s="507">
        <v>506</v>
      </c>
      <c r="E16" s="507">
        <v>530</v>
      </c>
      <c r="F16" s="507">
        <v>555.13833992094862</v>
      </c>
      <c r="G16" s="507">
        <v>578</v>
      </c>
    </row>
    <row r="17" spans="1:7" s="82" customFormat="1" ht="18.75" customHeight="1">
      <c r="A17" s="81" t="s">
        <v>309</v>
      </c>
      <c r="B17" s="507">
        <v>3429</v>
      </c>
      <c r="C17" s="507">
        <v>3666</v>
      </c>
      <c r="D17" s="507">
        <v>3697</v>
      </c>
      <c r="E17" s="507">
        <v>4208</v>
      </c>
      <c r="F17" s="507">
        <v>4250</v>
      </c>
      <c r="G17" s="507">
        <v>4475</v>
      </c>
    </row>
    <row r="18" spans="1:7" s="82" customFormat="1" ht="25.5">
      <c r="A18" s="81" t="s">
        <v>310</v>
      </c>
      <c r="B18" s="507">
        <v>227</v>
      </c>
      <c r="C18" s="507">
        <v>466</v>
      </c>
      <c r="D18" s="507">
        <v>463</v>
      </c>
      <c r="E18" s="507">
        <v>402</v>
      </c>
      <c r="F18" s="507">
        <v>425</v>
      </c>
      <c r="G18" s="507">
        <v>433</v>
      </c>
    </row>
    <row r="19" spans="1:7" s="82" customFormat="1" ht="38.25">
      <c r="A19" s="81" t="s">
        <v>401</v>
      </c>
      <c r="B19" s="507">
        <v>2254</v>
      </c>
      <c r="C19" s="507">
        <v>2750</v>
      </c>
      <c r="D19" s="507">
        <v>2797</v>
      </c>
      <c r="E19" s="507">
        <v>2359</v>
      </c>
      <c r="F19" s="507">
        <v>2390</v>
      </c>
      <c r="G19" s="507">
        <v>2499</v>
      </c>
    </row>
    <row r="20" spans="1:7" s="82" customFormat="1" ht="25.5">
      <c r="A20" s="81" t="s">
        <v>312</v>
      </c>
      <c r="B20" s="507">
        <v>189</v>
      </c>
      <c r="C20" s="507">
        <v>113</v>
      </c>
      <c r="D20" s="507">
        <v>120</v>
      </c>
      <c r="E20" s="507">
        <v>46</v>
      </c>
      <c r="F20" s="507">
        <v>48</v>
      </c>
      <c r="G20" s="507">
        <v>48</v>
      </c>
    </row>
    <row r="21" spans="1:7" s="82" customFormat="1" ht="25.5">
      <c r="A21" s="81" t="s">
        <v>313</v>
      </c>
      <c r="B21" s="507">
        <v>296</v>
      </c>
      <c r="C21" s="507">
        <v>309</v>
      </c>
      <c r="D21" s="507">
        <v>318</v>
      </c>
      <c r="E21" s="507">
        <v>391</v>
      </c>
      <c r="F21" s="507">
        <v>418</v>
      </c>
      <c r="G21" s="507">
        <v>418</v>
      </c>
    </row>
    <row r="22" spans="1:7" s="82" customFormat="1" ht="25.5">
      <c r="A22" s="81" t="s">
        <v>314</v>
      </c>
      <c r="B22" s="507">
        <v>47</v>
      </c>
      <c r="C22" s="507">
        <v>39</v>
      </c>
      <c r="D22" s="507">
        <v>37</v>
      </c>
      <c r="E22" s="507">
        <v>2</v>
      </c>
      <c r="F22" s="507">
        <v>2</v>
      </c>
      <c r="G22" s="507">
        <v>2</v>
      </c>
    </row>
    <row r="23" spans="1:7" s="82" customFormat="1" ht="25.5">
      <c r="A23" s="81" t="s">
        <v>253</v>
      </c>
      <c r="B23" s="507">
        <v>416</v>
      </c>
      <c r="C23" s="507">
        <v>299</v>
      </c>
      <c r="D23" s="507">
        <v>291</v>
      </c>
      <c r="E23" s="507">
        <v>98</v>
      </c>
      <c r="F23" s="507">
        <v>103</v>
      </c>
      <c r="G23" s="507">
        <v>103</v>
      </c>
    </row>
    <row r="24" spans="1:7" s="82" customFormat="1" ht="38.25">
      <c r="A24" s="81" t="s">
        <v>315</v>
      </c>
      <c r="B24" s="507">
        <v>0</v>
      </c>
      <c r="C24" s="507">
        <v>4</v>
      </c>
      <c r="D24" s="507">
        <v>4</v>
      </c>
      <c r="E24" s="507">
        <v>0</v>
      </c>
      <c r="F24" s="507">
        <v>0</v>
      </c>
      <c r="G24" s="507">
        <f t="shared" si="3"/>
        <v>0</v>
      </c>
    </row>
    <row r="25" spans="1:7" s="82" customFormat="1" ht="25.5">
      <c r="A25" s="81" t="s">
        <v>316</v>
      </c>
      <c r="B25" s="507">
        <v>136</v>
      </c>
      <c r="C25" s="507">
        <v>53</v>
      </c>
      <c r="D25" s="507">
        <v>53</v>
      </c>
      <c r="E25" s="507">
        <v>50</v>
      </c>
      <c r="F25" s="507">
        <v>53</v>
      </c>
      <c r="G25" s="507">
        <v>53</v>
      </c>
    </row>
    <row r="26" spans="1:7" s="82" customFormat="1" ht="25.5">
      <c r="A26" s="81" t="s">
        <v>317</v>
      </c>
      <c r="B26" s="507">
        <v>1573</v>
      </c>
      <c r="C26" s="507">
        <v>1548</v>
      </c>
      <c r="D26" s="507">
        <v>1588</v>
      </c>
      <c r="E26" s="507">
        <v>1891</v>
      </c>
      <c r="F26" s="507">
        <v>1902</v>
      </c>
      <c r="G26" s="507">
        <v>2032</v>
      </c>
    </row>
    <row r="27" spans="1:7" s="82" customFormat="1">
      <c r="A27" s="81" t="s">
        <v>318</v>
      </c>
      <c r="B27" s="507">
        <v>81</v>
      </c>
      <c r="C27" s="507">
        <v>11</v>
      </c>
      <c r="D27" s="507">
        <v>12</v>
      </c>
      <c r="E27" s="507">
        <v>34</v>
      </c>
      <c r="F27" s="507">
        <v>36</v>
      </c>
      <c r="G27" s="507">
        <v>38</v>
      </c>
    </row>
    <row r="28" spans="1:7" s="82" customFormat="1" ht="38.25">
      <c r="A28" s="81" t="s">
        <v>518</v>
      </c>
      <c r="B28" s="507">
        <v>5343</v>
      </c>
      <c r="C28" s="507">
        <v>5497</v>
      </c>
      <c r="D28" s="507">
        <v>5649</v>
      </c>
      <c r="E28" s="507">
        <v>5399</v>
      </c>
      <c r="F28" s="507">
        <v>5490</v>
      </c>
      <c r="G28" s="507">
        <v>5774</v>
      </c>
    </row>
    <row r="29" spans="1:7" s="82" customFormat="1" ht="38.25">
      <c r="A29" s="81" t="s">
        <v>522</v>
      </c>
      <c r="B29" s="507">
        <v>0</v>
      </c>
      <c r="C29" s="507">
        <v>0</v>
      </c>
      <c r="D29" s="507">
        <v>0</v>
      </c>
      <c r="E29" s="507">
        <v>0</v>
      </c>
      <c r="F29" s="507">
        <v>0</v>
      </c>
      <c r="G29" s="507">
        <v>0</v>
      </c>
    </row>
    <row r="30" spans="1:7" s="82" customFormat="1" ht="25.5">
      <c r="A30" s="81" t="s">
        <v>321</v>
      </c>
      <c r="B30" s="507">
        <v>36</v>
      </c>
      <c r="C30" s="507">
        <v>16</v>
      </c>
      <c r="D30" s="507">
        <v>15</v>
      </c>
      <c r="E30" s="507">
        <v>9</v>
      </c>
      <c r="F30" s="507">
        <v>9</v>
      </c>
      <c r="G30" s="507">
        <v>9</v>
      </c>
    </row>
    <row r="31" spans="1:7" s="82" customFormat="1" ht="25.5">
      <c r="A31" s="81" t="s">
        <v>322</v>
      </c>
      <c r="B31" s="507">
        <v>76</v>
      </c>
      <c r="C31" s="507">
        <v>9</v>
      </c>
      <c r="D31" s="507">
        <v>8</v>
      </c>
      <c r="E31" s="507">
        <v>0</v>
      </c>
      <c r="F31" s="507">
        <v>0</v>
      </c>
      <c r="G31" s="507">
        <v>0</v>
      </c>
    </row>
    <row r="32" spans="1:7" s="82" customFormat="1" ht="25.5">
      <c r="A32" s="81" t="s">
        <v>323</v>
      </c>
      <c r="B32" s="507">
        <v>135</v>
      </c>
      <c r="C32" s="507">
        <v>16</v>
      </c>
      <c r="D32" s="507">
        <v>18</v>
      </c>
      <c r="E32" s="507">
        <v>14</v>
      </c>
      <c r="F32" s="507">
        <v>15</v>
      </c>
      <c r="G32" s="507">
        <v>15</v>
      </c>
    </row>
    <row r="33" spans="1:7" s="82" customFormat="1">
      <c r="A33" s="81"/>
      <c r="B33" s="369"/>
      <c r="C33" s="369"/>
      <c r="D33" s="369"/>
      <c r="E33" s="369"/>
      <c r="F33" s="369"/>
      <c r="G33" s="369"/>
    </row>
    <row r="34" spans="1:7" ht="18" customHeight="1">
      <c r="A34" s="356" t="s">
        <v>534</v>
      </c>
    </row>
    <row r="35" spans="1:7" ht="18" customHeight="1">
      <c r="A35" s="356" t="s">
        <v>166</v>
      </c>
    </row>
    <row r="36" spans="1:7" ht="18" customHeight="1">
      <c r="A36" s="358" t="s">
        <v>287</v>
      </c>
    </row>
    <row r="37" spans="1:7" ht="17.100000000000001" customHeight="1">
      <c r="A37" s="358" t="s">
        <v>574</v>
      </c>
    </row>
    <row r="38" spans="1:7" ht="17.100000000000001" customHeight="1">
      <c r="A38" s="368"/>
    </row>
    <row r="39" spans="1:7" ht="17.100000000000001" customHeight="1">
      <c r="A39" s="359"/>
      <c r="F39" s="379"/>
      <c r="G39" s="379" t="s">
        <v>533</v>
      </c>
    </row>
    <row r="40" spans="1:7" ht="27" customHeight="1">
      <c r="B40" s="498">
        <v>2010</v>
      </c>
      <c r="C40" s="498">
        <v>2015</v>
      </c>
      <c r="D40" s="498">
        <v>2016</v>
      </c>
      <c r="E40" s="504">
        <v>2017</v>
      </c>
      <c r="F40" s="504">
        <v>2018</v>
      </c>
      <c r="G40" s="504" t="s">
        <v>567</v>
      </c>
    </row>
    <row r="41" spans="1:7" ht="15.75" customHeight="1">
      <c r="A41" s="363"/>
      <c r="B41" s="499"/>
      <c r="C41" s="499"/>
      <c r="D41" s="499"/>
      <c r="E41" s="505"/>
      <c r="F41" s="505"/>
      <c r="G41" s="505"/>
    </row>
    <row r="42" spans="1:7" s="82" customFormat="1" ht="25.5">
      <c r="A42" s="81" t="s">
        <v>325</v>
      </c>
      <c r="B42" s="369">
        <v>23</v>
      </c>
      <c r="C42" s="369">
        <v>14</v>
      </c>
      <c r="D42" s="369">
        <v>14</v>
      </c>
      <c r="E42" s="369">
        <v>19</v>
      </c>
      <c r="F42" s="369">
        <v>21</v>
      </c>
      <c r="G42" s="369">
        <v>21</v>
      </c>
    </row>
    <row r="43" spans="1:7" s="82" customFormat="1" ht="21.75" customHeight="1">
      <c r="A43" s="81" t="s">
        <v>326</v>
      </c>
      <c r="B43" s="369">
        <v>2553</v>
      </c>
      <c r="C43" s="369">
        <v>3889</v>
      </c>
      <c r="D43" s="369">
        <v>4170</v>
      </c>
      <c r="E43" s="369">
        <v>4710</v>
      </c>
      <c r="F43" s="369">
        <v>4890</v>
      </c>
      <c r="G43" s="369">
        <v>5082</v>
      </c>
    </row>
    <row r="44" spans="1:7" s="82" customFormat="1" ht="19.5" customHeight="1">
      <c r="A44" s="81" t="s">
        <v>327</v>
      </c>
      <c r="B44" s="369">
        <v>55</v>
      </c>
      <c r="C44" s="369">
        <v>153</v>
      </c>
      <c r="D44" s="369">
        <v>154</v>
      </c>
      <c r="E44" s="369">
        <v>152</v>
      </c>
      <c r="F44" s="369">
        <v>158</v>
      </c>
      <c r="G44" s="369">
        <v>161</v>
      </c>
    </row>
    <row r="45" spans="1:7" s="82" customFormat="1" ht="31.5" customHeight="1">
      <c r="A45" s="81" t="s">
        <v>328</v>
      </c>
      <c r="B45" s="369">
        <v>299</v>
      </c>
      <c r="C45" s="369">
        <v>135</v>
      </c>
      <c r="D45" s="369">
        <v>134</v>
      </c>
      <c r="E45" s="369">
        <v>110</v>
      </c>
      <c r="F45" s="369">
        <v>112</v>
      </c>
      <c r="G45" s="369">
        <v>115</v>
      </c>
    </row>
    <row r="46" spans="1:7" s="382" customFormat="1" ht="47.25" customHeight="1">
      <c r="A46" s="508" t="s">
        <v>329</v>
      </c>
      <c r="B46" s="452">
        <f t="shared" ref="B46:G46" si="4">B47</f>
        <v>184</v>
      </c>
      <c r="C46" s="452">
        <f t="shared" si="4"/>
        <v>182</v>
      </c>
      <c r="D46" s="452">
        <f t="shared" si="4"/>
        <v>115</v>
      </c>
      <c r="E46" s="452">
        <f t="shared" si="4"/>
        <v>172</v>
      </c>
      <c r="F46" s="452">
        <f t="shared" si="4"/>
        <v>178</v>
      </c>
      <c r="G46" s="452">
        <f t="shared" si="4"/>
        <v>191</v>
      </c>
    </row>
    <row r="47" spans="1:7" s="82" customFormat="1" ht="38.25">
      <c r="A47" s="81" t="s">
        <v>330</v>
      </c>
      <c r="B47" s="369">
        <v>184</v>
      </c>
      <c r="C47" s="369">
        <v>182</v>
      </c>
      <c r="D47" s="369">
        <v>115</v>
      </c>
      <c r="E47" s="369">
        <v>172</v>
      </c>
      <c r="F47" s="369">
        <v>178</v>
      </c>
      <c r="G47" s="369">
        <v>191</v>
      </c>
    </row>
    <row r="48" spans="1:7" s="382" customFormat="1" ht="38.25">
      <c r="A48" s="508" t="s">
        <v>331</v>
      </c>
      <c r="B48" s="452">
        <f t="shared" ref="B48:G48" si="5">B49+B50+B51</f>
        <v>150</v>
      </c>
      <c r="C48" s="452">
        <f t="shared" si="5"/>
        <v>292</v>
      </c>
      <c r="D48" s="452">
        <f t="shared" si="5"/>
        <v>220</v>
      </c>
      <c r="E48" s="452">
        <f t="shared" si="5"/>
        <v>217</v>
      </c>
      <c r="F48" s="452">
        <f t="shared" si="5"/>
        <v>214</v>
      </c>
      <c r="G48" s="452">
        <f t="shared" si="5"/>
        <v>220</v>
      </c>
    </row>
    <row r="49" spans="1:7" s="82" customFormat="1" ht="25.5">
      <c r="A49" s="81" t="s">
        <v>332</v>
      </c>
      <c r="B49" s="507">
        <v>42</v>
      </c>
      <c r="C49" s="507">
        <v>60</v>
      </c>
      <c r="D49" s="507">
        <v>59</v>
      </c>
      <c r="E49" s="507">
        <v>55</v>
      </c>
      <c r="F49" s="507">
        <v>51</v>
      </c>
      <c r="G49" s="507">
        <v>51</v>
      </c>
    </row>
    <row r="50" spans="1:7" s="82" customFormat="1" ht="25.5">
      <c r="A50" s="81" t="s">
        <v>333</v>
      </c>
      <c r="B50" s="507">
        <v>0</v>
      </c>
      <c r="C50" s="507">
        <v>0</v>
      </c>
      <c r="D50" s="507">
        <v>0</v>
      </c>
      <c r="E50" s="507">
        <v>6</v>
      </c>
      <c r="F50" s="507">
        <v>6</v>
      </c>
      <c r="G50" s="507">
        <v>6</v>
      </c>
    </row>
    <row r="51" spans="1:7" s="382" customFormat="1" ht="38.25">
      <c r="A51" s="81" t="s">
        <v>524</v>
      </c>
      <c r="B51" s="507">
        <v>108</v>
      </c>
      <c r="C51" s="507">
        <v>232</v>
      </c>
      <c r="D51" s="507">
        <v>161</v>
      </c>
      <c r="E51" s="507">
        <v>156</v>
      </c>
      <c r="F51" s="507">
        <v>157</v>
      </c>
      <c r="G51" s="507">
        <v>163</v>
      </c>
    </row>
    <row r="52" spans="1:7" s="82" customFormat="1">
      <c r="A52" s="382" t="s">
        <v>335</v>
      </c>
      <c r="B52" s="452">
        <f t="shared" ref="B52:G52" si="6">B53+B54+B55</f>
        <v>2052</v>
      </c>
      <c r="C52" s="452">
        <f t="shared" si="6"/>
        <v>4437</v>
      </c>
      <c r="D52" s="452">
        <f t="shared" si="6"/>
        <v>3958</v>
      </c>
      <c r="E52" s="452">
        <f t="shared" si="6"/>
        <v>5912</v>
      </c>
      <c r="F52" s="452">
        <f t="shared" si="6"/>
        <v>6503</v>
      </c>
      <c r="G52" s="452">
        <f t="shared" si="6"/>
        <v>7403</v>
      </c>
    </row>
    <row r="53" spans="1:7" s="82" customFormat="1">
      <c r="A53" s="81" t="s">
        <v>336</v>
      </c>
      <c r="B53" s="369">
        <v>1886</v>
      </c>
      <c r="C53" s="369">
        <v>4129</v>
      </c>
      <c r="D53" s="369">
        <v>3679</v>
      </c>
      <c r="E53" s="369">
        <v>5522</v>
      </c>
      <c r="F53" s="369">
        <v>6086</v>
      </c>
      <c r="G53" s="369">
        <v>6861</v>
      </c>
    </row>
    <row r="54" spans="1:7" s="82" customFormat="1" ht="21" customHeight="1">
      <c r="A54" s="81" t="s">
        <v>337</v>
      </c>
      <c r="B54" s="369">
        <v>146</v>
      </c>
      <c r="C54" s="369">
        <v>285</v>
      </c>
      <c r="D54" s="369">
        <v>256</v>
      </c>
      <c r="E54" s="369">
        <v>339</v>
      </c>
      <c r="F54" s="369">
        <v>345</v>
      </c>
      <c r="G54" s="369">
        <v>454</v>
      </c>
    </row>
    <row r="55" spans="1:7" s="382" customFormat="1" ht="25.5">
      <c r="A55" s="81" t="s">
        <v>338</v>
      </c>
      <c r="B55" s="369">
        <v>20</v>
      </c>
      <c r="C55" s="369">
        <v>23</v>
      </c>
      <c r="D55" s="369">
        <v>23</v>
      </c>
      <c r="E55" s="369">
        <v>51</v>
      </c>
      <c r="F55" s="369">
        <v>72</v>
      </c>
      <c r="G55" s="369">
        <v>88</v>
      </c>
    </row>
    <row r="56" spans="1:7" s="82" customFormat="1" ht="45.75" customHeight="1">
      <c r="A56" s="508" t="s">
        <v>339</v>
      </c>
      <c r="B56" s="452">
        <f t="shared" ref="B56:G56" si="7">B57+B58+B59</f>
        <v>78153</v>
      </c>
      <c r="C56" s="452">
        <f t="shared" si="7"/>
        <v>97098</v>
      </c>
      <c r="D56" s="452">
        <f t="shared" si="7"/>
        <v>99892</v>
      </c>
      <c r="E56" s="452">
        <f t="shared" si="7"/>
        <v>103072</v>
      </c>
      <c r="F56" s="452">
        <f t="shared" si="7"/>
        <v>105759</v>
      </c>
      <c r="G56" s="452">
        <f t="shared" si="7"/>
        <v>110523</v>
      </c>
    </row>
    <row r="57" spans="1:7" s="82" customFormat="1" ht="38.25">
      <c r="A57" s="81" t="s">
        <v>525</v>
      </c>
      <c r="B57" s="369">
        <v>7003</v>
      </c>
      <c r="C57" s="369">
        <v>8397</v>
      </c>
      <c r="D57" s="369">
        <v>8470</v>
      </c>
      <c r="E57" s="369">
        <v>8841</v>
      </c>
      <c r="F57" s="369">
        <v>9228</v>
      </c>
      <c r="G57" s="369">
        <v>9487</v>
      </c>
    </row>
    <row r="58" spans="1:7" s="82" customFormat="1" ht="38.25">
      <c r="A58" s="81" t="s">
        <v>526</v>
      </c>
      <c r="B58" s="369">
        <v>5817</v>
      </c>
      <c r="C58" s="369">
        <v>7626</v>
      </c>
      <c r="D58" s="369">
        <v>7586</v>
      </c>
      <c r="E58" s="369">
        <v>9084</v>
      </c>
      <c r="F58" s="369">
        <v>9287</v>
      </c>
      <c r="G58" s="369">
        <v>9675</v>
      </c>
    </row>
    <row r="59" spans="1:7" s="382" customFormat="1" ht="30.75" customHeight="1">
      <c r="A59" s="81" t="s">
        <v>535</v>
      </c>
      <c r="B59" s="369">
        <v>65333</v>
      </c>
      <c r="C59" s="369">
        <v>81075</v>
      </c>
      <c r="D59" s="369">
        <v>83836</v>
      </c>
      <c r="E59" s="369">
        <v>85147</v>
      </c>
      <c r="F59" s="369">
        <v>87244</v>
      </c>
      <c r="G59" s="369">
        <v>91361</v>
      </c>
    </row>
    <row r="60" spans="1:7" s="82" customFormat="1">
      <c r="A60" s="508" t="s">
        <v>343</v>
      </c>
      <c r="B60" s="452">
        <f t="shared" ref="B60:G60" si="8">SUM(B61:B62,B72:B73)</f>
        <v>6382</v>
      </c>
      <c r="C60" s="452">
        <f t="shared" si="8"/>
        <v>6808</v>
      </c>
      <c r="D60" s="452">
        <f t="shared" si="8"/>
        <v>6882</v>
      </c>
      <c r="E60" s="452">
        <f t="shared" si="8"/>
        <v>7009</v>
      </c>
      <c r="F60" s="452">
        <f t="shared" si="8"/>
        <v>7428</v>
      </c>
      <c r="G60" s="452">
        <f t="shared" si="8"/>
        <v>8014</v>
      </c>
    </row>
    <row r="61" spans="1:7" s="82" customFormat="1" ht="25.5">
      <c r="A61" s="81" t="s">
        <v>344</v>
      </c>
      <c r="B61" s="369">
        <v>6260</v>
      </c>
      <c r="C61" s="369">
        <v>6349</v>
      </c>
      <c r="D61" s="369">
        <v>6391</v>
      </c>
      <c r="E61" s="369">
        <v>6534</v>
      </c>
      <c r="F61" s="369">
        <f>7428-F62-F72</f>
        <v>6942</v>
      </c>
      <c r="G61" s="369">
        <v>7516</v>
      </c>
    </row>
    <row r="62" spans="1:7" s="82" customFormat="1">
      <c r="A62" s="81" t="s">
        <v>345</v>
      </c>
      <c r="B62" s="369">
        <v>53</v>
      </c>
      <c r="C62" s="369">
        <v>44</v>
      </c>
      <c r="D62" s="369">
        <v>45</v>
      </c>
      <c r="E62" s="369">
        <v>24</v>
      </c>
      <c r="F62" s="369">
        <v>24</v>
      </c>
      <c r="G62" s="369">
        <v>25</v>
      </c>
    </row>
    <row r="63" spans="1:7" s="82" customFormat="1">
      <c r="A63" s="81"/>
      <c r="B63" s="369"/>
      <c r="C63" s="369"/>
      <c r="D63" s="369"/>
      <c r="E63" s="369"/>
      <c r="F63" s="369"/>
      <c r="G63" s="369"/>
    </row>
    <row r="64" spans="1:7" ht="18" customHeight="1">
      <c r="A64" s="356" t="s">
        <v>534</v>
      </c>
    </row>
    <row r="65" spans="1:7" ht="18" customHeight="1">
      <c r="A65" s="356" t="s">
        <v>166</v>
      </c>
    </row>
    <row r="66" spans="1:7" ht="18" customHeight="1">
      <c r="A66" s="358" t="s">
        <v>287</v>
      </c>
    </row>
    <row r="67" spans="1:7" ht="17.100000000000001" customHeight="1">
      <c r="A67" s="358" t="s">
        <v>574</v>
      </c>
    </row>
    <row r="68" spans="1:7" ht="11.25" customHeight="1">
      <c r="A68" s="368"/>
    </row>
    <row r="69" spans="1:7" ht="17.100000000000001" customHeight="1">
      <c r="A69" s="359"/>
      <c r="F69" s="379"/>
      <c r="G69" s="379" t="s">
        <v>533</v>
      </c>
    </row>
    <row r="70" spans="1:7" ht="27" customHeight="1">
      <c r="B70" s="498">
        <v>2010</v>
      </c>
      <c r="C70" s="498">
        <v>2015</v>
      </c>
      <c r="D70" s="498">
        <v>2016</v>
      </c>
      <c r="E70" s="504">
        <v>2017</v>
      </c>
      <c r="F70" s="504">
        <v>2018</v>
      </c>
      <c r="G70" s="504" t="s">
        <v>567</v>
      </c>
    </row>
    <row r="71" spans="1:7" ht="17.25" customHeight="1">
      <c r="A71" s="363"/>
      <c r="B71" s="499"/>
      <c r="C71" s="499"/>
      <c r="D71" s="499"/>
      <c r="E71" s="499"/>
      <c r="F71" s="505"/>
      <c r="G71" s="505"/>
    </row>
    <row r="72" spans="1:7" s="82" customFormat="1" ht="31.5" customHeight="1">
      <c r="A72" s="81" t="s">
        <v>346</v>
      </c>
      <c r="B72" s="507">
        <v>54</v>
      </c>
      <c r="C72" s="507">
        <v>415</v>
      </c>
      <c r="D72" s="507">
        <v>446</v>
      </c>
      <c r="E72" s="507">
        <v>451</v>
      </c>
      <c r="F72" s="507">
        <v>462</v>
      </c>
      <c r="G72" s="507">
        <v>473</v>
      </c>
    </row>
    <row r="73" spans="1:7" s="382" customFormat="1" ht="18.75" customHeight="1">
      <c r="A73" s="81" t="s">
        <v>347</v>
      </c>
      <c r="B73" s="507">
        <v>15</v>
      </c>
      <c r="C73" s="507">
        <v>0</v>
      </c>
      <c r="D73" s="507">
        <v>0</v>
      </c>
      <c r="E73" s="507">
        <v>0</v>
      </c>
      <c r="F73" s="507">
        <v>0</v>
      </c>
      <c r="G73" s="507">
        <v>0</v>
      </c>
    </row>
    <row r="74" spans="1:7" s="82" customFormat="1" ht="25.5">
      <c r="A74" s="508" t="s">
        <v>348</v>
      </c>
      <c r="B74" s="509">
        <f t="shared" ref="B74:G74" si="9">B75+B76</f>
        <v>40982</v>
      </c>
      <c r="C74" s="509">
        <f t="shared" si="9"/>
        <v>46917</v>
      </c>
      <c r="D74" s="509">
        <f t="shared" si="9"/>
        <v>48336</v>
      </c>
      <c r="E74" s="509">
        <f t="shared" si="9"/>
        <v>55780</v>
      </c>
      <c r="F74" s="509">
        <f t="shared" si="9"/>
        <v>58010</v>
      </c>
      <c r="G74" s="509">
        <f t="shared" si="9"/>
        <v>60635</v>
      </c>
    </row>
    <row r="75" spans="1:7" s="82" customFormat="1">
      <c r="A75" s="81" t="s">
        <v>349</v>
      </c>
      <c r="B75" s="507">
        <v>1030</v>
      </c>
      <c r="C75" s="507">
        <v>1495</v>
      </c>
      <c r="D75" s="507">
        <v>1531</v>
      </c>
      <c r="E75" s="507">
        <v>1697</v>
      </c>
      <c r="F75" s="507">
        <v>1781</v>
      </c>
      <c r="G75" s="507">
        <v>1822</v>
      </c>
    </row>
    <row r="76" spans="1:7" s="382" customFormat="1">
      <c r="A76" s="81" t="s">
        <v>350</v>
      </c>
      <c r="B76" s="507">
        <v>39952</v>
      </c>
      <c r="C76" s="507">
        <v>45422</v>
      </c>
      <c r="D76" s="507">
        <v>46805</v>
      </c>
      <c r="E76" s="507">
        <v>54083</v>
      </c>
      <c r="F76" s="507">
        <f>58010-F75</f>
        <v>56229</v>
      </c>
      <c r="G76" s="507">
        <v>58813</v>
      </c>
    </row>
    <row r="77" spans="1:7" s="82" customFormat="1" ht="25.5">
      <c r="A77" s="508" t="s">
        <v>254</v>
      </c>
      <c r="B77" s="509">
        <f t="shared" ref="B77:G77" si="10">B78+B79+B80+B81</f>
        <v>2266</v>
      </c>
      <c r="C77" s="509">
        <f t="shared" si="10"/>
        <v>2345</v>
      </c>
      <c r="D77" s="509">
        <f t="shared" si="10"/>
        <v>2284</v>
      </c>
      <c r="E77" s="509">
        <f t="shared" si="10"/>
        <v>2031</v>
      </c>
      <c r="F77" s="509">
        <f t="shared" si="10"/>
        <v>2093</v>
      </c>
      <c r="G77" s="509">
        <f t="shared" si="10"/>
        <v>2179</v>
      </c>
    </row>
    <row r="78" spans="1:7" s="82" customFormat="1">
      <c r="A78" s="82" t="s">
        <v>351</v>
      </c>
      <c r="B78" s="507">
        <v>1</v>
      </c>
      <c r="C78" s="507">
        <v>0</v>
      </c>
      <c r="D78" s="507">
        <v>0</v>
      </c>
      <c r="E78" s="507">
        <v>0</v>
      </c>
      <c r="F78" s="507">
        <v>0</v>
      </c>
      <c r="G78" s="507">
        <v>0</v>
      </c>
    </row>
    <row r="79" spans="1:7" s="82" customFormat="1" ht="25.5">
      <c r="A79" s="81" t="s">
        <v>352</v>
      </c>
      <c r="B79" s="507">
        <v>2</v>
      </c>
      <c r="C79" s="507">
        <v>0</v>
      </c>
      <c r="D79" s="507">
        <v>0</v>
      </c>
      <c r="E79" s="507">
        <v>0</v>
      </c>
      <c r="F79" s="507">
        <v>0</v>
      </c>
      <c r="G79" s="507">
        <v>0</v>
      </c>
    </row>
    <row r="80" spans="1:7" s="82" customFormat="1">
      <c r="A80" s="81" t="s">
        <v>353</v>
      </c>
      <c r="B80" s="507">
        <v>2226</v>
      </c>
      <c r="C80" s="507">
        <v>2345</v>
      </c>
      <c r="D80" s="507">
        <v>2284</v>
      </c>
      <c r="E80" s="507">
        <v>2031</v>
      </c>
      <c r="F80" s="507">
        <v>2093</v>
      </c>
      <c r="G80" s="507">
        <v>2179</v>
      </c>
    </row>
    <row r="81" spans="1:7" s="82" customFormat="1" ht="38.25">
      <c r="A81" s="81" t="s">
        <v>354</v>
      </c>
      <c r="B81" s="507">
        <v>37</v>
      </c>
      <c r="C81" s="507">
        <v>0</v>
      </c>
      <c r="D81" s="507">
        <v>0</v>
      </c>
      <c r="E81" s="507">
        <v>0</v>
      </c>
      <c r="F81" s="507">
        <v>0</v>
      </c>
      <c r="G81" s="507">
        <v>0</v>
      </c>
    </row>
    <row r="82" spans="1:7" s="382" customFormat="1" ht="25.5">
      <c r="A82" s="508" t="s">
        <v>355</v>
      </c>
      <c r="B82" s="509">
        <f t="shared" ref="B82:G82" si="11">B83+B84+B85</f>
        <v>771</v>
      </c>
      <c r="C82" s="509">
        <f t="shared" si="11"/>
        <v>918</v>
      </c>
      <c r="D82" s="509">
        <f t="shared" si="11"/>
        <v>868</v>
      </c>
      <c r="E82" s="509">
        <f t="shared" si="11"/>
        <v>831</v>
      </c>
      <c r="F82" s="509">
        <f t="shared" si="11"/>
        <v>861</v>
      </c>
      <c r="G82" s="509">
        <f t="shared" si="11"/>
        <v>896</v>
      </c>
    </row>
    <row r="83" spans="1:7" s="82" customFormat="1" ht="40.5" customHeight="1">
      <c r="A83" s="81" t="s">
        <v>356</v>
      </c>
      <c r="B83" s="507">
        <v>727</v>
      </c>
      <c r="C83" s="507">
        <v>911</v>
      </c>
      <c r="D83" s="507">
        <v>861</v>
      </c>
      <c r="E83" s="507">
        <v>829</v>
      </c>
      <c r="F83" s="507">
        <v>859</v>
      </c>
      <c r="G83" s="507">
        <v>894</v>
      </c>
    </row>
    <row r="84" spans="1:7" s="82" customFormat="1" ht="25.5">
      <c r="A84" s="81" t="s">
        <v>357</v>
      </c>
      <c r="B84" s="507">
        <v>7</v>
      </c>
      <c r="C84" s="507">
        <v>7</v>
      </c>
      <c r="D84" s="507">
        <v>7</v>
      </c>
      <c r="E84" s="507">
        <v>0</v>
      </c>
      <c r="F84" s="507">
        <v>0</v>
      </c>
      <c r="G84" s="507">
        <v>0</v>
      </c>
    </row>
    <row r="85" spans="1:7" s="82" customFormat="1">
      <c r="A85" s="81" t="s">
        <v>358</v>
      </c>
      <c r="B85" s="507">
        <v>37</v>
      </c>
      <c r="C85" s="507">
        <v>0</v>
      </c>
      <c r="D85" s="507">
        <v>0</v>
      </c>
      <c r="E85" s="507">
        <v>2</v>
      </c>
      <c r="F85" s="507">
        <v>2</v>
      </c>
      <c r="G85" s="507">
        <v>2</v>
      </c>
    </row>
    <row r="86" spans="1:7" s="382" customFormat="1" ht="25.5">
      <c r="A86" s="508" t="s">
        <v>359</v>
      </c>
      <c r="B86" s="509">
        <f t="shared" ref="B86:G86" si="12">B87</f>
        <v>14812</v>
      </c>
      <c r="C86" s="509">
        <f t="shared" si="12"/>
        <v>20447</v>
      </c>
      <c r="D86" s="509">
        <f t="shared" si="12"/>
        <v>19695</v>
      </c>
      <c r="E86" s="509">
        <f t="shared" si="12"/>
        <v>21458</v>
      </c>
      <c r="F86" s="509">
        <f t="shared" si="12"/>
        <v>22467</v>
      </c>
      <c r="G86" s="509">
        <f t="shared" si="12"/>
        <v>23748</v>
      </c>
    </row>
    <row r="87" spans="1:7" s="82" customFormat="1">
      <c r="A87" s="81" t="s">
        <v>360</v>
      </c>
      <c r="B87" s="507">
        <v>14812</v>
      </c>
      <c r="C87" s="507">
        <v>20447</v>
      </c>
      <c r="D87" s="507">
        <v>19695</v>
      </c>
      <c r="E87" s="507">
        <v>21458</v>
      </c>
      <c r="F87" s="507">
        <v>22467</v>
      </c>
      <c r="G87" s="507">
        <v>23748</v>
      </c>
    </row>
    <row r="88" spans="1:7" s="382" customFormat="1" ht="32.25" customHeight="1">
      <c r="A88" s="508" t="s">
        <v>255</v>
      </c>
      <c r="B88" s="509">
        <f t="shared" ref="B88:G88" si="13">B89+B90+B91+B92+B93</f>
        <v>947</v>
      </c>
      <c r="C88" s="509">
        <f t="shared" si="13"/>
        <v>1006</v>
      </c>
      <c r="D88" s="509">
        <f t="shared" si="13"/>
        <v>1032</v>
      </c>
      <c r="E88" s="509">
        <f t="shared" si="13"/>
        <v>807</v>
      </c>
      <c r="F88" s="509">
        <f t="shared" si="13"/>
        <v>828</v>
      </c>
      <c r="G88" s="509">
        <f t="shared" si="13"/>
        <v>858</v>
      </c>
    </row>
    <row r="89" spans="1:7" s="82" customFormat="1" ht="25.5">
      <c r="A89" s="81" t="s">
        <v>361</v>
      </c>
      <c r="B89" s="507">
        <v>14</v>
      </c>
      <c r="C89" s="507">
        <v>17</v>
      </c>
      <c r="D89" s="507">
        <v>17</v>
      </c>
      <c r="E89" s="507">
        <v>0</v>
      </c>
      <c r="F89" s="507">
        <v>0</v>
      </c>
      <c r="G89" s="507">
        <v>0</v>
      </c>
    </row>
    <row r="90" spans="1:7" s="82" customFormat="1" ht="38.25">
      <c r="A90" s="81" t="s">
        <v>530</v>
      </c>
      <c r="B90" s="507">
        <v>1</v>
      </c>
      <c r="C90" s="507">
        <v>0</v>
      </c>
      <c r="D90" s="507">
        <v>0</v>
      </c>
      <c r="E90" s="507">
        <v>0</v>
      </c>
      <c r="F90" s="507">
        <v>0</v>
      </c>
      <c r="G90" s="507">
        <v>0</v>
      </c>
    </row>
    <row r="91" spans="1:7" s="82" customFormat="1" ht="38.25">
      <c r="A91" s="81" t="s">
        <v>363</v>
      </c>
      <c r="B91" s="507">
        <v>1</v>
      </c>
      <c r="C91" s="507">
        <v>6</v>
      </c>
      <c r="D91" s="507">
        <v>6</v>
      </c>
      <c r="E91" s="507">
        <v>1</v>
      </c>
      <c r="F91" s="507">
        <v>1</v>
      </c>
      <c r="G91" s="507">
        <v>1</v>
      </c>
    </row>
    <row r="92" spans="1:7" s="82" customFormat="1" ht="25.5">
      <c r="A92" s="81" t="s">
        <v>364</v>
      </c>
      <c r="B92" s="507">
        <v>143</v>
      </c>
      <c r="C92" s="507">
        <v>227</v>
      </c>
      <c r="D92" s="507">
        <v>238</v>
      </c>
      <c r="E92" s="507">
        <v>259</v>
      </c>
      <c r="F92" s="507">
        <v>265</v>
      </c>
      <c r="G92" s="507">
        <v>276</v>
      </c>
    </row>
    <row r="93" spans="1:7" s="82" customFormat="1" ht="41.25" customHeight="1">
      <c r="A93" s="81" t="s">
        <v>365</v>
      </c>
      <c r="B93" s="507">
        <v>788</v>
      </c>
      <c r="C93" s="507">
        <v>756</v>
      </c>
      <c r="D93" s="507">
        <v>771</v>
      </c>
      <c r="E93" s="507">
        <v>547</v>
      </c>
      <c r="F93" s="507">
        <f>828-F92-F91</f>
        <v>562</v>
      </c>
      <c r="G93" s="507">
        <v>581</v>
      </c>
    </row>
    <row r="94" spans="1:7" s="82" customFormat="1">
      <c r="A94" s="81"/>
      <c r="B94" s="369"/>
      <c r="C94" s="369"/>
      <c r="D94" s="369"/>
      <c r="E94" s="369"/>
      <c r="F94" s="369"/>
      <c r="G94" s="369"/>
    </row>
    <row r="95" spans="1:7" ht="18" customHeight="1">
      <c r="A95" s="356" t="s">
        <v>534</v>
      </c>
    </row>
    <row r="96" spans="1:7" ht="18" customHeight="1">
      <c r="A96" s="356" t="s">
        <v>166</v>
      </c>
    </row>
    <row r="97" spans="1:7" ht="18" customHeight="1">
      <c r="A97" s="358" t="s">
        <v>287</v>
      </c>
    </row>
    <row r="98" spans="1:7" ht="17.100000000000001" customHeight="1">
      <c r="A98" s="358" t="s">
        <v>574</v>
      </c>
    </row>
    <row r="99" spans="1:7" ht="17.100000000000001" customHeight="1">
      <c r="A99" s="368"/>
    </row>
    <row r="100" spans="1:7" ht="17.100000000000001" customHeight="1">
      <c r="A100" s="359"/>
      <c r="F100" s="379"/>
      <c r="G100" s="379" t="s">
        <v>533</v>
      </c>
    </row>
    <row r="101" spans="1:7" ht="27" customHeight="1">
      <c r="B101" s="498">
        <v>2010</v>
      </c>
      <c r="C101" s="498">
        <v>2015</v>
      </c>
      <c r="D101" s="498">
        <v>2016</v>
      </c>
      <c r="E101" s="504">
        <v>2017</v>
      </c>
      <c r="F101" s="504">
        <v>2018</v>
      </c>
      <c r="G101" s="504" t="s">
        <v>567</v>
      </c>
    </row>
    <row r="102" spans="1:7" ht="17.25" customHeight="1">
      <c r="A102" s="363"/>
      <c r="B102" s="499"/>
      <c r="C102" s="499"/>
      <c r="D102" s="499"/>
      <c r="E102" s="505"/>
      <c r="F102" s="505"/>
      <c r="G102" s="505"/>
    </row>
    <row r="103" spans="1:7" s="382" customFormat="1" ht="25.5">
      <c r="A103" s="508" t="s">
        <v>366</v>
      </c>
      <c r="B103" s="509">
        <f t="shared" ref="B103:G103" si="14">B104+B105+B106+B108+B107+B109</f>
        <v>1533</v>
      </c>
      <c r="C103" s="509">
        <f t="shared" si="14"/>
        <v>2086</v>
      </c>
      <c r="D103" s="509">
        <f t="shared" si="14"/>
        <v>2064</v>
      </c>
      <c r="E103" s="509">
        <f t="shared" si="14"/>
        <v>2401</v>
      </c>
      <c r="F103" s="509">
        <f t="shared" si="14"/>
        <v>2461</v>
      </c>
      <c r="G103" s="509">
        <f t="shared" si="14"/>
        <v>2565</v>
      </c>
    </row>
    <row r="104" spans="1:7" s="82" customFormat="1" ht="63.75">
      <c r="A104" s="81" t="s">
        <v>403</v>
      </c>
      <c r="B104" s="507">
        <v>947</v>
      </c>
      <c r="C104" s="507">
        <v>1413</v>
      </c>
      <c r="D104" s="507">
        <v>1381</v>
      </c>
      <c r="E104" s="507">
        <v>1708</v>
      </c>
      <c r="F104" s="507">
        <v>1766</v>
      </c>
      <c r="G104" s="507">
        <v>1821</v>
      </c>
    </row>
    <row r="105" spans="1:7" s="82" customFormat="1" ht="25.5">
      <c r="A105" s="81" t="s">
        <v>368</v>
      </c>
      <c r="B105" s="507">
        <v>0</v>
      </c>
      <c r="C105" s="507">
        <v>4</v>
      </c>
      <c r="D105" s="507">
        <v>4</v>
      </c>
      <c r="E105" s="507">
        <v>5</v>
      </c>
      <c r="F105" s="507">
        <v>5</v>
      </c>
      <c r="G105" s="507">
        <v>5</v>
      </c>
    </row>
    <row r="106" spans="1:7" s="82" customFormat="1" ht="38.25">
      <c r="A106" s="81" t="s">
        <v>536</v>
      </c>
      <c r="B106" s="507">
        <v>0</v>
      </c>
      <c r="C106" s="507">
        <v>12</v>
      </c>
      <c r="D106" s="507">
        <v>10</v>
      </c>
      <c r="E106" s="507">
        <v>0</v>
      </c>
      <c r="F106" s="507">
        <v>0</v>
      </c>
      <c r="G106" s="507">
        <v>0</v>
      </c>
    </row>
    <row r="107" spans="1:7" s="82" customFormat="1" ht="25.5">
      <c r="A107" s="81" t="s">
        <v>370</v>
      </c>
      <c r="B107" s="507">
        <v>3</v>
      </c>
      <c r="C107" s="507">
        <v>0</v>
      </c>
      <c r="D107" s="507">
        <v>0</v>
      </c>
      <c r="E107" s="507">
        <v>0</v>
      </c>
      <c r="F107" s="507">
        <v>0</v>
      </c>
      <c r="G107" s="507">
        <v>0</v>
      </c>
    </row>
    <row r="108" spans="1:7" s="82" customFormat="1" ht="28.5" customHeight="1">
      <c r="A108" s="81" t="s">
        <v>532</v>
      </c>
      <c r="B108" s="507">
        <v>6</v>
      </c>
      <c r="C108" s="507">
        <v>19</v>
      </c>
      <c r="D108" s="507">
        <v>23</v>
      </c>
      <c r="E108" s="507">
        <v>0</v>
      </c>
      <c r="F108" s="507">
        <v>0</v>
      </c>
      <c r="G108" s="507">
        <v>0</v>
      </c>
    </row>
    <row r="109" spans="1:7" s="82" customFormat="1" ht="44.25" customHeight="1">
      <c r="A109" s="81" t="s">
        <v>372</v>
      </c>
      <c r="B109" s="507">
        <v>577</v>
      </c>
      <c r="C109" s="507">
        <v>638</v>
      </c>
      <c r="D109" s="507">
        <v>646</v>
      </c>
      <c r="E109" s="507">
        <v>688</v>
      </c>
      <c r="F109" s="507">
        <v>690</v>
      </c>
      <c r="G109" s="507">
        <v>739</v>
      </c>
    </row>
    <row r="110" spans="1:7" s="382" customFormat="1">
      <c r="A110" s="508" t="s">
        <v>373</v>
      </c>
      <c r="B110" s="509">
        <f t="shared" ref="B110:G110" si="15">B111</f>
        <v>1359</v>
      </c>
      <c r="C110" s="509">
        <f t="shared" si="15"/>
        <v>2678</v>
      </c>
      <c r="D110" s="509">
        <f t="shared" si="15"/>
        <v>2682</v>
      </c>
      <c r="E110" s="509">
        <f t="shared" si="15"/>
        <v>3688</v>
      </c>
      <c r="F110" s="509">
        <f t="shared" si="15"/>
        <v>3829</v>
      </c>
      <c r="G110" s="509">
        <f t="shared" si="15"/>
        <v>3993</v>
      </c>
    </row>
    <row r="111" spans="1:7" s="82" customFormat="1">
      <c r="A111" s="81" t="s">
        <v>374</v>
      </c>
      <c r="B111" s="507">
        <v>1359</v>
      </c>
      <c r="C111" s="507">
        <v>2678</v>
      </c>
      <c r="D111" s="507">
        <v>2682</v>
      </c>
      <c r="E111" s="507">
        <v>3688</v>
      </c>
      <c r="F111" s="507">
        <v>3829</v>
      </c>
      <c r="G111" s="507">
        <v>3993</v>
      </c>
    </row>
    <row r="112" spans="1:7" s="382" customFormat="1" ht="25.5">
      <c r="A112" s="508" t="s">
        <v>375</v>
      </c>
      <c r="B112" s="509">
        <f t="shared" ref="B112:G112" si="16">B113</f>
        <v>1283</v>
      </c>
      <c r="C112" s="509">
        <f t="shared" si="16"/>
        <v>1577</v>
      </c>
      <c r="D112" s="509">
        <f t="shared" si="16"/>
        <v>1585</v>
      </c>
      <c r="E112" s="509">
        <f t="shared" si="16"/>
        <v>1802</v>
      </c>
      <c r="F112" s="509">
        <f t="shared" si="16"/>
        <v>1863</v>
      </c>
      <c r="G112" s="509">
        <f t="shared" si="16"/>
        <v>1935</v>
      </c>
    </row>
    <row r="113" spans="1:7" s="82" customFormat="1">
      <c r="A113" s="81" t="s">
        <v>376</v>
      </c>
      <c r="B113" s="507">
        <v>1283</v>
      </c>
      <c r="C113" s="507">
        <v>1577</v>
      </c>
      <c r="D113" s="507">
        <v>1585</v>
      </c>
      <c r="E113" s="507">
        <v>1802</v>
      </c>
      <c r="F113" s="507">
        <v>1863</v>
      </c>
      <c r="G113" s="507">
        <v>1935</v>
      </c>
    </row>
    <row r="114" spans="1:7" s="382" customFormat="1" ht="25.5">
      <c r="A114" s="508" t="s">
        <v>377</v>
      </c>
      <c r="B114" s="509">
        <f t="shared" ref="B114:G114" si="17">B115+B116+B117</f>
        <v>2154</v>
      </c>
      <c r="C114" s="509">
        <f t="shared" si="17"/>
        <v>3026</v>
      </c>
      <c r="D114" s="509">
        <f t="shared" si="17"/>
        <v>2718</v>
      </c>
      <c r="E114" s="509">
        <f t="shared" si="17"/>
        <v>2513</v>
      </c>
      <c r="F114" s="509">
        <f t="shared" si="17"/>
        <v>2581</v>
      </c>
      <c r="G114" s="509">
        <f t="shared" si="17"/>
        <v>2683</v>
      </c>
    </row>
    <row r="115" spans="1:7" s="82" customFormat="1" ht="25.5">
      <c r="A115" s="81" t="s">
        <v>378</v>
      </c>
      <c r="B115" s="507">
        <v>84</v>
      </c>
      <c r="C115" s="507">
        <v>0</v>
      </c>
      <c r="D115" s="507">
        <v>0</v>
      </c>
      <c r="E115" s="507">
        <v>69</v>
      </c>
      <c r="F115" s="507">
        <v>69</v>
      </c>
      <c r="G115" s="507">
        <v>72</v>
      </c>
    </row>
    <row r="116" spans="1:7" s="82" customFormat="1" ht="25.5">
      <c r="A116" s="81" t="s">
        <v>379</v>
      </c>
      <c r="B116" s="507">
        <v>369</v>
      </c>
      <c r="C116" s="507">
        <v>824</v>
      </c>
      <c r="D116" s="507">
        <v>705</v>
      </c>
      <c r="E116" s="507">
        <v>0</v>
      </c>
      <c r="F116" s="507">
        <v>0</v>
      </c>
      <c r="G116" s="507">
        <v>0</v>
      </c>
    </row>
    <row r="117" spans="1:7" s="82" customFormat="1" ht="25.5">
      <c r="A117" s="81" t="s">
        <v>380</v>
      </c>
      <c r="B117" s="507">
        <v>1701</v>
      </c>
      <c r="C117" s="507">
        <v>2202</v>
      </c>
      <c r="D117" s="507">
        <v>2013</v>
      </c>
      <c r="E117" s="507">
        <v>2444</v>
      </c>
      <c r="F117" s="507">
        <f>2581-F115</f>
        <v>2512</v>
      </c>
      <c r="G117" s="507">
        <v>2611</v>
      </c>
    </row>
    <row r="118" spans="1:7" s="82" customFormat="1">
      <c r="A118" s="508" t="s">
        <v>381</v>
      </c>
      <c r="B118" s="509">
        <f t="shared" ref="B118:G118" si="18">B119+B120</f>
        <v>9508</v>
      </c>
      <c r="C118" s="509">
        <f t="shared" si="18"/>
        <v>10178</v>
      </c>
      <c r="D118" s="509">
        <f t="shared" si="18"/>
        <v>10619</v>
      </c>
      <c r="E118" s="509">
        <f t="shared" si="18"/>
        <v>11937</v>
      </c>
      <c r="F118" s="509">
        <f t="shared" si="18"/>
        <v>12268</v>
      </c>
      <c r="G118" s="509">
        <f t="shared" si="18"/>
        <v>12806</v>
      </c>
    </row>
    <row r="119" spans="1:7" s="382" customFormat="1" ht="25.5">
      <c r="A119" s="81" t="s">
        <v>382</v>
      </c>
      <c r="B119" s="507">
        <v>2521</v>
      </c>
      <c r="C119" s="507">
        <v>3034</v>
      </c>
      <c r="D119" s="507">
        <v>3157</v>
      </c>
      <c r="E119" s="507">
        <v>3223</v>
      </c>
      <c r="F119" s="507">
        <v>3290</v>
      </c>
      <c r="G119" s="507">
        <v>3452</v>
      </c>
    </row>
    <row r="120" spans="1:7" s="82" customFormat="1" ht="25.5">
      <c r="A120" s="81" t="s">
        <v>383</v>
      </c>
      <c r="B120" s="507">
        <v>6987</v>
      </c>
      <c r="C120" s="507">
        <v>7144</v>
      </c>
      <c r="D120" s="507">
        <v>7462</v>
      </c>
      <c r="E120" s="507">
        <v>8714</v>
      </c>
      <c r="F120" s="507">
        <v>8978</v>
      </c>
      <c r="G120" s="507">
        <v>9354</v>
      </c>
    </row>
    <row r="121" spans="1:7" ht="16.5" customHeight="1">
      <c r="A121" s="359"/>
      <c r="B121" s="359"/>
      <c r="C121" s="359"/>
      <c r="D121" s="359"/>
      <c r="E121" s="359"/>
      <c r="F121" s="359"/>
      <c r="G121" s="359"/>
    </row>
  </sheetData>
  <pageMargins left="0.74803149606299213" right="0.51181102362204722" top="0.62992125984251968" bottom="0.62992125984251968" header="0.31496062992125984" footer="0.31496062992125984"/>
  <pageSetup paperSize="9" orientation="portrait" r:id="rId1"/>
  <headerFooter scaleWithDoc="0" alignWithMargins="0">
    <oddFooter>&amp;C&amp;10&amp;P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22"/>
  <sheetViews>
    <sheetView workbookViewId="0">
      <selection activeCell="A108" sqref="A108"/>
    </sheetView>
  </sheetViews>
  <sheetFormatPr defaultRowHeight="12.75"/>
  <cols>
    <col min="1" max="1" width="29.33203125" style="357" customWidth="1"/>
    <col min="2" max="5" width="7.33203125" style="357" customWidth="1"/>
    <col min="6" max="7" width="8" style="357" customWidth="1"/>
    <col min="8" max="16384" width="8.88671875" style="357"/>
  </cols>
  <sheetData>
    <row r="1" spans="1:8" ht="20.100000000000001" customHeight="1">
      <c r="A1" s="356" t="s">
        <v>197</v>
      </c>
    </row>
    <row r="2" spans="1:8" ht="20.100000000000001" customHeight="1">
      <c r="A2" s="356" t="s">
        <v>576</v>
      </c>
    </row>
    <row r="3" spans="1:8" ht="20.100000000000001" customHeight="1">
      <c r="A3" s="358" t="s">
        <v>168</v>
      </c>
    </row>
    <row r="4" spans="1:8" ht="20.100000000000001" customHeight="1">
      <c r="A4" s="358" t="s">
        <v>167</v>
      </c>
    </row>
    <row r="5" spans="1:8" ht="17.100000000000001" customHeight="1">
      <c r="B5" s="442"/>
      <c r="C5" s="442"/>
      <c r="D5" s="442"/>
      <c r="E5" s="442"/>
      <c r="F5" s="442"/>
      <c r="G5" s="442"/>
    </row>
    <row r="6" spans="1:8" ht="17.100000000000001" customHeight="1">
      <c r="A6" s="359"/>
      <c r="F6" s="379"/>
      <c r="G6" s="379" t="s">
        <v>533</v>
      </c>
    </row>
    <row r="7" spans="1:8" ht="28.5" customHeight="1">
      <c r="A7" s="361"/>
      <c r="B7" s="498">
        <v>2010</v>
      </c>
      <c r="C7" s="498">
        <v>2015</v>
      </c>
      <c r="D7" s="498">
        <v>2016</v>
      </c>
      <c r="E7" s="380">
        <v>2017</v>
      </c>
      <c r="F7" s="380">
        <v>2018</v>
      </c>
      <c r="G7" s="380" t="s">
        <v>567</v>
      </c>
    </row>
    <row r="8" spans="1:8" ht="15" customHeight="1">
      <c r="A8" s="363"/>
      <c r="B8" s="499"/>
      <c r="C8" s="499"/>
      <c r="D8" s="499"/>
      <c r="E8" s="381"/>
      <c r="F8" s="381"/>
      <c r="G8" s="381"/>
    </row>
    <row r="9" spans="1:8" ht="21" customHeight="1">
      <c r="A9" s="383" t="s">
        <v>291</v>
      </c>
      <c r="B9" s="366">
        <f t="shared" ref="B9:G9" si="0">SUM(B11:B21)</f>
        <v>193253</v>
      </c>
      <c r="C9" s="366">
        <f t="shared" si="0"/>
        <v>229177</v>
      </c>
      <c r="D9" s="366">
        <f t="shared" si="0"/>
        <v>232775</v>
      </c>
      <c r="E9" s="366">
        <f t="shared" si="0"/>
        <v>247722</v>
      </c>
      <c r="F9" s="366">
        <f t="shared" si="0"/>
        <v>256157</v>
      </c>
      <c r="G9" s="366">
        <f t="shared" si="0"/>
        <v>268647</v>
      </c>
      <c r="H9" s="510"/>
    </row>
    <row r="10" spans="1:8" ht="21" customHeight="1">
      <c r="A10" s="382" t="s">
        <v>404</v>
      </c>
      <c r="H10" s="510"/>
    </row>
    <row r="11" spans="1:8" ht="21" customHeight="1">
      <c r="A11" s="60" t="s">
        <v>385</v>
      </c>
      <c r="B11" s="369">
        <v>59952</v>
      </c>
      <c r="C11" s="369">
        <v>71349</v>
      </c>
      <c r="D11" s="369">
        <v>73374</v>
      </c>
      <c r="E11" s="371">
        <v>77038</v>
      </c>
      <c r="F11" s="371">
        <v>82636</v>
      </c>
      <c r="G11" s="371">
        <v>84440</v>
      </c>
      <c r="H11" s="510"/>
    </row>
    <row r="12" spans="1:8" ht="21" customHeight="1">
      <c r="A12" s="60" t="s">
        <v>570</v>
      </c>
      <c r="B12" s="369">
        <v>13534</v>
      </c>
      <c r="C12" s="369">
        <v>15554</v>
      </c>
      <c r="D12" s="369">
        <v>15729</v>
      </c>
      <c r="E12" s="371">
        <v>16734</v>
      </c>
      <c r="F12" s="371">
        <v>16880</v>
      </c>
      <c r="G12" s="371">
        <v>18278</v>
      </c>
      <c r="H12" s="510"/>
    </row>
    <row r="13" spans="1:8" ht="21" customHeight="1">
      <c r="A13" s="60" t="s">
        <v>386</v>
      </c>
      <c r="B13" s="369">
        <v>11825</v>
      </c>
      <c r="C13" s="369">
        <v>14236</v>
      </c>
      <c r="D13" s="369">
        <v>14706</v>
      </c>
      <c r="E13" s="371">
        <v>15363</v>
      </c>
      <c r="F13" s="371">
        <v>17001</v>
      </c>
      <c r="G13" s="371">
        <v>17704</v>
      </c>
      <c r="H13" s="510"/>
    </row>
    <row r="14" spans="1:8" ht="21" customHeight="1">
      <c r="A14" s="60" t="s">
        <v>387</v>
      </c>
      <c r="B14" s="369">
        <v>7349</v>
      </c>
      <c r="C14" s="369">
        <v>8558</v>
      </c>
      <c r="D14" s="369">
        <v>8524</v>
      </c>
      <c r="E14" s="371">
        <v>9001</v>
      </c>
      <c r="F14" s="371">
        <v>10182</v>
      </c>
      <c r="G14" s="371">
        <v>11649</v>
      </c>
      <c r="H14" s="510"/>
    </row>
    <row r="15" spans="1:8" ht="21" customHeight="1">
      <c r="A15" s="60" t="s">
        <v>388</v>
      </c>
      <c r="B15" s="369">
        <v>14720</v>
      </c>
      <c r="C15" s="369">
        <v>17545</v>
      </c>
      <c r="D15" s="369">
        <v>16491</v>
      </c>
      <c r="E15" s="371">
        <v>16718</v>
      </c>
      <c r="F15" s="371">
        <v>16719</v>
      </c>
      <c r="G15" s="371">
        <v>17827</v>
      </c>
      <c r="H15" s="510"/>
    </row>
    <row r="16" spans="1:8" ht="21" customHeight="1">
      <c r="A16" s="60" t="s">
        <v>389</v>
      </c>
      <c r="B16" s="369">
        <v>18037</v>
      </c>
      <c r="C16" s="369">
        <v>26773</v>
      </c>
      <c r="D16" s="369">
        <v>27110</v>
      </c>
      <c r="E16" s="371">
        <v>29486</v>
      </c>
      <c r="F16" s="371">
        <v>29452</v>
      </c>
      <c r="G16" s="371">
        <v>31170</v>
      </c>
      <c r="H16" s="510"/>
    </row>
    <row r="17" spans="1:8" ht="21" customHeight="1">
      <c r="A17" s="60" t="s">
        <v>390</v>
      </c>
      <c r="B17" s="369">
        <v>15303</v>
      </c>
      <c r="C17" s="369">
        <v>11793</v>
      </c>
      <c r="D17" s="369">
        <v>12489</v>
      </c>
      <c r="E17" s="371">
        <v>13580</v>
      </c>
      <c r="F17" s="371">
        <v>13441</v>
      </c>
      <c r="G17" s="371">
        <v>12941</v>
      </c>
      <c r="H17" s="510"/>
    </row>
    <row r="18" spans="1:8" ht="21" customHeight="1">
      <c r="A18" s="60" t="s">
        <v>391</v>
      </c>
      <c r="B18" s="369">
        <v>8889</v>
      </c>
      <c r="C18" s="369">
        <v>13371</v>
      </c>
      <c r="D18" s="369">
        <v>13587</v>
      </c>
      <c r="E18" s="371">
        <v>13477</v>
      </c>
      <c r="F18" s="371">
        <v>13942</v>
      </c>
      <c r="G18" s="371">
        <v>14615</v>
      </c>
      <c r="H18" s="510"/>
    </row>
    <row r="19" spans="1:8" ht="21" customHeight="1">
      <c r="A19" s="60" t="s">
        <v>392</v>
      </c>
      <c r="B19" s="369">
        <v>13104</v>
      </c>
      <c r="C19" s="369">
        <v>14637</v>
      </c>
      <c r="D19" s="369">
        <v>15383</v>
      </c>
      <c r="E19" s="371">
        <v>16601</v>
      </c>
      <c r="F19" s="371">
        <v>15737</v>
      </c>
      <c r="G19" s="371">
        <v>16755</v>
      </c>
      <c r="H19" s="510"/>
    </row>
    <row r="20" spans="1:8" ht="21" customHeight="1">
      <c r="A20" s="60" t="s">
        <v>393</v>
      </c>
      <c r="B20" s="369">
        <v>19812</v>
      </c>
      <c r="C20" s="369">
        <v>22436</v>
      </c>
      <c r="D20" s="369">
        <v>22231</v>
      </c>
      <c r="E20" s="371">
        <v>24281</v>
      </c>
      <c r="F20" s="371">
        <v>24763</v>
      </c>
      <c r="G20" s="371">
        <v>26395</v>
      </c>
      <c r="H20" s="510"/>
    </row>
    <row r="21" spans="1:8" ht="21" customHeight="1">
      <c r="A21" s="60" t="s">
        <v>394</v>
      </c>
      <c r="B21" s="369">
        <v>10728</v>
      </c>
      <c r="C21" s="369">
        <v>12925</v>
      </c>
      <c r="D21" s="369">
        <v>13151</v>
      </c>
      <c r="E21" s="371">
        <v>15443</v>
      </c>
      <c r="F21" s="371">
        <v>15404</v>
      </c>
      <c r="G21" s="371">
        <v>16873</v>
      </c>
      <c r="H21" s="510"/>
    </row>
    <row r="22" spans="1:8">
      <c r="A22" s="359"/>
      <c r="B22" s="359"/>
      <c r="C22" s="359"/>
      <c r="D22" s="359"/>
      <c r="E22" s="359"/>
      <c r="F22" s="359"/>
      <c r="G22" s="359"/>
    </row>
  </sheetData>
  <pageMargins left="0.74803149606299213" right="0.51181102362204722" top="0.62992125984251968" bottom="0.62992125984251968" header="0.31496062992125984" footer="0.31496062992125984"/>
  <pageSetup paperSize="9" orientation="portrait" r:id="rId1"/>
  <headerFooter scaleWithDoc="0" alignWithMargins="0">
    <oddFooter>&amp;C&amp;10&amp;P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122"/>
  <sheetViews>
    <sheetView workbookViewId="0">
      <selection activeCell="A108" sqref="A108"/>
    </sheetView>
  </sheetViews>
  <sheetFormatPr defaultRowHeight="12.75"/>
  <cols>
    <col min="1" max="1" width="37.21875" style="385" customWidth="1"/>
    <col min="2" max="6" width="7.33203125" style="385" customWidth="1"/>
    <col min="7" max="7" width="7.44140625" style="385" customWidth="1"/>
    <col min="8" max="16384" width="8.88671875" style="385"/>
  </cols>
  <sheetData>
    <row r="1" spans="1:9" ht="20.100000000000001" customHeight="1">
      <c r="A1" s="384" t="s">
        <v>222</v>
      </c>
    </row>
    <row r="2" spans="1:9" ht="20.100000000000001" customHeight="1">
      <c r="A2" s="384" t="s">
        <v>166</v>
      </c>
    </row>
    <row r="3" spans="1:9" ht="20.100000000000001" customHeight="1">
      <c r="A3" s="386" t="s">
        <v>170</v>
      </c>
    </row>
    <row r="4" spans="1:9" ht="17.100000000000001" customHeight="1">
      <c r="A4" s="386" t="s">
        <v>577</v>
      </c>
    </row>
    <row r="5" spans="1:9" ht="17.100000000000001" customHeight="1">
      <c r="A5" s="386"/>
      <c r="B5" s="443"/>
      <c r="C5" s="443"/>
      <c r="D5" s="443"/>
      <c r="E5" s="443"/>
      <c r="F5" s="444"/>
      <c r="G5" s="444"/>
    </row>
    <row r="6" spans="1:9" ht="17.100000000000001" customHeight="1">
      <c r="A6" s="387"/>
      <c r="D6" s="388"/>
      <c r="F6" s="388"/>
      <c r="G6" s="388" t="s">
        <v>533</v>
      </c>
    </row>
    <row r="7" spans="1:9" ht="27" customHeight="1">
      <c r="A7" s="389"/>
      <c r="B7" s="498">
        <v>2010</v>
      </c>
      <c r="C7" s="498">
        <v>2015</v>
      </c>
      <c r="D7" s="498">
        <v>2016</v>
      </c>
      <c r="E7" s="362">
        <v>2017</v>
      </c>
      <c r="F7" s="362">
        <v>2018</v>
      </c>
      <c r="G7" s="362" t="s">
        <v>567</v>
      </c>
    </row>
    <row r="8" spans="1:9" ht="15.75" customHeight="1">
      <c r="A8" s="390"/>
      <c r="B8" s="499"/>
      <c r="C8" s="499"/>
      <c r="D8" s="499"/>
      <c r="E8" s="364"/>
      <c r="F8" s="364"/>
      <c r="G8" s="364"/>
    </row>
    <row r="9" spans="1:9" ht="15.75" customHeight="1">
      <c r="A9" s="391" t="s">
        <v>291</v>
      </c>
      <c r="B9" s="509">
        <f t="shared" ref="B9:G9" si="0">+B11+B13+B47+B49+B53+B57+B61+B75+B78+B83+B87+B89+B95+B111+B113+B115+B119</f>
        <v>101251</v>
      </c>
      <c r="C9" s="509">
        <f t="shared" si="0"/>
        <v>121630</v>
      </c>
      <c r="D9" s="509">
        <f t="shared" si="0"/>
        <v>124327</v>
      </c>
      <c r="E9" s="509">
        <f t="shared" si="0"/>
        <v>132485</v>
      </c>
      <c r="F9" s="509">
        <f t="shared" si="0"/>
        <v>133651</v>
      </c>
      <c r="G9" s="509">
        <f t="shared" si="0"/>
        <v>145224</v>
      </c>
    </row>
    <row r="10" spans="1:9" ht="15.75" customHeight="1">
      <c r="A10" s="392" t="s">
        <v>169</v>
      </c>
      <c r="B10" s="511"/>
      <c r="C10" s="512"/>
      <c r="D10" s="511"/>
      <c r="E10" s="511"/>
      <c r="F10" s="511"/>
      <c r="G10" s="511"/>
    </row>
    <row r="11" spans="1:9" s="76" customFormat="1">
      <c r="A11" s="76" t="s">
        <v>303</v>
      </c>
      <c r="B11" s="513">
        <f>B12</f>
        <v>51</v>
      </c>
      <c r="C11" s="513">
        <f>C12</f>
        <v>3</v>
      </c>
      <c r="D11" s="513">
        <f>D12</f>
        <v>0</v>
      </c>
      <c r="E11" s="513">
        <f t="shared" ref="E11:G11" si="1">E12</f>
        <v>3</v>
      </c>
      <c r="F11" s="513">
        <f t="shared" si="1"/>
        <v>3</v>
      </c>
      <c r="G11" s="513">
        <f t="shared" si="1"/>
        <v>3</v>
      </c>
    </row>
    <row r="12" spans="1:9" s="60" customFormat="1">
      <c r="A12" s="77" t="s">
        <v>304</v>
      </c>
      <c r="B12" s="501">
        <v>51</v>
      </c>
      <c r="C12" s="501">
        <v>3</v>
      </c>
      <c r="D12" s="501">
        <v>0</v>
      </c>
      <c r="E12" s="501">
        <v>3</v>
      </c>
      <c r="F12" s="501">
        <v>3</v>
      </c>
      <c r="G12" s="501">
        <v>3</v>
      </c>
    </row>
    <row r="13" spans="1:9" s="76" customFormat="1">
      <c r="A13" s="76" t="s">
        <v>305</v>
      </c>
      <c r="B13" s="513">
        <f>SUM(B14:B33,B43:B46)</f>
        <v>12719</v>
      </c>
      <c r="C13" s="513">
        <f>SUM(C14:C33,C43:C46)</f>
        <v>11426</v>
      </c>
      <c r="D13" s="513">
        <f>SUM(D14:D33,D43:D46)</f>
        <v>12032</v>
      </c>
      <c r="E13" s="513">
        <f t="shared" ref="E13:G13" si="2">SUM(E14:E33,E43:E46)</f>
        <v>10116</v>
      </c>
      <c r="F13" s="513">
        <f t="shared" si="2"/>
        <v>10260</v>
      </c>
      <c r="G13" s="513">
        <f t="shared" si="2"/>
        <v>10811</v>
      </c>
      <c r="I13" s="55"/>
    </row>
    <row r="14" spans="1:9" s="60" customFormat="1" ht="25.5">
      <c r="A14" s="77" t="s">
        <v>306</v>
      </c>
      <c r="B14" s="501">
        <v>6721</v>
      </c>
      <c r="C14" s="501">
        <v>4633</v>
      </c>
      <c r="D14" s="501">
        <v>4903</v>
      </c>
      <c r="E14" s="501">
        <v>3073</v>
      </c>
      <c r="F14" s="501">
        <v>2816</v>
      </c>
      <c r="G14" s="501">
        <v>2997</v>
      </c>
      <c r="I14" s="59"/>
    </row>
    <row r="15" spans="1:9" s="60" customFormat="1">
      <c r="A15" s="77" t="s">
        <v>252</v>
      </c>
      <c r="B15" s="501">
        <v>566</v>
      </c>
      <c r="C15" s="501">
        <v>579</v>
      </c>
      <c r="D15" s="501">
        <v>580</v>
      </c>
      <c r="E15" s="501">
        <v>502</v>
      </c>
      <c r="F15" s="501">
        <v>528</v>
      </c>
      <c r="G15" s="501">
        <v>555</v>
      </c>
    </row>
    <row r="16" spans="1:9" s="60" customFormat="1" ht="25.5">
      <c r="A16" s="77" t="s">
        <v>307</v>
      </c>
      <c r="B16" s="501">
        <v>0</v>
      </c>
      <c r="C16" s="501">
        <v>0</v>
      </c>
      <c r="D16" s="501">
        <v>0</v>
      </c>
      <c r="E16" s="501">
        <v>0</v>
      </c>
      <c r="F16" s="501">
        <v>0</v>
      </c>
      <c r="G16" s="501">
        <v>0</v>
      </c>
    </row>
    <row r="17" spans="1:7" s="60" customFormat="1">
      <c r="A17" s="77" t="s">
        <v>308</v>
      </c>
      <c r="B17" s="501">
        <v>287</v>
      </c>
      <c r="C17" s="501">
        <v>297</v>
      </c>
      <c r="D17" s="501">
        <v>309</v>
      </c>
      <c r="E17" s="501">
        <v>292</v>
      </c>
      <c r="F17" s="501">
        <v>315</v>
      </c>
      <c r="G17" s="501">
        <v>329</v>
      </c>
    </row>
    <row r="18" spans="1:7" s="60" customFormat="1">
      <c r="A18" s="77" t="s">
        <v>309</v>
      </c>
      <c r="B18" s="501">
        <v>2579</v>
      </c>
      <c r="C18" s="501">
        <v>2788</v>
      </c>
      <c r="D18" s="501">
        <v>2892</v>
      </c>
      <c r="E18" s="501">
        <v>3337</v>
      </c>
      <c r="F18" s="501">
        <v>3609</v>
      </c>
      <c r="G18" s="501">
        <v>3703</v>
      </c>
    </row>
    <row r="19" spans="1:7" s="60" customFormat="1" ht="25.5">
      <c r="A19" s="77" t="s">
        <v>310</v>
      </c>
      <c r="B19" s="501">
        <v>89</v>
      </c>
      <c r="C19" s="501">
        <v>241</v>
      </c>
      <c r="D19" s="501">
        <v>256</v>
      </c>
      <c r="E19" s="501">
        <v>201</v>
      </c>
      <c r="F19" s="501">
        <v>212</v>
      </c>
      <c r="G19" s="501">
        <v>220</v>
      </c>
    </row>
    <row r="20" spans="1:7" s="60" customFormat="1" ht="38.25">
      <c r="A20" s="77" t="s">
        <v>401</v>
      </c>
      <c r="B20" s="501">
        <v>631</v>
      </c>
      <c r="C20" s="501">
        <v>938</v>
      </c>
      <c r="D20" s="501">
        <v>965</v>
      </c>
      <c r="E20" s="501">
        <v>737</v>
      </c>
      <c r="F20" s="501">
        <v>742</v>
      </c>
      <c r="G20" s="501">
        <v>754</v>
      </c>
    </row>
    <row r="21" spans="1:7" s="60" customFormat="1" ht="25.5">
      <c r="A21" s="77" t="s">
        <v>312</v>
      </c>
      <c r="B21" s="501">
        <v>87</v>
      </c>
      <c r="C21" s="501">
        <v>45</v>
      </c>
      <c r="D21" s="501">
        <v>49</v>
      </c>
      <c r="E21" s="501">
        <v>18</v>
      </c>
      <c r="F21" s="501">
        <v>20</v>
      </c>
      <c r="G21" s="501">
        <v>20</v>
      </c>
    </row>
    <row r="22" spans="1:7" s="60" customFormat="1" ht="25.5">
      <c r="A22" s="77" t="s">
        <v>313</v>
      </c>
      <c r="B22" s="501">
        <v>110</v>
      </c>
      <c r="C22" s="501">
        <v>134</v>
      </c>
      <c r="D22" s="501">
        <v>143</v>
      </c>
      <c r="E22" s="501">
        <v>143</v>
      </c>
      <c r="F22" s="501">
        <v>148</v>
      </c>
      <c r="G22" s="501">
        <v>159</v>
      </c>
    </row>
    <row r="23" spans="1:7" s="60" customFormat="1" ht="25.5">
      <c r="A23" s="77" t="s">
        <v>314</v>
      </c>
      <c r="B23" s="501">
        <v>11</v>
      </c>
      <c r="C23" s="501">
        <v>6</v>
      </c>
      <c r="D23" s="501">
        <v>6</v>
      </c>
      <c r="E23" s="501">
        <v>1</v>
      </c>
      <c r="F23" s="501">
        <v>1</v>
      </c>
      <c r="G23" s="501">
        <v>1</v>
      </c>
    </row>
    <row r="24" spans="1:7" s="60" customFormat="1" ht="25.5">
      <c r="A24" s="77" t="s">
        <v>545</v>
      </c>
      <c r="B24" s="501">
        <v>195</v>
      </c>
      <c r="C24" s="501">
        <v>133</v>
      </c>
      <c r="D24" s="501">
        <v>141</v>
      </c>
      <c r="E24" s="501">
        <v>44</v>
      </c>
      <c r="F24" s="501">
        <v>43</v>
      </c>
      <c r="G24" s="501">
        <v>43</v>
      </c>
    </row>
    <row r="25" spans="1:7" s="60" customFormat="1" ht="38.25">
      <c r="A25" s="77" t="s">
        <v>315</v>
      </c>
      <c r="B25" s="501">
        <v>0</v>
      </c>
      <c r="C25" s="501">
        <v>2</v>
      </c>
      <c r="D25" s="501">
        <v>2</v>
      </c>
      <c r="E25" s="501">
        <v>0</v>
      </c>
      <c r="F25" s="501">
        <v>0</v>
      </c>
      <c r="G25" s="501">
        <v>0</v>
      </c>
    </row>
    <row r="26" spans="1:7" s="60" customFormat="1" ht="25.5">
      <c r="A26" s="77" t="s">
        <v>316</v>
      </c>
      <c r="B26" s="501">
        <v>48</v>
      </c>
      <c r="C26" s="501">
        <v>17</v>
      </c>
      <c r="D26" s="501">
        <v>16</v>
      </c>
      <c r="E26" s="501">
        <v>16</v>
      </c>
      <c r="F26" s="501">
        <v>17</v>
      </c>
      <c r="G26" s="501">
        <v>17</v>
      </c>
    </row>
    <row r="27" spans="1:7" s="60" customFormat="1" ht="25.5">
      <c r="A27" s="77" t="s">
        <v>317</v>
      </c>
      <c r="B27" s="501">
        <v>395</v>
      </c>
      <c r="C27" s="501">
        <v>448</v>
      </c>
      <c r="D27" s="501">
        <v>501</v>
      </c>
      <c r="E27" s="501">
        <v>571</v>
      </c>
      <c r="F27" s="501">
        <v>612</v>
      </c>
      <c r="G27" s="501">
        <v>669</v>
      </c>
    </row>
    <row r="28" spans="1:7" s="60" customFormat="1">
      <c r="A28" s="77" t="s">
        <v>318</v>
      </c>
      <c r="B28" s="501">
        <v>25</v>
      </c>
      <c r="C28" s="501">
        <v>2</v>
      </c>
      <c r="D28" s="501">
        <v>2</v>
      </c>
      <c r="E28" s="501">
        <v>8</v>
      </c>
      <c r="F28" s="501">
        <v>11</v>
      </c>
      <c r="G28" s="501">
        <v>11</v>
      </c>
    </row>
    <row r="29" spans="1:7" s="60" customFormat="1" ht="38.25">
      <c r="A29" s="77" t="s">
        <v>518</v>
      </c>
      <c r="B29" s="501">
        <v>610</v>
      </c>
      <c r="C29" s="501">
        <v>561</v>
      </c>
      <c r="D29" s="501">
        <v>610</v>
      </c>
      <c r="E29" s="501">
        <v>443</v>
      </c>
      <c r="F29" s="501">
        <v>448</v>
      </c>
      <c r="G29" s="501">
        <v>492</v>
      </c>
    </row>
    <row r="30" spans="1:7" s="60" customFormat="1" ht="38.25">
      <c r="A30" s="77" t="s">
        <v>522</v>
      </c>
      <c r="B30" s="501">
        <v>0</v>
      </c>
      <c r="C30" s="501">
        <v>0</v>
      </c>
      <c r="D30" s="501">
        <v>0</v>
      </c>
      <c r="E30" s="501">
        <v>0</v>
      </c>
      <c r="F30" s="501">
        <v>0</v>
      </c>
      <c r="G30" s="501">
        <v>0</v>
      </c>
    </row>
    <row r="31" spans="1:7" s="60" customFormat="1" ht="25.5">
      <c r="A31" s="77" t="s">
        <v>321</v>
      </c>
      <c r="B31" s="501">
        <v>7</v>
      </c>
      <c r="C31" s="501">
        <v>1</v>
      </c>
      <c r="D31" s="501">
        <v>1</v>
      </c>
      <c r="E31" s="501">
        <v>1</v>
      </c>
      <c r="F31" s="501">
        <v>1</v>
      </c>
      <c r="G31" s="501">
        <v>1</v>
      </c>
    </row>
    <row r="32" spans="1:7" s="60" customFormat="1" ht="25.5">
      <c r="A32" s="77" t="s">
        <v>322</v>
      </c>
      <c r="B32" s="501">
        <v>10</v>
      </c>
      <c r="C32" s="501">
        <v>0</v>
      </c>
      <c r="D32" s="501">
        <v>0</v>
      </c>
      <c r="E32" s="501">
        <v>0</v>
      </c>
      <c r="F32" s="501">
        <v>0</v>
      </c>
      <c r="G32" s="501">
        <v>0</v>
      </c>
    </row>
    <row r="33" spans="1:7" s="60" customFormat="1" ht="29.25" customHeight="1">
      <c r="A33" s="77" t="s">
        <v>323</v>
      </c>
      <c r="B33" s="501">
        <v>12</v>
      </c>
      <c r="C33" s="501">
        <v>2</v>
      </c>
      <c r="D33" s="501">
        <v>2</v>
      </c>
      <c r="E33" s="501">
        <v>3</v>
      </c>
      <c r="F33" s="501">
        <v>3</v>
      </c>
      <c r="G33" s="501">
        <v>3</v>
      </c>
    </row>
    <row r="34" spans="1:7" s="60" customFormat="1" ht="13.5" customHeight="1">
      <c r="A34" s="77"/>
      <c r="B34" s="59"/>
      <c r="C34" s="59"/>
      <c r="D34" s="59"/>
      <c r="E34" s="59"/>
      <c r="F34" s="59"/>
      <c r="G34" s="59"/>
    </row>
    <row r="35" spans="1:7" ht="20.100000000000001" customHeight="1">
      <c r="A35" s="384" t="s">
        <v>537</v>
      </c>
    </row>
    <row r="36" spans="1:7" ht="20.100000000000001" customHeight="1">
      <c r="A36" s="384" t="s">
        <v>166</v>
      </c>
    </row>
    <row r="37" spans="1:7" ht="20.100000000000001" customHeight="1">
      <c r="A37" s="386" t="s">
        <v>538</v>
      </c>
    </row>
    <row r="38" spans="1:7" ht="17.100000000000001" customHeight="1">
      <c r="A38" s="386" t="s">
        <v>578</v>
      </c>
    </row>
    <row r="39" spans="1:7" ht="11.25" customHeight="1">
      <c r="A39" s="386"/>
    </row>
    <row r="40" spans="1:7" ht="17.100000000000001" customHeight="1">
      <c r="A40" s="387"/>
      <c r="D40" s="388"/>
      <c r="F40" s="388"/>
      <c r="G40" s="388" t="s">
        <v>533</v>
      </c>
    </row>
    <row r="41" spans="1:7" ht="27" customHeight="1">
      <c r="A41" s="389"/>
      <c r="B41" s="498">
        <v>2010</v>
      </c>
      <c r="C41" s="498">
        <v>2015</v>
      </c>
      <c r="D41" s="498">
        <v>2016</v>
      </c>
      <c r="E41" s="362">
        <v>2017</v>
      </c>
      <c r="F41" s="362">
        <v>2018</v>
      </c>
      <c r="G41" s="362" t="s">
        <v>567</v>
      </c>
    </row>
    <row r="42" spans="1:7" ht="8.25" customHeight="1">
      <c r="A42" s="390"/>
      <c r="B42" s="499"/>
      <c r="C42" s="499"/>
      <c r="D42" s="499"/>
      <c r="E42" s="364"/>
      <c r="F42" s="364"/>
      <c r="G42" s="364"/>
    </row>
    <row r="43" spans="1:7" s="60" customFormat="1" ht="25.5">
      <c r="A43" s="77" t="s">
        <v>325</v>
      </c>
      <c r="B43" s="501">
        <v>5</v>
      </c>
      <c r="C43" s="501">
        <v>2</v>
      </c>
      <c r="D43" s="501">
        <v>2</v>
      </c>
      <c r="E43" s="501">
        <v>6</v>
      </c>
      <c r="F43" s="501">
        <v>7</v>
      </c>
      <c r="G43" s="501">
        <v>7</v>
      </c>
    </row>
    <row r="44" spans="1:7" s="60" customFormat="1" ht="25.5">
      <c r="A44" s="77" t="s">
        <v>326</v>
      </c>
      <c r="B44" s="501">
        <v>287</v>
      </c>
      <c r="C44" s="501">
        <v>557</v>
      </c>
      <c r="D44" s="501">
        <v>613</v>
      </c>
      <c r="E44" s="501">
        <v>663</v>
      </c>
      <c r="F44" s="501">
        <v>667</v>
      </c>
      <c r="G44" s="501">
        <v>770</v>
      </c>
    </row>
    <row r="45" spans="1:7" s="60" customFormat="1" ht="25.5">
      <c r="A45" s="77" t="s">
        <v>327</v>
      </c>
      <c r="B45" s="501">
        <v>20</v>
      </c>
      <c r="C45" s="501">
        <v>29</v>
      </c>
      <c r="D45" s="501">
        <v>28</v>
      </c>
      <c r="E45" s="501">
        <v>50</v>
      </c>
      <c r="F45" s="501">
        <v>53</v>
      </c>
      <c r="G45" s="501">
        <v>53</v>
      </c>
    </row>
    <row r="46" spans="1:7" s="60" customFormat="1" ht="25.5">
      <c r="A46" s="77" t="s">
        <v>328</v>
      </c>
      <c r="B46" s="501">
        <v>24</v>
      </c>
      <c r="C46" s="501">
        <v>11</v>
      </c>
      <c r="D46" s="501">
        <v>11</v>
      </c>
      <c r="E46" s="501">
        <v>7</v>
      </c>
      <c r="F46" s="501">
        <v>7</v>
      </c>
      <c r="G46" s="501">
        <v>7</v>
      </c>
    </row>
    <row r="47" spans="1:7" s="76" customFormat="1" ht="38.25">
      <c r="A47" s="80" t="s">
        <v>329</v>
      </c>
      <c r="B47" s="513">
        <f>B48</f>
        <v>34</v>
      </c>
      <c r="C47" s="513">
        <f>C48</f>
        <v>46</v>
      </c>
      <c r="D47" s="513">
        <f>D48</f>
        <v>29</v>
      </c>
      <c r="E47" s="513">
        <f t="shared" ref="E47:G47" si="3">E48</f>
        <v>38</v>
      </c>
      <c r="F47" s="513">
        <f t="shared" si="3"/>
        <v>42</v>
      </c>
      <c r="G47" s="513">
        <f t="shared" si="3"/>
        <v>44</v>
      </c>
    </row>
    <row r="48" spans="1:7" s="60" customFormat="1" ht="38.25">
      <c r="A48" s="77" t="s">
        <v>330</v>
      </c>
      <c r="B48" s="501">
        <v>34</v>
      </c>
      <c r="C48" s="501">
        <v>46</v>
      </c>
      <c r="D48" s="501">
        <v>29</v>
      </c>
      <c r="E48" s="501">
        <v>38</v>
      </c>
      <c r="F48" s="501">
        <v>42</v>
      </c>
      <c r="G48" s="501">
        <v>44</v>
      </c>
    </row>
    <row r="49" spans="1:7" s="76" customFormat="1" ht="38.25">
      <c r="A49" s="80" t="s">
        <v>331</v>
      </c>
      <c r="B49" s="513">
        <f>B50+B51+B52</f>
        <v>68</v>
      </c>
      <c r="C49" s="513">
        <f>C50+C51+C52</f>
        <v>94</v>
      </c>
      <c r="D49" s="513">
        <f>D50+D51+D52</f>
        <v>60</v>
      </c>
      <c r="E49" s="513">
        <f t="shared" ref="E49:G49" si="4">E50+E51+E52</f>
        <v>71</v>
      </c>
      <c r="F49" s="513">
        <f t="shared" si="4"/>
        <v>69</v>
      </c>
      <c r="G49" s="513">
        <f t="shared" si="4"/>
        <v>71</v>
      </c>
    </row>
    <row r="50" spans="1:7" s="60" customFormat="1" ht="25.5">
      <c r="A50" s="77" t="s">
        <v>332</v>
      </c>
      <c r="B50" s="501">
        <v>18</v>
      </c>
      <c r="C50" s="501">
        <v>11</v>
      </c>
      <c r="D50" s="501">
        <v>8</v>
      </c>
      <c r="E50" s="501">
        <v>13</v>
      </c>
      <c r="F50" s="501">
        <v>14</v>
      </c>
      <c r="G50" s="501">
        <v>14</v>
      </c>
    </row>
    <row r="51" spans="1:7" s="82" customFormat="1" ht="25.5">
      <c r="A51" s="81" t="s">
        <v>333</v>
      </c>
      <c r="B51" s="507">
        <v>0</v>
      </c>
      <c r="C51" s="507">
        <v>0</v>
      </c>
      <c r="D51" s="501">
        <v>0</v>
      </c>
      <c r="E51" s="501">
        <v>1</v>
      </c>
      <c r="F51" s="501">
        <v>0</v>
      </c>
      <c r="G51" s="501">
        <v>1</v>
      </c>
    </row>
    <row r="52" spans="1:7" s="76" customFormat="1" ht="38.25">
      <c r="A52" s="77" t="s">
        <v>524</v>
      </c>
      <c r="B52" s="501">
        <v>50</v>
      </c>
      <c r="C52" s="501">
        <v>83</v>
      </c>
      <c r="D52" s="501">
        <v>52</v>
      </c>
      <c r="E52" s="501">
        <v>57</v>
      </c>
      <c r="F52" s="501">
        <v>55</v>
      </c>
      <c r="G52" s="501">
        <v>56</v>
      </c>
    </row>
    <row r="53" spans="1:7" s="60" customFormat="1">
      <c r="A53" s="76" t="s">
        <v>335</v>
      </c>
      <c r="B53" s="513">
        <f>B54+B55+B56</f>
        <v>103</v>
      </c>
      <c r="C53" s="513">
        <f>C54+C55+C56</f>
        <v>121</v>
      </c>
      <c r="D53" s="513">
        <f>D54+D55+D56</f>
        <v>157</v>
      </c>
      <c r="E53" s="513">
        <f t="shared" ref="E53:G53" si="5">E54+E55+E56</f>
        <v>308</v>
      </c>
      <c r="F53" s="513">
        <f t="shared" si="5"/>
        <v>385</v>
      </c>
      <c r="G53" s="513">
        <f t="shared" si="5"/>
        <v>427</v>
      </c>
    </row>
    <row r="54" spans="1:7" s="60" customFormat="1">
      <c r="A54" s="77" t="s">
        <v>336</v>
      </c>
      <c r="B54" s="501">
        <v>95</v>
      </c>
      <c r="C54" s="501">
        <v>107</v>
      </c>
      <c r="D54" s="501">
        <v>135</v>
      </c>
      <c r="E54" s="501">
        <v>303</v>
      </c>
      <c r="F54" s="501">
        <f>385-F55-F56</f>
        <v>377</v>
      </c>
      <c r="G54" s="501">
        <v>419</v>
      </c>
    </row>
    <row r="55" spans="1:7" s="60" customFormat="1" ht="25.5">
      <c r="A55" s="77" t="s">
        <v>337</v>
      </c>
      <c r="B55" s="501">
        <v>7</v>
      </c>
      <c r="C55" s="501">
        <v>12</v>
      </c>
      <c r="D55" s="501">
        <v>18</v>
      </c>
      <c r="E55" s="501">
        <v>4</v>
      </c>
      <c r="F55" s="501">
        <v>6</v>
      </c>
      <c r="G55" s="501">
        <v>6</v>
      </c>
    </row>
    <row r="56" spans="1:7" s="76" customFormat="1" ht="25.5">
      <c r="A56" s="77" t="s">
        <v>338</v>
      </c>
      <c r="B56" s="501">
        <v>1</v>
      </c>
      <c r="C56" s="501">
        <v>2</v>
      </c>
      <c r="D56" s="501">
        <v>4</v>
      </c>
      <c r="E56" s="501">
        <v>1</v>
      </c>
      <c r="F56" s="501">
        <v>2</v>
      </c>
      <c r="G56" s="501">
        <v>2</v>
      </c>
    </row>
    <row r="57" spans="1:7" s="60" customFormat="1" ht="38.25">
      <c r="A57" s="80" t="s">
        <v>339</v>
      </c>
      <c r="B57" s="513">
        <f>B58+B59+B60</f>
        <v>47262</v>
      </c>
      <c r="C57" s="513">
        <f>C58+C59+C60</f>
        <v>57186</v>
      </c>
      <c r="D57" s="513">
        <f>D58+D59+D60</f>
        <v>58663</v>
      </c>
      <c r="E57" s="513">
        <f t="shared" ref="E57:G57" si="6">E58+E59+E60</f>
        <v>60554</v>
      </c>
      <c r="F57" s="513">
        <f t="shared" si="6"/>
        <v>59633</v>
      </c>
      <c r="G57" s="513">
        <f t="shared" si="6"/>
        <v>64713</v>
      </c>
    </row>
    <row r="58" spans="1:7" s="60" customFormat="1" ht="38.25">
      <c r="A58" s="77" t="s">
        <v>525</v>
      </c>
      <c r="B58" s="501">
        <v>948</v>
      </c>
      <c r="C58" s="501">
        <v>1075</v>
      </c>
      <c r="D58" s="501">
        <v>1357</v>
      </c>
      <c r="E58" s="501">
        <v>982</v>
      </c>
      <c r="F58" s="501">
        <v>985</v>
      </c>
      <c r="G58" s="501">
        <v>1111</v>
      </c>
    </row>
    <row r="59" spans="1:7" s="60" customFormat="1" ht="38.25">
      <c r="A59" s="77" t="s">
        <v>526</v>
      </c>
      <c r="B59" s="501">
        <v>2607</v>
      </c>
      <c r="C59" s="501">
        <v>3584</v>
      </c>
      <c r="D59" s="501">
        <v>3528</v>
      </c>
      <c r="E59" s="501">
        <v>4218</v>
      </c>
      <c r="F59" s="501">
        <v>4320</v>
      </c>
      <c r="G59" s="501">
        <v>4700</v>
      </c>
    </row>
    <row r="60" spans="1:7" s="76" customFormat="1" ht="27" customHeight="1">
      <c r="A60" s="77" t="s">
        <v>527</v>
      </c>
      <c r="B60" s="501">
        <v>43707</v>
      </c>
      <c r="C60" s="501">
        <v>52527</v>
      </c>
      <c r="D60" s="501">
        <v>53778</v>
      </c>
      <c r="E60" s="501">
        <v>55354</v>
      </c>
      <c r="F60" s="501">
        <f>59633-F58-F59</f>
        <v>54328</v>
      </c>
      <c r="G60" s="501">
        <v>58902</v>
      </c>
    </row>
    <row r="61" spans="1:7" s="60" customFormat="1">
      <c r="A61" s="80" t="s">
        <v>343</v>
      </c>
      <c r="B61" s="513">
        <f>B62+B63+B64+B65</f>
        <v>818</v>
      </c>
      <c r="C61" s="513">
        <f>C62+C63+C64+C65</f>
        <v>913</v>
      </c>
      <c r="D61" s="513">
        <f>D62+D63+D64+D65</f>
        <v>1168</v>
      </c>
      <c r="E61" s="513">
        <f t="shared" ref="E61:G61" si="7">E62+E63+E64+E65</f>
        <v>940</v>
      </c>
      <c r="F61" s="513">
        <f t="shared" si="7"/>
        <v>996</v>
      </c>
      <c r="G61" s="513">
        <f t="shared" si="7"/>
        <v>1058</v>
      </c>
    </row>
    <row r="62" spans="1:7" s="60" customFormat="1" ht="25.5">
      <c r="A62" s="77" t="s">
        <v>344</v>
      </c>
      <c r="B62" s="501">
        <v>782</v>
      </c>
      <c r="C62" s="501">
        <v>738</v>
      </c>
      <c r="D62" s="501">
        <v>975</v>
      </c>
      <c r="E62" s="501">
        <v>760</v>
      </c>
      <c r="F62" s="501">
        <f>996-F63-F64</f>
        <v>805</v>
      </c>
      <c r="G62" s="501">
        <v>849</v>
      </c>
    </row>
    <row r="63" spans="1:7" s="60" customFormat="1">
      <c r="A63" s="77" t="s">
        <v>345</v>
      </c>
      <c r="B63" s="501">
        <v>14</v>
      </c>
      <c r="C63" s="501">
        <v>14</v>
      </c>
      <c r="D63" s="501">
        <v>21</v>
      </c>
      <c r="E63" s="501">
        <v>2</v>
      </c>
      <c r="F63" s="501">
        <v>2</v>
      </c>
      <c r="G63" s="501">
        <v>2</v>
      </c>
    </row>
    <row r="64" spans="1:7" s="60" customFormat="1" ht="25.5">
      <c r="A64" s="77" t="s">
        <v>346</v>
      </c>
      <c r="B64" s="501">
        <v>8</v>
      </c>
      <c r="C64" s="501">
        <v>161</v>
      </c>
      <c r="D64" s="501">
        <v>172</v>
      </c>
      <c r="E64" s="501">
        <v>178</v>
      </c>
      <c r="F64" s="501">
        <v>189</v>
      </c>
      <c r="G64" s="501">
        <v>207</v>
      </c>
    </row>
    <row r="65" spans="1:7" s="76" customFormat="1" ht="25.5">
      <c r="A65" s="77" t="s">
        <v>347</v>
      </c>
      <c r="B65" s="501">
        <v>14</v>
      </c>
      <c r="C65" s="501">
        <v>0</v>
      </c>
      <c r="D65" s="501">
        <v>0</v>
      </c>
      <c r="E65" s="501">
        <v>0</v>
      </c>
      <c r="F65" s="501">
        <v>0</v>
      </c>
      <c r="G65" s="501">
        <v>0</v>
      </c>
    </row>
    <row r="66" spans="1:7" s="76" customFormat="1">
      <c r="A66" s="77"/>
      <c r="B66" s="59"/>
      <c r="C66" s="59"/>
      <c r="D66" s="59"/>
      <c r="E66" s="59"/>
      <c r="F66" s="59"/>
      <c r="G66" s="59"/>
    </row>
    <row r="67" spans="1:7" ht="20.100000000000001" customHeight="1">
      <c r="A67" s="384" t="s">
        <v>537</v>
      </c>
    </row>
    <row r="68" spans="1:7" ht="20.100000000000001" customHeight="1">
      <c r="A68" s="384" t="s">
        <v>166</v>
      </c>
    </row>
    <row r="69" spans="1:7" ht="20.100000000000001" customHeight="1">
      <c r="A69" s="386" t="s">
        <v>538</v>
      </c>
    </row>
    <row r="70" spans="1:7" ht="17.100000000000001" customHeight="1">
      <c r="A70" s="386" t="s">
        <v>578</v>
      </c>
    </row>
    <row r="71" spans="1:7" ht="11.25" customHeight="1">
      <c r="A71" s="386"/>
    </row>
    <row r="72" spans="1:7" ht="17.100000000000001" customHeight="1">
      <c r="A72" s="387"/>
      <c r="D72" s="388"/>
      <c r="F72" s="388"/>
      <c r="G72" s="388" t="s">
        <v>533</v>
      </c>
    </row>
    <row r="73" spans="1:7" ht="27" customHeight="1">
      <c r="A73" s="389"/>
      <c r="B73" s="498">
        <v>2010</v>
      </c>
      <c r="C73" s="498">
        <v>2015</v>
      </c>
      <c r="D73" s="498">
        <v>2016</v>
      </c>
      <c r="E73" s="362">
        <v>2017</v>
      </c>
      <c r="F73" s="362">
        <v>2018</v>
      </c>
      <c r="G73" s="362" t="s">
        <v>567</v>
      </c>
    </row>
    <row r="74" spans="1:7" ht="8.25" customHeight="1">
      <c r="A74" s="390"/>
      <c r="B74" s="499"/>
      <c r="C74" s="499"/>
      <c r="D74" s="499"/>
      <c r="E74" s="364"/>
      <c r="F74" s="364"/>
      <c r="G74" s="364"/>
    </row>
    <row r="75" spans="1:7" s="60" customFormat="1" ht="25.5">
      <c r="A75" s="80" t="s">
        <v>348</v>
      </c>
      <c r="B75" s="513">
        <f>B76+B77</f>
        <v>23691</v>
      </c>
      <c r="C75" s="513">
        <f>C76+C77</f>
        <v>30682</v>
      </c>
      <c r="D75" s="513">
        <f>D76+D77</f>
        <v>31080</v>
      </c>
      <c r="E75" s="513">
        <f t="shared" ref="E75:G75" si="8">E76+E77</f>
        <v>37071</v>
      </c>
      <c r="F75" s="513">
        <f t="shared" si="8"/>
        <v>38441</v>
      </c>
      <c r="G75" s="513">
        <f t="shared" si="8"/>
        <v>41556</v>
      </c>
    </row>
    <row r="76" spans="1:7" s="60" customFormat="1">
      <c r="A76" s="77" t="s">
        <v>349</v>
      </c>
      <c r="B76" s="501">
        <v>597</v>
      </c>
      <c r="C76" s="501">
        <v>786</v>
      </c>
      <c r="D76" s="501">
        <v>801</v>
      </c>
      <c r="E76" s="501">
        <v>977</v>
      </c>
      <c r="F76" s="501">
        <v>1028</v>
      </c>
      <c r="G76" s="501">
        <v>1101</v>
      </c>
    </row>
    <row r="77" spans="1:7" s="76" customFormat="1" ht="18" customHeight="1">
      <c r="A77" s="77" t="s">
        <v>350</v>
      </c>
      <c r="B77" s="501">
        <v>23094</v>
      </c>
      <c r="C77" s="501">
        <v>29896</v>
      </c>
      <c r="D77" s="501">
        <v>30279</v>
      </c>
      <c r="E77" s="501">
        <v>36094</v>
      </c>
      <c r="F77" s="501">
        <f>38441-F76</f>
        <v>37413</v>
      </c>
      <c r="G77" s="501">
        <v>40455</v>
      </c>
    </row>
    <row r="78" spans="1:7" s="60" customFormat="1" ht="25.5">
      <c r="A78" s="80" t="s">
        <v>254</v>
      </c>
      <c r="B78" s="513">
        <f>B79+B80+B81+B82</f>
        <v>983</v>
      </c>
      <c r="C78" s="513">
        <f>C79+C80+C81+C82</f>
        <v>895</v>
      </c>
      <c r="D78" s="513">
        <f>D79+D80+D81+D82</f>
        <v>896</v>
      </c>
      <c r="E78" s="513">
        <f t="shared" ref="E78:G78" si="9">E79+E80+E81+E82</f>
        <v>718</v>
      </c>
      <c r="F78" s="513">
        <f t="shared" si="9"/>
        <v>740</v>
      </c>
      <c r="G78" s="513">
        <f t="shared" si="9"/>
        <v>808</v>
      </c>
    </row>
    <row r="79" spans="1:7" s="60" customFormat="1">
      <c r="A79" s="60" t="s">
        <v>351</v>
      </c>
      <c r="B79" s="501">
        <v>1</v>
      </c>
      <c r="C79" s="501">
        <v>0</v>
      </c>
      <c r="D79" s="501">
        <v>0</v>
      </c>
      <c r="E79" s="501">
        <v>0</v>
      </c>
      <c r="F79" s="501">
        <v>0</v>
      </c>
      <c r="G79" s="501">
        <v>0</v>
      </c>
    </row>
    <row r="80" spans="1:7" s="60" customFormat="1" ht="25.5">
      <c r="A80" s="77" t="s">
        <v>352</v>
      </c>
      <c r="B80" s="501">
        <v>1</v>
      </c>
      <c r="C80" s="501">
        <v>0</v>
      </c>
      <c r="D80" s="501">
        <v>0</v>
      </c>
      <c r="E80" s="501">
        <v>0</v>
      </c>
      <c r="F80" s="501">
        <v>0</v>
      </c>
      <c r="G80" s="501">
        <v>0</v>
      </c>
    </row>
    <row r="81" spans="1:7" s="60" customFormat="1">
      <c r="A81" s="77" t="s">
        <v>353</v>
      </c>
      <c r="B81" s="501">
        <v>963</v>
      </c>
      <c r="C81" s="501">
        <v>895</v>
      </c>
      <c r="D81" s="501">
        <v>896</v>
      </c>
      <c r="E81" s="501">
        <v>718</v>
      </c>
      <c r="F81" s="501">
        <v>740</v>
      </c>
      <c r="G81" s="501">
        <v>808</v>
      </c>
    </row>
    <row r="82" spans="1:7" s="60" customFormat="1" ht="38.25">
      <c r="A82" s="77" t="s">
        <v>354</v>
      </c>
      <c r="B82" s="501">
        <v>18</v>
      </c>
      <c r="C82" s="501">
        <v>0</v>
      </c>
      <c r="D82" s="501">
        <v>0</v>
      </c>
      <c r="E82" s="501">
        <v>0</v>
      </c>
      <c r="F82" s="501">
        <v>0</v>
      </c>
      <c r="G82" s="501"/>
    </row>
    <row r="83" spans="1:7" s="76" customFormat="1" ht="25.5">
      <c r="A83" s="80" t="s">
        <v>355</v>
      </c>
      <c r="B83" s="513">
        <f>B84+B85+B86</f>
        <v>369</v>
      </c>
      <c r="C83" s="513">
        <f>C84+C85+C86</f>
        <v>408</v>
      </c>
      <c r="D83" s="513">
        <f>D84+D85+D86</f>
        <v>375</v>
      </c>
      <c r="E83" s="513">
        <f t="shared" ref="E83:G83" si="10">E84+E85+E86</f>
        <v>346</v>
      </c>
      <c r="F83" s="513">
        <f t="shared" si="10"/>
        <v>357</v>
      </c>
      <c r="G83" s="513">
        <f t="shared" si="10"/>
        <v>394</v>
      </c>
    </row>
    <row r="84" spans="1:7" s="60" customFormat="1" ht="38.25">
      <c r="A84" s="77" t="s">
        <v>356</v>
      </c>
      <c r="B84" s="501">
        <v>349</v>
      </c>
      <c r="C84" s="501">
        <v>406</v>
      </c>
      <c r="D84" s="501">
        <v>373</v>
      </c>
      <c r="E84" s="501">
        <v>345</v>
      </c>
      <c r="F84" s="501">
        <v>356</v>
      </c>
      <c r="G84" s="501">
        <v>393</v>
      </c>
    </row>
    <row r="85" spans="1:7" s="60" customFormat="1" ht="25.5">
      <c r="A85" s="77" t="s">
        <v>357</v>
      </c>
      <c r="B85" s="501">
        <v>3</v>
      </c>
      <c r="C85" s="501">
        <v>2</v>
      </c>
      <c r="D85" s="501">
        <v>2</v>
      </c>
      <c r="E85" s="501">
        <v>1</v>
      </c>
      <c r="F85" s="501">
        <v>1</v>
      </c>
      <c r="G85" s="501">
        <v>1</v>
      </c>
    </row>
    <row r="86" spans="1:7" s="60" customFormat="1">
      <c r="A86" s="77" t="s">
        <v>358</v>
      </c>
      <c r="B86" s="501">
        <v>17</v>
      </c>
      <c r="C86" s="501">
        <v>0</v>
      </c>
      <c r="D86" s="501">
        <v>0</v>
      </c>
      <c r="E86" s="501">
        <v>0</v>
      </c>
      <c r="F86" s="501">
        <v>0</v>
      </c>
      <c r="G86" s="501">
        <v>0</v>
      </c>
    </row>
    <row r="87" spans="1:7" s="76" customFormat="1" ht="25.5">
      <c r="A87" s="80" t="s">
        <v>359</v>
      </c>
      <c r="B87" s="513">
        <f>B88</f>
        <v>6599</v>
      </c>
      <c r="C87" s="513">
        <f>C88</f>
        <v>8982</v>
      </c>
      <c r="D87" s="513">
        <f>D88</f>
        <v>8976</v>
      </c>
      <c r="E87" s="513">
        <f t="shared" ref="E87:G87" si="11">E88</f>
        <v>9582</v>
      </c>
      <c r="F87" s="513">
        <f t="shared" si="11"/>
        <v>9608</v>
      </c>
      <c r="G87" s="513">
        <f t="shared" si="11"/>
        <v>10979</v>
      </c>
    </row>
    <row r="88" spans="1:7" s="60" customFormat="1" ht="25.5">
      <c r="A88" s="77" t="s">
        <v>360</v>
      </c>
      <c r="B88" s="501">
        <v>6599</v>
      </c>
      <c r="C88" s="501">
        <v>8982</v>
      </c>
      <c r="D88" s="501">
        <v>8976</v>
      </c>
      <c r="E88" s="501">
        <v>9582</v>
      </c>
      <c r="F88" s="501">
        <v>9608</v>
      </c>
      <c r="G88" s="501">
        <v>10979</v>
      </c>
    </row>
    <row r="89" spans="1:7" s="76" customFormat="1" ht="25.5">
      <c r="A89" s="80" t="s">
        <v>255</v>
      </c>
      <c r="B89" s="513">
        <f>B90+B91+B92+B93+B94</f>
        <v>322</v>
      </c>
      <c r="C89" s="513">
        <f>C90+C91+C92+C93+C94</f>
        <v>305</v>
      </c>
      <c r="D89" s="513">
        <f>D90+D91+D92+D93+D94</f>
        <v>329</v>
      </c>
      <c r="E89" s="513">
        <f t="shared" ref="E89:G89" si="12">E90+E91+E92+E93+E94</f>
        <v>221</v>
      </c>
      <c r="F89" s="513">
        <f t="shared" si="12"/>
        <v>226</v>
      </c>
      <c r="G89" s="513">
        <f t="shared" si="12"/>
        <v>244</v>
      </c>
    </row>
    <row r="90" spans="1:7" s="60" customFormat="1" ht="25.5">
      <c r="A90" s="77" t="s">
        <v>361</v>
      </c>
      <c r="B90" s="501">
        <v>6</v>
      </c>
      <c r="C90" s="501">
        <v>8</v>
      </c>
      <c r="D90" s="501">
        <v>7</v>
      </c>
      <c r="E90" s="501">
        <v>0</v>
      </c>
      <c r="F90" s="501">
        <v>0</v>
      </c>
      <c r="G90" s="501">
        <v>0</v>
      </c>
    </row>
    <row r="91" spans="1:7" s="60" customFormat="1" ht="38.25">
      <c r="A91" s="77" t="s">
        <v>530</v>
      </c>
      <c r="B91" s="501">
        <v>0</v>
      </c>
      <c r="C91" s="501">
        <v>0</v>
      </c>
      <c r="D91" s="501">
        <v>0</v>
      </c>
      <c r="E91" s="501">
        <v>0</v>
      </c>
      <c r="F91" s="501">
        <v>0</v>
      </c>
      <c r="G91" s="501">
        <v>0</v>
      </c>
    </row>
    <row r="92" spans="1:7" s="60" customFormat="1" ht="38.25">
      <c r="A92" s="77" t="s">
        <v>363</v>
      </c>
      <c r="B92" s="501">
        <v>0</v>
      </c>
      <c r="C92" s="501">
        <v>3</v>
      </c>
      <c r="D92" s="501">
        <v>3</v>
      </c>
      <c r="E92" s="501">
        <v>0</v>
      </c>
      <c r="F92" s="501">
        <v>0</v>
      </c>
      <c r="G92" s="501">
        <v>0</v>
      </c>
    </row>
    <row r="93" spans="1:7" s="60" customFormat="1" ht="25.5">
      <c r="A93" s="77" t="s">
        <v>364</v>
      </c>
      <c r="B93" s="501">
        <v>35</v>
      </c>
      <c r="C93" s="501">
        <v>36</v>
      </c>
      <c r="D93" s="501">
        <v>40</v>
      </c>
      <c r="E93" s="501">
        <v>43</v>
      </c>
      <c r="F93" s="501">
        <v>45</v>
      </c>
      <c r="G93" s="501">
        <v>48</v>
      </c>
    </row>
    <row r="94" spans="1:7" s="60" customFormat="1" ht="25.5">
      <c r="A94" s="77" t="s">
        <v>365</v>
      </c>
      <c r="B94" s="501">
        <v>281</v>
      </c>
      <c r="C94" s="501">
        <v>258</v>
      </c>
      <c r="D94" s="501">
        <v>279</v>
      </c>
      <c r="E94" s="501">
        <v>178</v>
      </c>
      <c r="F94" s="501">
        <f>226-F93</f>
        <v>181</v>
      </c>
      <c r="G94" s="501">
        <v>196</v>
      </c>
    </row>
    <row r="95" spans="1:7" s="76" customFormat="1" ht="25.5">
      <c r="A95" s="80" t="s">
        <v>366</v>
      </c>
      <c r="B95" s="513">
        <f>SUM(B96,B106:B110)</f>
        <v>759</v>
      </c>
      <c r="C95" s="513">
        <f>SUM(C96,C106:C110)</f>
        <v>971</v>
      </c>
      <c r="D95" s="513">
        <f>SUM(D96,D106:D110)</f>
        <v>955</v>
      </c>
      <c r="E95" s="513">
        <f t="shared" ref="E95:G95" si="13">SUM(E96,E106:E110)</f>
        <v>1014</v>
      </c>
      <c r="F95" s="513">
        <f t="shared" si="13"/>
        <v>1053</v>
      </c>
      <c r="G95" s="513">
        <f t="shared" si="13"/>
        <v>1139</v>
      </c>
    </row>
    <row r="96" spans="1:7" s="60" customFormat="1" ht="76.5">
      <c r="A96" s="77" t="s">
        <v>403</v>
      </c>
      <c r="B96" s="501">
        <v>470</v>
      </c>
      <c r="C96" s="501">
        <v>638</v>
      </c>
      <c r="D96" s="501">
        <v>619</v>
      </c>
      <c r="E96" s="501">
        <v>697</v>
      </c>
      <c r="F96" s="501">
        <f>1053-F106-F110</f>
        <v>723</v>
      </c>
      <c r="G96" s="501">
        <v>781</v>
      </c>
    </row>
    <row r="97" spans="1:7" s="60" customFormat="1">
      <c r="A97" s="77"/>
      <c r="B97" s="59"/>
      <c r="C97" s="59"/>
      <c r="D97" s="59"/>
      <c r="E97" s="59"/>
      <c r="F97" s="59"/>
      <c r="G97" s="59"/>
    </row>
    <row r="98" spans="1:7" ht="20.100000000000001" customHeight="1">
      <c r="A98" s="384" t="s">
        <v>537</v>
      </c>
    </row>
    <row r="99" spans="1:7" ht="20.100000000000001" customHeight="1">
      <c r="A99" s="384" t="s">
        <v>166</v>
      </c>
    </row>
    <row r="100" spans="1:7" ht="20.100000000000001" customHeight="1">
      <c r="A100" s="386" t="s">
        <v>538</v>
      </c>
    </row>
    <row r="101" spans="1:7" ht="17.100000000000001" customHeight="1">
      <c r="A101" s="386" t="s">
        <v>578</v>
      </c>
    </row>
    <row r="102" spans="1:7" ht="11.25" customHeight="1">
      <c r="A102" s="386"/>
    </row>
    <row r="103" spans="1:7" ht="17.100000000000001" customHeight="1">
      <c r="A103" s="387"/>
      <c r="D103" s="388"/>
      <c r="F103" s="388"/>
      <c r="G103" s="388" t="s">
        <v>533</v>
      </c>
    </row>
    <row r="104" spans="1:7" ht="27" customHeight="1">
      <c r="A104" s="389"/>
      <c r="B104" s="498">
        <v>2010</v>
      </c>
      <c r="C104" s="498">
        <v>2015</v>
      </c>
      <c r="D104" s="498">
        <v>2016</v>
      </c>
      <c r="E104" s="362">
        <v>2017</v>
      </c>
      <c r="F104" s="362">
        <v>2018</v>
      </c>
      <c r="G104" s="362" t="s">
        <v>567</v>
      </c>
    </row>
    <row r="105" spans="1:7" ht="8.25" customHeight="1">
      <c r="A105" s="390"/>
      <c r="B105" s="499"/>
      <c r="C105" s="499"/>
      <c r="D105" s="499"/>
      <c r="E105" s="364"/>
      <c r="F105" s="364"/>
      <c r="G105" s="364"/>
    </row>
    <row r="106" spans="1:7" s="60" customFormat="1" ht="25.5">
      <c r="A106" s="77" t="s">
        <v>368</v>
      </c>
      <c r="B106" s="501">
        <v>0</v>
      </c>
      <c r="C106" s="501">
        <v>1</v>
      </c>
      <c r="D106" s="501">
        <v>1</v>
      </c>
      <c r="E106" s="501">
        <v>2</v>
      </c>
      <c r="F106" s="501">
        <v>2</v>
      </c>
      <c r="G106" s="501">
        <v>2</v>
      </c>
    </row>
    <row r="107" spans="1:7" s="60" customFormat="1" ht="38.25">
      <c r="A107" s="77" t="s">
        <v>536</v>
      </c>
      <c r="B107" s="501">
        <v>0</v>
      </c>
      <c r="C107" s="501">
        <v>6</v>
      </c>
      <c r="D107" s="501">
        <v>6</v>
      </c>
      <c r="E107" s="501">
        <v>0</v>
      </c>
      <c r="F107" s="501">
        <v>0</v>
      </c>
      <c r="G107" s="501">
        <v>0</v>
      </c>
    </row>
    <row r="108" spans="1:7" s="60" customFormat="1" ht="25.5">
      <c r="A108" s="77" t="s">
        <v>370</v>
      </c>
      <c r="B108" s="501">
        <v>2</v>
      </c>
      <c r="C108" s="501">
        <v>0</v>
      </c>
      <c r="D108" s="501">
        <v>0</v>
      </c>
      <c r="E108" s="501">
        <v>0</v>
      </c>
      <c r="F108" s="501">
        <v>0</v>
      </c>
      <c r="G108" s="501">
        <v>0</v>
      </c>
    </row>
    <row r="109" spans="1:7" s="60" customFormat="1" ht="25.5">
      <c r="A109" s="77" t="s">
        <v>532</v>
      </c>
      <c r="B109" s="501">
        <v>2</v>
      </c>
      <c r="C109" s="501">
        <v>9</v>
      </c>
      <c r="D109" s="501">
        <v>11</v>
      </c>
      <c r="E109" s="501">
        <v>0</v>
      </c>
      <c r="F109" s="501">
        <v>0</v>
      </c>
      <c r="G109" s="501">
        <v>0</v>
      </c>
    </row>
    <row r="110" spans="1:7" s="60" customFormat="1" ht="38.25">
      <c r="A110" s="77" t="s">
        <v>372</v>
      </c>
      <c r="B110" s="501">
        <v>285</v>
      </c>
      <c r="C110" s="501">
        <v>317</v>
      </c>
      <c r="D110" s="501">
        <v>318</v>
      </c>
      <c r="E110" s="501">
        <v>315</v>
      </c>
      <c r="F110" s="501">
        <v>328</v>
      </c>
      <c r="G110" s="501">
        <v>356</v>
      </c>
    </row>
    <row r="111" spans="1:7" s="76" customFormat="1">
      <c r="A111" s="80" t="s">
        <v>373</v>
      </c>
      <c r="B111" s="513">
        <f>B112</f>
        <v>1091</v>
      </c>
      <c r="C111" s="513">
        <f>C112</f>
        <v>2234</v>
      </c>
      <c r="D111" s="513">
        <f>D112</f>
        <v>2125</v>
      </c>
      <c r="E111" s="513">
        <f t="shared" ref="E111:G111" si="14">E112</f>
        <v>3188</v>
      </c>
      <c r="F111" s="513">
        <f t="shared" si="14"/>
        <v>3215</v>
      </c>
      <c r="G111" s="513">
        <f t="shared" si="14"/>
        <v>3617</v>
      </c>
    </row>
    <row r="112" spans="1:7" s="60" customFormat="1">
      <c r="A112" s="77" t="s">
        <v>374</v>
      </c>
      <c r="B112" s="501">
        <v>1091</v>
      </c>
      <c r="C112" s="501">
        <v>2234</v>
      </c>
      <c r="D112" s="501">
        <v>2125</v>
      </c>
      <c r="E112" s="501">
        <v>3188</v>
      </c>
      <c r="F112" s="501">
        <v>3215</v>
      </c>
      <c r="G112" s="501">
        <v>3617</v>
      </c>
    </row>
    <row r="113" spans="1:7" s="76" customFormat="1" ht="25.5">
      <c r="A113" s="80" t="s">
        <v>375</v>
      </c>
      <c r="B113" s="513">
        <f>B114</f>
        <v>592</v>
      </c>
      <c r="C113" s="513">
        <f>C114</f>
        <v>712</v>
      </c>
      <c r="D113" s="513">
        <f>D114</f>
        <v>740</v>
      </c>
      <c r="E113" s="513">
        <f t="shared" ref="E113:G113" si="15">E114</f>
        <v>861</v>
      </c>
      <c r="F113" s="513">
        <f t="shared" si="15"/>
        <v>888</v>
      </c>
      <c r="G113" s="513">
        <f t="shared" si="15"/>
        <v>970</v>
      </c>
    </row>
    <row r="114" spans="1:7" s="60" customFormat="1">
      <c r="A114" s="77" t="s">
        <v>376</v>
      </c>
      <c r="B114" s="501">
        <v>592</v>
      </c>
      <c r="C114" s="501">
        <v>712</v>
      </c>
      <c r="D114" s="501">
        <v>740</v>
      </c>
      <c r="E114" s="501">
        <v>861</v>
      </c>
      <c r="F114" s="501">
        <v>888</v>
      </c>
      <c r="G114" s="501">
        <v>970</v>
      </c>
    </row>
    <row r="115" spans="1:7" s="76" customFormat="1" ht="25.5">
      <c r="A115" s="80" t="s">
        <v>377</v>
      </c>
      <c r="B115" s="513">
        <f>B116+B117+B118</f>
        <v>1073</v>
      </c>
      <c r="C115" s="513">
        <f>C116+C117+C118</f>
        <v>1520</v>
      </c>
      <c r="D115" s="513">
        <f>D116+D117+D118</f>
        <v>1331</v>
      </c>
      <c r="E115" s="513">
        <f t="shared" ref="E115:G115" si="16">E116+E117+E118</f>
        <v>1114</v>
      </c>
      <c r="F115" s="513">
        <f t="shared" si="16"/>
        <v>1157</v>
      </c>
      <c r="G115" s="513">
        <f t="shared" si="16"/>
        <v>1253</v>
      </c>
    </row>
    <row r="116" spans="1:7" s="60" customFormat="1" ht="25.5">
      <c r="A116" s="77" t="s">
        <v>378</v>
      </c>
      <c r="B116" s="501">
        <v>20</v>
      </c>
      <c r="C116" s="501">
        <v>0</v>
      </c>
      <c r="D116" s="501">
        <v>0</v>
      </c>
      <c r="E116" s="501">
        <v>16</v>
      </c>
      <c r="F116" s="501">
        <v>16</v>
      </c>
      <c r="G116" s="501">
        <v>17</v>
      </c>
    </row>
    <row r="117" spans="1:7" s="60" customFormat="1" ht="25.5">
      <c r="A117" s="77" t="s">
        <v>379</v>
      </c>
      <c r="B117" s="501">
        <v>225</v>
      </c>
      <c r="C117" s="501">
        <v>501</v>
      </c>
      <c r="D117" s="501">
        <v>419</v>
      </c>
      <c r="E117" s="501">
        <v>0</v>
      </c>
      <c r="F117" s="501">
        <v>0</v>
      </c>
      <c r="G117" s="501">
        <v>0</v>
      </c>
    </row>
    <row r="118" spans="1:7" s="60" customFormat="1" ht="38.25">
      <c r="A118" s="77" t="s">
        <v>380</v>
      </c>
      <c r="B118" s="501">
        <v>828</v>
      </c>
      <c r="C118" s="501">
        <v>1019</v>
      </c>
      <c r="D118" s="501">
        <v>912</v>
      </c>
      <c r="E118" s="501">
        <v>1098</v>
      </c>
      <c r="F118" s="501">
        <f>1157-F116</f>
        <v>1141</v>
      </c>
      <c r="G118" s="501">
        <v>1236</v>
      </c>
    </row>
    <row r="119" spans="1:7" s="60" customFormat="1">
      <c r="A119" s="80" t="s">
        <v>381</v>
      </c>
      <c r="B119" s="513">
        <f>B120+B121</f>
        <v>4717</v>
      </c>
      <c r="C119" s="513">
        <f>C120+C121</f>
        <v>5132</v>
      </c>
      <c r="D119" s="513">
        <f>D120+D121</f>
        <v>5411</v>
      </c>
      <c r="E119" s="513">
        <f t="shared" ref="E119:G119" si="17">E120+E121</f>
        <v>6340</v>
      </c>
      <c r="F119" s="513">
        <f t="shared" si="17"/>
        <v>6578</v>
      </c>
      <c r="G119" s="513">
        <f t="shared" si="17"/>
        <v>7137</v>
      </c>
    </row>
    <row r="120" spans="1:7" s="76" customFormat="1" ht="38.25">
      <c r="A120" s="77" t="s">
        <v>382</v>
      </c>
      <c r="B120" s="501">
        <v>389</v>
      </c>
      <c r="C120" s="501">
        <v>457</v>
      </c>
      <c r="D120" s="501">
        <v>486</v>
      </c>
      <c r="E120" s="501">
        <v>487</v>
      </c>
      <c r="F120" s="501">
        <v>515</v>
      </c>
      <c r="G120" s="501">
        <v>542</v>
      </c>
    </row>
    <row r="121" spans="1:7" s="60" customFormat="1" ht="25.5">
      <c r="A121" s="77" t="s">
        <v>383</v>
      </c>
      <c r="B121" s="501">
        <v>4328</v>
      </c>
      <c r="C121" s="501">
        <v>4675</v>
      </c>
      <c r="D121" s="501">
        <v>4925</v>
      </c>
      <c r="E121" s="501">
        <v>5853</v>
      </c>
      <c r="F121" s="501">
        <f>6578-F120</f>
        <v>6063</v>
      </c>
      <c r="G121" s="501">
        <v>6595</v>
      </c>
    </row>
    <row r="122" spans="1:7">
      <c r="A122" s="393"/>
      <c r="B122" s="387"/>
      <c r="C122" s="387"/>
      <c r="D122" s="387"/>
      <c r="E122" s="387"/>
      <c r="F122" s="387"/>
      <c r="G122" s="387"/>
    </row>
  </sheetData>
  <pageMargins left="0.49803149600000002" right="0.261811024" top="0.52" bottom="0.49" header="0.31496062992126" footer="0.31496062992126"/>
  <pageSetup paperSize="9" orientation="portrait" r:id="rId1"/>
  <headerFooter scaleWithDoc="0" alignWithMargins="0">
    <oddFooter>&amp;C&amp;10&amp;P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22"/>
  <sheetViews>
    <sheetView workbookViewId="0">
      <selection activeCell="A108" sqref="A108"/>
    </sheetView>
  </sheetViews>
  <sheetFormatPr defaultRowHeight="12.75"/>
  <cols>
    <col min="1" max="1" width="28.21875" style="373" customWidth="1"/>
    <col min="2" max="2" width="8.6640625" style="373" customWidth="1"/>
    <col min="3" max="3" width="10.33203125" style="373" customWidth="1"/>
    <col min="4" max="6" width="8.6640625" style="373" customWidth="1"/>
    <col min="7" max="7" width="8.109375" style="373" customWidth="1"/>
    <col min="8" max="16384" width="8.88671875" style="373"/>
  </cols>
  <sheetData>
    <row r="1" spans="1:8" ht="20.100000000000001" customHeight="1">
      <c r="A1" s="372" t="s">
        <v>198</v>
      </c>
    </row>
    <row r="2" spans="1:8" ht="20.100000000000001" customHeight="1">
      <c r="A2" s="372" t="s">
        <v>579</v>
      </c>
    </row>
    <row r="3" spans="1:8" ht="20.100000000000001" customHeight="1">
      <c r="A3" s="374" t="s">
        <v>172</v>
      </c>
    </row>
    <row r="4" spans="1:8" ht="20.100000000000001" customHeight="1">
      <c r="A4" s="374" t="s">
        <v>171</v>
      </c>
    </row>
    <row r="5" spans="1:8" ht="20.100000000000001" customHeight="1">
      <c r="B5" s="441"/>
      <c r="C5" s="441"/>
      <c r="D5" s="441"/>
      <c r="E5" s="441"/>
      <c r="F5" s="441"/>
      <c r="G5" s="441"/>
    </row>
    <row r="6" spans="1:8" ht="20.100000000000001" customHeight="1">
      <c r="A6" s="375"/>
      <c r="F6" s="376"/>
      <c r="G6" s="376" t="s">
        <v>533</v>
      </c>
    </row>
    <row r="7" spans="1:8" ht="27.75" customHeight="1">
      <c r="A7" s="377"/>
      <c r="B7" s="498">
        <v>2010</v>
      </c>
      <c r="C7" s="498">
        <v>2015</v>
      </c>
      <c r="D7" s="498">
        <v>2016</v>
      </c>
      <c r="E7" s="362">
        <v>2017</v>
      </c>
      <c r="F7" s="362">
        <v>2018</v>
      </c>
      <c r="G7" s="362" t="s">
        <v>567</v>
      </c>
    </row>
    <row r="8" spans="1:8" ht="20.100000000000001" customHeight="1"/>
    <row r="9" spans="1:8" ht="20.100000000000001" customHeight="1">
      <c r="A9" s="529" t="s">
        <v>291</v>
      </c>
      <c r="B9" s="394">
        <f t="shared" ref="B9:G9" si="0">SUM(B11:B21)</f>
        <v>101251</v>
      </c>
      <c r="C9" s="394">
        <f t="shared" si="0"/>
        <v>121630</v>
      </c>
      <c r="D9" s="394">
        <f t="shared" si="0"/>
        <v>124327</v>
      </c>
      <c r="E9" s="394">
        <f t="shared" si="0"/>
        <v>132485</v>
      </c>
      <c r="F9" s="394">
        <f t="shared" si="0"/>
        <v>133651</v>
      </c>
      <c r="G9" s="394">
        <f t="shared" si="0"/>
        <v>145224</v>
      </c>
      <c r="H9" s="514"/>
    </row>
    <row r="10" spans="1:8" ht="20.100000000000001" customHeight="1">
      <c r="A10" s="76" t="s">
        <v>404</v>
      </c>
      <c r="B10" s="395"/>
      <c r="C10" s="395"/>
      <c r="D10" s="395"/>
      <c r="E10" s="395"/>
      <c r="F10" s="395"/>
      <c r="G10" s="395"/>
      <c r="H10" s="514"/>
    </row>
    <row r="11" spans="1:8" ht="20.100000000000001" customHeight="1">
      <c r="A11" s="60" t="s">
        <v>385</v>
      </c>
      <c r="B11" s="515">
        <v>31274</v>
      </c>
      <c r="C11" s="515">
        <v>37739</v>
      </c>
      <c r="D11" s="515">
        <v>38659</v>
      </c>
      <c r="E11" s="515">
        <v>42031</v>
      </c>
      <c r="F11" s="515">
        <v>42171</v>
      </c>
      <c r="G11" s="515">
        <v>49021</v>
      </c>
      <c r="H11" s="514"/>
    </row>
    <row r="12" spans="1:8" ht="20.100000000000001" customHeight="1">
      <c r="A12" s="60" t="s">
        <v>570</v>
      </c>
      <c r="B12" s="515">
        <v>7088</v>
      </c>
      <c r="C12" s="515">
        <v>8698</v>
      </c>
      <c r="D12" s="515">
        <v>9125</v>
      </c>
      <c r="E12" s="515">
        <v>9256</v>
      </c>
      <c r="F12" s="515">
        <v>9470</v>
      </c>
      <c r="G12" s="515">
        <v>9914</v>
      </c>
      <c r="H12" s="514"/>
    </row>
    <row r="13" spans="1:8" ht="20.100000000000001" customHeight="1">
      <c r="A13" s="60" t="s">
        <v>386</v>
      </c>
      <c r="B13" s="515">
        <v>6513</v>
      </c>
      <c r="C13" s="515">
        <v>7606</v>
      </c>
      <c r="D13" s="515">
        <v>7919</v>
      </c>
      <c r="E13" s="515">
        <v>8220</v>
      </c>
      <c r="F13" s="515">
        <v>8569</v>
      </c>
      <c r="G13" s="515">
        <v>8804</v>
      </c>
      <c r="H13" s="514"/>
    </row>
    <row r="14" spans="1:8" ht="20.100000000000001" customHeight="1">
      <c r="A14" s="60" t="s">
        <v>387</v>
      </c>
      <c r="B14" s="515">
        <v>3854</v>
      </c>
      <c r="C14" s="515">
        <v>4379</v>
      </c>
      <c r="D14" s="515">
        <v>4323</v>
      </c>
      <c r="E14" s="515">
        <v>4686</v>
      </c>
      <c r="F14" s="515">
        <v>6120</v>
      </c>
      <c r="G14" s="515">
        <v>6620</v>
      </c>
      <c r="H14" s="514"/>
    </row>
    <row r="15" spans="1:8" ht="20.100000000000001" customHeight="1">
      <c r="A15" s="60" t="s">
        <v>388</v>
      </c>
      <c r="B15" s="515">
        <v>8165</v>
      </c>
      <c r="C15" s="515">
        <v>9679</v>
      </c>
      <c r="D15" s="515">
        <v>9270</v>
      </c>
      <c r="E15" s="515">
        <v>9191</v>
      </c>
      <c r="F15" s="515">
        <v>9537</v>
      </c>
      <c r="G15" s="515">
        <v>9556</v>
      </c>
      <c r="H15" s="514"/>
    </row>
    <row r="16" spans="1:8" ht="20.100000000000001" customHeight="1">
      <c r="A16" s="60" t="s">
        <v>389</v>
      </c>
      <c r="B16" s="515">
        <v>10049</v>
      </c>
      <c r="C16" s="515">
        <v>14613</v>
      </c>
      <c r="D16" s="515">
        <v>15331</v>
      </c>
      <c r="E16" s="515">
        <v>15499</v>
      </c>
      <c r="F16" s="515">
        <v>15269</v>
      </c>
      <c r="G16" s="515">
        <v>17128</v>
      </c>
      <c r="H16" s="514"/>
    </row>
    <row r="17" spans="1:8" ht="20.100000000000001" customHeight="1">
      <c r="A17" s="60" t="s">
        <v>390</v>
      </c>
      <c r="B17" s="515">
        <v>5153</v>
      </c>
      <c r="C17" s="515">
        <v>6435</v>
      </c>
      <c r="D17" s="515">
        <v>6255</v>
      </c>
      <c r="E17" s="515">
        <v>7181</v>
      </c>
      <c r="F17" s="515">
        <v>6519</v>
      </c>
      <c r="G17" s="515">
        <v>6260</v>
      </c>
      <c r="H17" s="514"/>
    </row>
    <row r="18" spans="1:8" ht="20.100000000000001" customHeight="1">
      <c r="A18" s="60" t="s">
        <v>391</v>
      </c>
      <c r="B18" s="515">
        <v>4919</v>
      </c>
      <c r="C18" s="515">
        <v>6449</v>
      </c>
      <c r="D18" s="515">
        <v>6308</v>
      </c>
      <c r="E18" s="515">
        <v>6809</v>
      </c>
      <c r="F18" s="515">
        <v>6921</v>
      </c>
      <c r="G18" s="515">
        <v>6203</v>
      </c>
      <c r="H18" s="514"/>
    </row>
    <row r="19" spans="1:8" ht="20.100000000000001" customHeight="1">
      <c r="A19" s="60" t="s">
        <v>392</v>
      </c>
      <c r="B19" s="515">
        <v>7566</v>
      </c>
      <c r="C19" s="515">
        <v>8164</v>
      </c>
      <c r="D19" s="515">
        <v>8344</v>
      </c>
      <c r="E19" s="515">
        <v>9517</v>
      </c>
      <c r="F19" s="515">
        <v>8701</v>
      </c>
      <c r="G19" s="515">
        <v>9381</v>
      </c>
      <c r="H19" s="514"/>
    </row>
    <row r="20" spans="1:8" ht="20.100000000000001" customHeight="1">
      <c r="A20" s="60" t="s">
        <v>393</v>
      </c>
      <c r="B20" s="515">
        <v>10583</v>
      </c>
      <c r="C20" s="515">
        <v>11147</v>
      </c>
      <c r="D20" s="515">
        <v>12015</v>
      </c>
      <c r="E20" s="515">
        <v>11753</v>
      </c>
      <c r="F20" s="515">
        <v>12555</v>
      </c>
      <c r="G20" s="515">
        <v>13294</v>
      </c>
      <c r="H20" s="514"/>
    </row>
    <row r="21" spans="1:8" ht="20.100000000000001" customHeight="1">
      <c r="A21" s="60" t="s">
        <v>394</v>
      </c>
      <c r="B21" s="515">
        <v>6087</v>
      </c>
      <c r="C21" s="515">
        <v>6721</v>
      </c>
      <c r="D21" s="515">
        <v>6778</v>
      </c>
      <c r="E21" s="515">
        <v>8342</v>
      </c>
      <c r="F21" s="515">
        <v>7819</v>
      </c>
      <c r="G21" s="515">
        <v>9043</v>
      </c>
      <c r="H21" s="514"/>
    </row>
    <row r="22" spans="1:8">
      <c r="A22" s="375"/>
      <c r="B22" s="375"/>
      <c r="C22" s="375"/>
      <c r="D22" s="375"/>
      <c r="E22" s="375"/>
      <c r="F22" s="375"/>
      <c r="G22" s="375"/>
    </row>
  </sheetData>
  <pageMargins left="0.74803149606299213" right="0.51181102362204722" top="0.62992125984251968" bottom="0.62992125984251968" header="0.31496062992125984" footer="0.31496062992125984"/>
  <pageSetup paperSize="9" orientation="portrait" r:id="rId1"/>
  <headerFooter scaleWithDoc="0" alignWithMargins="0">
    <oddFooter>&amp;C&amp;10&amp;P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4"/>
  <sheetViews>
    <sheetView workbookViewId="0">
      <selection activeCell="E15" sqref="E15"/>
    </sheetView>
  </sheetViews>
  <sheetFormatPr defaultRowHeight="18" customHeight="1"/>
  <cols>
    <col min="1" max="1" width="39.5546875" style="90" customWidth="1"/>
    <col min="2" max="6" width="7.77734375" style="90" customWidth="1"/>
    <col min="7" max="16384" width="8.88671875" style="90"/>
  </cols>
  <sheetData>
    <row r="1" spans="1:6" ht="19.5" customHeight="1">
      <c r="A1" s="408" t="s">
        <v>204</v>
      </c>
    </row>
    <row r="2" spans="1:6" ht="19.5" customHeight="1">
      <c r="A2" s="408" t="s">
        <v>7</v>
      </c>
    </row>
    <row r="3" spans="1:6" ht="19.5" customHeight="1">
      <c r="A3" s="150" t="s">
        <v>107</v>
      </c>
    </row>
    <row r="4" spans="1:6" ht="19.5" customHeight="1">
      <c r="A4" s="409" t="s">
        <v>6</v>
      </c>
    </row>
    <row r="5" spans="1:6" ht="19.5" customHeight="1">
      <c r="A5" s="410"/>
      <c r="E5" s="70"/>
      <c r="F5" s="70" t="s">
        <v>289</v>
      </c>
    </row>
    <row r="6" spans="1:6" s="88" customFormat="1" ht="27" customHeight="1">
      <c r="A6" s="254"/>
      <c r="B6" s="53">
        <v>2014</v>
      </c>
      <c r="C6" s="53">
        <v>2015</v>
      </c>
      <c r="D6" s="53">
        <v>2016</v>
      </c>
      <c r="E6" s="53">
        <v>2017</v>
      </c>
      <c r="F6" s="53">
        <v>2018</v>
      </c>
    </row>
    <row r="7" spans="1:6" ht="16.5" customHeight="1">
      <c r="A7" s="254"/>
      <c r="B7" s="140"/>
      <c r="C7" s="140"/>
      <c r="D7" s="140"/>
    </row>
    <row r="8" spans="1:6" ht="16.5" customHeight="1">
      <c r="A8" s="411"/>
      <c r="B8" s="537" t="s">
        <v>290</v>
      </c>
      <c r="C8" s="537"/>
      <c r="D8" s="537"/>
      <c r="E8" s="537"/>
      <c r="F8" s="537"/>
    </row>
    <row r="9" spans="1:6" ht="16.5" customHeight="1">
      <c r="A9" s="412" t="s">
        <v>291</v>
      </c>
      <c r="B9" s="55">
        <f t="shared" ref="B9:F9" si="0">B10+B13+B21</f>
        <v>8782</v>
      </c>
      <c r="C9" s="55">
        <f t="shared" si="0"/>
        <v>9188</v>
      </c>
      <c r="D9" s="55">
        <f t="shared" si="0"/>
        <v>13130</v>
      </c>
      <c r="E9" s="452">
        <f t="shared" si="0"/>
        <v>14455</v>
      </c>
      <c r="F9" s="55">
        <f t="shared" si="0"/>
        <v>17498</v>
      </c>
    </row>
    <row r="10" spans="1:6" ht="16.5" customHeight="1">
      <c r="A10" s="412" t="s">
        <v>292</v>
      </c>
      <c r="B10" s="55">
        <f t="shared" ref="B10:F10" si="1">SUM(B11:B12)</f>
        <v>84</v>
      </c>
      <c r="C10" s="55">
        <f t="shared" si="1"/>
        <v>81</v>
      </c>
      <c r="D10" s="55">
        <f t="shared" si="1"/>
        <v>80</v>
      </c>
      <c r="E10" s="55">
        <f t="shared" si="1"/>
        <v>73</v>
      </c>
      <c r="F10" s="55">
        <f t="shared" si="1"/>
        <v>61</v>
      </c>
    </row>
    <row r="11" spans="1:6" ht="16.5" customHeight="1">
      <c r="A11" s="413" t="s">
        <v>568</v>
      </c>
      <c r="B11" s="59">
        <v>18</v>
      </c>
      <c r="C11" s="59">
        <v>14</v>
      </c>
      <c r="D11" s="59">
        <v>16</v>
      </c>
      <c r="E11" s="369">
        <v>15</v>
      </c>
      <c r="F11" s="59">
        <f>17-2</f>
        <v>15</v>
      </c>
    </row>
    <row r="12" spans="1:6" ht="16.5" customHeight="1">
      <c r="A12" s="413" t="s">
        <v>569</v>
      </c>
      <c r="B12" s="59">
        <v>66</v>
      </c>
      <c r="C12" s="59">
        <v>67</v>
      </c>
      <c r="D12" s="59">
        <v>64</v>
      </c>
      <c r="E12" s="369">
        <v>58</v>
      </c>
      <c r="F12" s="59">
        <v>46</v>
      </c>
    </row>
    <row r="13" spans="1:6" ht="15">
      <c r="A13" s="412" t="s">
        <v>293</v>
      </c>
      <c r="B13" s="55">
        <f t="shared" ref="B13:F13" si="2">SUM(B14:B20)</f>
        <v>7818</v>
      </c>
      <c r="C13" s="55">
        <f t="shared" si="2"/>
        <v>8186</v>
      </c>
      <c r="D13" s="55">
        <f t="shared" si="2"/>
        <v>12054</v>
      </c>
      <c r="E13" s="55">
        <f t="shared" si="2"/>
        <v>13265</v>
      </c>
      <c r="F13" s="55">
        <f t="shared" si="2"/>
        <v>16343</v>
      </c>
    </row>
    <row r="14" spans="1:6" ht="16.5" customHeight="1">
      <c r="A14" s="413" t="s">
        <v>294</v>
      </c>
      <c r="B14" s="59">
        <v>1723</v>
      </c>
      <c r="C14" s="59">
        <v>1593</v>
      </c>
      <c r="D14" s="59">
        <v>1944</v>
      </c>
      <c r="E14" s="369">
        <v>1856</v>
      </c>
      <c r="F14" s="59">
        <v>1819</v>
      </c>
    </row>
    <row r="15" spans="1:6" ht="16.5" customHeight="1">
      <c r="A15" s="413" t="s">
        <v>543</v>
      </c>
      <c r="B15" s="59">
        <v>1</v>
      </c>
      <c r="C15" s="59">
        <v>0</v>
      </c>
      <c r="D15" s="59">
        <v>22</v>
      </c>
      <c r="E15" s="369">
        <v>22</v>
      </c>
      <c r="F15" s="59">
        <v>16</v>
      </c>
    </row>
    <row r="16" spans="1:6" ht="16.5" customHeight="1">
      <c r="A16" s="413" t="s">
        <v>295</v>
      </c>
      <c r="B16" s="59">
        <v>5714</v>
      </c>
      <c r="C16" s="59">
        <v>6186</v>
      </c>
      <c r="D16" s="59">
        <v>9437</v>
      </c>
      <c r="E16" s="369">
        <v>10690</v>
      </c>
      <c r="F16" s="59">
        <f>13644+2</f>
        <v>13646</v>
      </c>
    </row>
    <row r="17" spans="1:6" ht="16.5" customHeight="1">
      <c r="A17" s="413" t="s">
        <v>5</v>
      </c>
      <c r="B17" s="59">
        <v>36</v>
      </c>
      <c r="C17" s="59">
        <v>35</v>
      </c>
      <c r="D17" s="59">
        <v>42</v>
      </c>
      <c r="E17" s="369">
        <v>43</v>
      </c>
      <c r="F17" s="59">
        <v>49</v>
      </c>
    </row>
    <row r="18" spans="1:6" ht="16.5" customHeight="1">
      <c r="A18" s="414" t="s">
        <v>4</v>
      </c>
      <c r="B18" s="59"/>
      <c r="C18" s="59"/>
      <c r="D18" s="59"/>
      <c r="E18" s="369"/>
      <c r="F18" s="59"/>
    </row>
    <row r="19" spans="1:6" ht="16.5" customHeight="1">
      <c r="A19" s="413" t="s">
        <v>3</v>
      </c>
      <c r="B19" s="59">
        <v>344</v>
      </c>
      <c r="C19" s="59">
        <v>372</v>
      </c>
      <c r="D19" s="59">
        <v>609</v>
      </c>
      <c r="E19" s="369">
        <v>654</v>
      </c>
      <c r="F19" s="59">
        <v>813</v>
      </c>
    </row>
    <row r="20" spans="1:6" ht="16.5" customHeight="1">
      <c r="A20" s="414" t="s">
        <v>2</v>
      </c>
      <c r="B20" s="59"/>
      <c r="C20" s="60"/>
      <c r="D20" s="59"/>
      <c r="E20" s="369"/>
      <c r="F20" s="59"/>
    </row>
    <row r="21" spans="1:6" ht="16.5" customHeight="1">
      <c r="A21" s="412" t="s">
        <v>1</v>
      </c>
      <c r="B21" s="55">
        <f t="shared" ref="B21:F21" si="3">SUM(B23:B24)</f>
        <v>880</v>
      </c>
      <c r="C21" s="55">
        <f t="shared" si="3"/>
        <v>921</v>
      </c>
      <c r="D21" s="55">
        <f t="shared" si="3"/>
        <v>996</v>
      </c>
      <c r="E21" s="55">
        <f t="shared" si="3"/>
        <v>1117</v>
      </c>
      <c r="F21" s="55">
        <f t="shared" si="3"/>
        <v>1094</v>
      </c>
    </row>
    <row r="22" spans="1:6" ht="16.5" customHeight="1">
      <c r="A22" s="415" t="s">
        <v>0</v>
      </c>
      <c r="B22" s="59"/>
      <c r="C22" s="60"/>
      <c r="D22" s="59"/>
      <c r="E22" s="369"/>
      <c r="F22" s="59"/>
    </row>
    <row r="23" spans="1:6" ht="16.5" customHeight="1">
      <c r="A23" s="413" t="s">
        <v>296</v>
      </c>
      <c r="B23" s="59">
        <v>829</v>
      </c>
      <c r="C23" s="59">
        <v>877</v>
      </c>
      <c r="D23" s="59">
        <v>944</v>
      </c>
      <c r="E23" s="369">
        <v>1059</v>
      </c>
      <c r="F23" s="59">
        <v>1043</v>
      </c>
    </row>
    <row r="24" spans="1:6" ht="16.5" customHeight="1">
      <c r="A24" s="413" t="s">
        <v>297</v>
      </c>
      <c r="B24" s="59">
        <v>51</v>
      </c>
      <c r="C24" s="59">
        <v>44</v>
      </c>
      <c r="D24" s="59">
        <v>52</v>
      </c>
      <c r="E24" s="369">
        <v>58</v>
      </c>
      <c r="F24" s="59">
        <v>51</v>
      </c>
    </row>
    <row r="25" spans="1:6" ht="16.5" customHeight="1">
      <c r="A25" s="413"/>
      <c r="B25" s="149"/>
      <c r="C25" s="149"/>
      <c r="D25" s="149"/>
    </row>
    <row r="26" spans="1:6" ht="16.5" customHeight="1">
      <c r="A26" s="411"/>
      <c r="B26" s="536" t="s">
        <v>298</v>
      </c>
      <c r="C26" s="536"/>
      <c r="D26" s="536"/>
      <c r="E26" s="536"/>
      <c r="F26" s="536"/>
    </row>
    <row r="27" spans="1:6" ht="16.5" customHeight="1">
      <c r="A27" s="411"/>
      <c r="B27" s="405"/>
      <c r="C27" s="405"/>
      <c r="D27" s="405"/>
      <c r="E27" s="405"/>
      <c r="F27" s="447"/>
    </row>
    <row r="28" spans="1:6" ht="16.5" customHeight="1">
      <c r="A28" s="412" t="s">
        <v>291</v>
      </c>
      <c r="B28" s="61">
        <f t="shared" ref="B28:F28" si="4">B29+B32+B40</f>
        <v>100</v>
      </c>
      <c r="C28" s="61">
        <f t="shared" si="4"/>
        <v>100</v>
      </c>
      <c r="D28" s="61">
        <f t="shared" si="4"/>
        <v>100</v>
      </c>
      <c r="E28" s="61">
        <f t="shared" si="4"/>
        <v>100</v>
      </c>
      <c r="F28" s="61">
        <f t="shared" si="4"/>
        <v>100.00000000000001</v>
      </c>
    </row>
    <row r="29" spans="1:6" ht="16.5" customHeight="1">
      <c r="A29" s="412" t="s">
        <v>292</v>
      </c>
      <c r="B29" s="167">
        <f t="shared" ref="B29:B36" si="5">B10/B$9*100</f>
        <v>0.95650193577772724</v>
      </c>
      <c r="C29" s="167">
        <f t="shared" ref="C29:E30" si="6">C10/C$9*100</f>
        <v>0.88158467566390941</v>
      </c>
      <c r="D29" s="167">
        <f t="shared" si="6"/>
        <v>0.60929169840060926</v>
      </c>
      <c r="E29" s="167">
        <f t="shared" si="6"/>
        <v>0.50501556554825322</v>
      </c>
      <c r="F29" s="167">
        <f t="shared" ref="F29" si="7">F10/F$9*100</f>
        <v>0.34861126985941254</v>
      </c>
    </row>
    <row r="30" spans="1:6" ht="16.5" customHeight="1">
      <c r="A30" s="413" t="s">
        <v>568</v>
      </c>
      <c r="B30" s="168">
        <f t="shared" si="5"/>
        <v>0.20496470052379867</v>
      </c>
      <c r="C30" s="168">
        <f t="shared" si="6"/>
        <v>0.15237265999129299</v>
      </c>
      <c r="D30" s="168">
        <f t="shared" si="6"/>
        <v>0.12185833968012184</v>
      </c>
      <c r="E30" s="168">
        <f t="shared" si="6"/>
        <v>0.10377032168799724</v>
      </c>
      <c r="F30" s="168">
        <f t="shared" ref="F30" si="8">F11/F$9*100</f>
        <v>8.5724082752314551E-2</v>
      </c>
    </row>
    <row r="31" spans="1:6" ht="16.5" customHeight="1">
      <c r="A31" s="413" t="s">
        <v>569</v>
      </c>
      <c r="B31" s="168">
        <f t="shared" si="5"/>
        <v>0.75153723525392857</v>
      </c>
      <c r="C31" s="168">
        <f t="shared" ref="C31:E34" si="9">C12/C$9*100</f>
        <v>0.7292120156726164</v>
      </c>
      <c r="D31" s="168">
        <f t="shared" si="9"/>
        <v>0.48743335872048738</v>
      </c>
      <c r="E31" s="168">
        <f t="shared" si="9"/>
        <v>0.40124524386025595</v>
      </c>
      <c r="F31" s="168">
        <f t="shared" ref="F31" si="10">F12/F$9*100</f>
        <v>0.26288718710709796</v>
      </c>
    </row>
    <row r="32" spans="1:6" ht="15">
      <c r="A32" s="412" t="s">
        <v>293</v>
      </c>
      <c r="B32" s="167">
        <f t="shared" si="5"/>
        <v>89.023001594169898</v>
      </c>
      <c r="C32" s="167">
        <f t="shared" si="9"/>
        <v>89.094471049194595</v>
      </c>
      <c r="D32" s="167">
        <f t="shared" si="9"/>
        <v>91.805026656511799</v>
      </c>
      <c r="E32" s="167">
        <f t="shared" si="9"/>
        <v>91.767554479418891</v>
      </c>
      <c r="F32" s="167">
        <f t="shared" ref="F32" si="11">F13/F$9*100</f>
        <v>93.399245628071782</v>
      </c>
    </row>
    <row r="33" spans="1:6" ht="16.5" customHeight="1">
      <c r="A33" s="413" t="s">
        <v>294</v>
      </c>
      <c r="B33" s="168">
        <f t="shared" si="5"/>
        <v>19.619676611250284</v>
      </c>
      <c r="C33" s="168">
        <f t="shared" si="9"/>
        <v>17.337831954723555</v>
      </c>
      <c r="D33" s="168">
        <f t="shared" si="9"/>
        <v>14.805788271134807</v>
      </c>
      <c r="E33" s="168">
        <f t="shared" si="9"/>
        <v>12.83984780352819</v>
      </c>
      <c r="F33" s="168">
        <f t="shared" ref="F33" si="12">F14/F$9*100</f>
        <v>10.395473768430678</v>
      </c>
    </row>
    <row r="34" spans="1:6" ht="16.5" customHeight="1">
      <c r="A34" s="413" t="s">
        <v>543</v>
      </c>
      <c r="B34" s="168">
        <f t="shared" si="5"/>
        <v>1.1386927806877705E-2</v>
      </c>
      <c r="C34" s="168">
        <f t="shared" si="9"/>
        <v>0</v>
      </c>
      <c r="D34" s="168">
        <f t="shared" si="9"/>
        <v>0.16755521706016757</v>
      </c>
      <c r="E34" s="168">
        <f t="shared" si="9"/>
        <v>0.15219647180906259</v>
      </c>
      <c r="F34" s="168">
        <f t="shared" ref="F34" si="13">F15/F$9*100</f>
        <v>9.1439021602468848E-2</v>
      </c>
    </row>
    <row r="35" spans="1:6" ht="16.5" customHeight="1">
      <c r="A35" s="413" t="s">
        <v>295</v>
      </c>
      <c r="B35" s="168">
        <f t="shared" si="5"/>
        <v>65.064905488499207</v>
      </c>
      <c r="C35" s="168">
        <f t="shared" ref="C35:E43" si="14">C16/C$9*100</f>
        <v>67.326948193295593</v>
      </c>
      <c r="D35" s="168">
        <f t="shared" si="14"/>
        <v>71.873571972581871</v>
      </c>
      <c r="E35" s="168">
        <f t="shared" si="14"/>
        <v>73.953649256312687</v>
      </c>
      <c r="F35" s="168">
        <f t="shared" ref="F35" si="15">F16/F$9*100</f>
        <v>77.986055549205631</v>
      </c>
    </row>
    <row r="36" spans="1:6" ht="16.5" customHeight="1">
      <c r="A36" s="413" t="s">
        <v>5</v>
      </c>
      <c r="B36" s="168">
        <f t="shared" si="5"/>
        <v>0.40992940104759734</v>
      </c>
      <c r="C36" s="168">
        <f t="shared" si="14"/>
        <v>0.38093164997823248</v>
      </c>
      <c r="D36" s="168">
        <f t="shared" si="14"/>
        <v>0.31987814166031991</v>
      </c>
      <c r="E36" s="168">
        <f t="shared" si="14"/>
        <v>0.29747492217225874</v>
      </c>
      <c r="F36" s="168">
        <f t="shared" ref="F36" si="16">F17/F$9*100</f>
        <v>0.28003200365756087</v>
      </c>
    </row>
    <row r="37" spans="1:6" ht="16.5" customHeight="1">
      <c r="A37" s="414" t="s">
        <v>4</v>
      </c>
      <c r="B37" s="168"/>
      <c r="C37" s="168"/>
      <c r="D37" s="168"/>
      <c r="E37" s="168"/>
      <c r="F37" s="168"/>
    </row>
    <row r="38" spans="1:6" ht="16.5" customHeight="1">
      <c r="A38" s="413" t="s">
        <v>3</v>
      </c>
      <c r="B38" s="168">
        <f>B19/B$9*100</f>
        <v>3.9171031655659299</v>
      </c>
      <c r="C38" s="168">
        <f t="shared" si="14"/>
        <v>4.0487592511972137</v>
      </c>
      <c r="D38" s="168">
        <f t="shared" si="14"/>
        <v>4.6382330540746386</v>
      </c>
      <c r="E38" s="168">
        <f t="shared" si="14"/>
        <v>4.5243860255966792</v>
      </c>
      <c r="F38" s="168">
        <f t="shared" ref="F38" si="17">F19/F$9*100</f>
        <v>4.646245285175449</v>
      </c>
    </row>
    <row r="39" spans="1:6" ht="16.5" customHeight="1">
      <c r="A39" s="414" t="s">
        <v>2</v>
      </c>
      <c r="B39" s="168"/>
      <c r="C39" s="168"/>
      <c r="D39" s="168"/>
      <c r="E39" s="168"/>
      <c r="F39" s="168"/>
    </row>
    <row r="40" spans="1:6" ht="16.5" customHeight="1">
      <c r="A40" s="412" t="s">
        <v>1</v>
      </c>
      <c r="B40" s="167">
        <f>B21/B$9*100</f>
        <v>10.020496470052381</v>
      </c>
      <c r="C40" s="167">
        <f t="shared" si="14"/>
        <v>10.023944275141488</v>
      </c>
      <c r="D40" s="167">
        <f t="shared" si="14"/>
        <v>7.5856816450875861</v>
      </c>
      <c r="E40" s="167">
        <f t="shared" si="14"/>
        <v>7.7274299550328607</v>
      </c>
      <c r="F40" s="167">
        <f t="shared" ref="F40" si="18">F21/F$9*100</f>
        <v>6.2521431020688079</v>
      </c>
    </row>
    <row r="41" spans="1:6" ht="16.5" customHeight="1">
      <c r="A41" s="415" t="s">
        <v>0</v>
      </c>
      <c r="B41" s="168"/>
      <c r="C41" s="168"/>
      <c r="D41" s="168"/>
      <c r="E41" s="168"/>
      <c r="F41" s="168"/>
    </row>
    <row r="42" spans="1:6" ht="16.5" customHeight="1">
      <c r="A42" s="413" t="s">
        <v>296</v>
      </c>
      <c r="B42" s="168">
        <f>B23/B$9*100</f>
        <v>9.4397631519016176</v>
      </c>
      <c r="C42" s="168">
        <f t="shared" si="14"/>
        <v>9.5450587723117106</v>
      </c>
      <c r="D42" s="168">
        <f t="shared" si="14"/>
        <v>7.1896420411271897</v>
      </c>
      <c r="E42" s="168">
        <f t="shared" si="14"/>
        <v>7.3261847111726048</v>
      </c>
      <c r="F42" s="168">
        <f t="shared" ref="F42" si="19">F23/F$9*100</f>
        <v>5.9606812207109385</v>
      </c>
    </row>
    <row r="43" spans="1:6" ht="16.5" customHeight="1">
      <c r="A43" s="416" t="s">
        <v>297</v>
      </c>
      <c r="B43" s="168">
        <f>B24/B$9*100</f>
        <v>0.5807333181507629</v>
      </c>
      <c r="C43" s="168">
        <f t="shared" si="14"/>
        <v>0.47888550282977799</v>
      </c>
      <c r="D43" s="168">
        <f t="shared" si="14"/>
        <v>0.39603960396039606</v>
      </c>
      <c r="E43" s="168">
        <f t="shared" si="14"/>
        <v>0.40124524386025595</v>
      </c>
      <c r="F43" s="168">
        <f t="shared" ref="F43" si="20">F24/F$9*100</f>
        <v>0.29146188135786949</v>
      </c>
    </row>
    <row r="44" spans="1:6" ht="18" customHeight="1">
      <c r="A44" s="157"/>
      <c r="B44" s="157"/>
      <c r="C44" s="157"/>
      <c r="D44" s="157"/>
      <c r="E44" s="157"/>
      <c r="F44" s="157"/>
    </row>
  </sheetData>
  <mergeCells count="2">
    <mergeCell ref="B26:F26"/>
    <mergeCell ref="B8:F8"/>
  </mergeCells>
  <pageMargins left="0.47" right="0.28000000000000003" top="0.45" bottom="0.46" header="0.31496062992125984" footer="0.31496062992125984"/>
  <pageSetup paperSize="9" orientation="portrait" r:id="rId1"/>
  <headerFooter scaleWithDoc="0" alignWithMargins="0">
    <oddFooter>&amp;C&amp;10&amp;P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121"/>
  <sheetViews>
    <sheetView topLeftCell="A100" workbookViewId="0">
      <selection activeCell="A108" sqref="A108"/>
    </sheetView>
  </sheetViews>
  <sheetFormatPr defaultRowHeight="12.75"/>
  <cols>
    <col min="1" max="1" width="37.21875" style="373" customWidth="1"/>
    <col min="2" max="6" width="8.88671875" style="396" customWidth="1"/>
    <col min="7" max="7" width="9.5546875" style="396" customWidth="1"/>
    <col min="8" max="16384" width="8.88671875" style="373"/>
  </cols>
  <sheetData>
    <row r="1" spans="1:7" ht="18.75" customHeight="1">
      <c r="A1" s="372" t="s">
        <v>223</v>
      </c>
    </row>
    <row r="2" spans="1:7" ht="18.75" customHeight="1">
      <c r="A2" s="372" t="s">
        <v>174</v>
      </c>
      <c r="F2" s="397"/>
      <c r="G2" s="397"/>
    </row>
    <row r="3" spans="1:7" ht="18.75" customHeight="1">
      <c r="A3" s="398" t="s">
        <v>173</v>
      </c>
    </row>
    <row r="4" spans="1:7" ht="18.75" customHeight="1">
      <c r="A4" s="398" t="s">
        <v>577</v>
      </c>
      <c r="B4" s="399"/>
      <c r="C4" s="399"/>
      <c r="D4" s="399"/>
      <c r="E4" s="399"/>
      <c r="F4" s="399"/>
      <c r="G4" s="399"/>
    </row>
    <row r="5" spans="1:7" ht="10.5" customHeight="1">
      <c r="A5" s="398"/>
      <c r="B5" s="399"/>
      <c r="C5" s="399"/>
      <c r="D5" s="399"/>
      <c r="E5" s="399"/>
      <c r="F5" s="399"/>
      <c r="G5" s="399"/>
    </row>
    <row r="6" spans="1:7" ht="18.75" customHeight="1">
      <c r="A6" s="375"/>
      <c r="B6" s="376"/>
      <c r="E6" s="376"/>
      <c r="F6" s="376"/>
      <c r="G6" s="376" t="s">
        <v>539</v>
      </c>
    </row>
    <row r="7" spans="1:7" ht="28.5" customHeight="1">
      <c r="A7" s="377"/>
      <c r="B7" s="516">
        <v>2010</v>
      </c>
      <c r="C7" s="516">
        <v>2015</v>
      </c>
      <c r="D7" s="516">
        <v>2016</v>
      </c>
      <c r="E7" s="362">
        <v>2017</v>
      </c>
      <c r="F7" s="362">
        <v>2018</v>
      </c>
      <c r="G7" s="362" t="s">
        <v>567</v>
      </c>
    </row>
    <row r="8" spans="1:7" ht="9.75" customHeight="1">
      <c r="A8" s="378"/>
      <c r="B8" s="400"/>
      <c r="C8" s="400"/>
      <c r="D8" s="400"/>
      <c r="E8" s="401"/>
      <c r="F8" s="401"/>
      <c r="G8" s="401"/>
    </row>
    <row r="9" spans="1:7" ht="18.75" customHeight="1">
      <c r="A9" s="403" t="s">
        <v>291</v>
      </c>
      <c r="B9" s="513">
        <f t="shared" ref="B9:G9" si="0">+B10+B12+B46+B48+B52+B56+B60+B74+B77+B82+B86+B88+B94+B110+B112+B114+B118</f>
        <v>6014402.5</v>
      </c>
      <c r="C9" s="513">
        <f t="shared" si="0"/>
        <v>12736683.4</v>
      </c>
      <c r="D9" s="513">
        <f t="shared" si="0"/>
        <v>14033047.1</v>
      </c>
      <c r="E9" s="513">
        <f t="shared" si="0"/>
        <v>20035144.720000003</v>
      </c>
      <c r="F9" s="517">
        <f t="shared" si="0"/>
        <v>21319634.259999998</v>
      </c>
      <c r="G9" s="517">
        <f t="shared" si="0"/>
        <v>22443660.18</v>
      </c>
    </row>
    <row r="10" spans="1:7" s="76" customFormat="1">
      <c r="A10" s="76" t="s">
        <v>303</v>
      </c>
      <c r="B10" s="513">
        <f t="shared" ref="B10:G10" si="1">B11</f>
        <v>1194</v>
      </c>
      <c r="C10" s="513">
        <f t="shared" si="1"/>
        <v>560.4</v>
      </c>
      <c r="D10" s="513">
        <f t="shared" si="1"/>
        <v>393</v>
      </c>
      <c r="E10" s="513">
        <f t="shared" si="1"/>
        <v>904.44</v>
      </c>
      <c r="F10" s="517">
        <f t="shared" si="1"/>
        <v>2600</v>
      </c>
      <c r="G10" s="517">
        <f t="shared" si="1"/>
        <v>2600</v>
      </c>
    </row>
    <row r="11" spans="1:7" s="60" customFormat="1">
      <c r="A11" s="77" t="s">
        <v>304</v>
      </c>
      <c r="B11" s="501">
        <v>1194</v>
      </c>
      <c r="C11" s="501">
        <v>560.4</v>
      </c>
      <c r="D11" s="501">
        <v>393</v>
      </c>
      <c r="E11" s="501">
        <v>904.44</v>
      </c>
      <c r="F11" s="518">
        <v>2600</v>
      </c>
      <c r="G11" s="518">
        <v>2600</v>
      </c>
    </row>
    <row r="12" spans="1:7" s="76" customFormat="1">
      <c r="A12" s="76" t="s">
        <v>305</v>
      </c>
      <c r="B12" s="513">
        <f t="shared" ref="B12:G12" si="2">SUM(B13:B32,B42:B45)</f>
        <v>755648.1</v>
      </c>
      <c r="C12" s="513">
        <f t="shared" si="2"/>
        <v>1226656.7</v>
      </c>
      <c r="D12" s="513">
        <f t="shared" si="2"/>
        <v>1343628.2</v>
      </c>
      <c r="E12" s="513">
        <f t="shared" si="2"/>
        <v>1805256.27</v>
      </c>
      <c r="F12" s="517">
        <f t="shared" si="2"/>
        <v>1750685</v>
      </c>
      <c r="G12" s="517">
        <f t="shared" si="2"/>
        <v>2097107</v>
      </c>
    </row>
    <row r="13" spans="1:7" s="60" customFormat="1" ht="25.5">
      <c r="A13" s="77" t="s">
        <v>306</v>
      </c>
      <c r="B13" s="501">
        <v>216233.4</v>
      </c>
      <c r="C13" s="501">
        <v>300537.8</v>
      </c>
      <c r="D13" s="501">
        <v>328607.3</v>
      </c>
      <c r="E13" s="501">
        <v>459530.9</v>
      </c>
      <c r="F13" s="518">
        <v>290446</v>
      </c>
      <c r="G13" s="518">
        <v>440125</v>
      </c>
    </row>
    <row r="14" spans="1:7" s="60" customFormat="1">
      <c r="A14" s="77" t="s">
        <v>252</v>
      </c>
      <c r="B14" s="501">
        <v>8096.8</v>
      </c>
      <c r="C14" s="501">
        <v>29430.799999999999</v>
      </c>
      <c r="D14" s="501">
        <v>23028.3</v>
      </c>
      <c r="E14" s="501">
        <v>37423.620000000003</v>
      </c>
      <c r="F14" s="518">
        <v>65531</v>
      </c>
      <c r="G14" s="518">
        <v>69407</v>
      </c>
    </row>
    <row r="15" spans="1:7" s="60" customFormat="1" ht="25.5">
      <c r="A15" s="77" t="s">
        <v>307</v>
      </c>
      <c r="B15" s="501">
        <v>0</v>
      </c>
      <c r="C15" s="501">
        <v>0</v>
      </c>
      <c r="D15" s="501">
        <v>0</v>
      </c>
      <c r="E15" s="501">
        <v>0</v>
      </c>
      <c r="F15" s="518">
        <v>0</v>
      </c>
      <c r="G15" s="518">
        <v>0</v>
      </c>
    </row>
    <row r="16" spans="1:7" s="60" customFormat="1">
      <c r="A16" s="77" t="s">
        <v>308</v>
      </c>
      <c r="B16" s="501">
        <v>12543</v>
      </c>
      <c r="C16" s="501">
        <v>12529.5</v>
      </c>
      <c r="D16" s="501">
        <v>11107.3</v>
      </c>
      <c r="E16" s="501">
        <v>27633.45</v>
      </c>
      <c r="F16" s="518">
        <v>71267</v>
      </c>
      <c r="G16" s="518">
        <v>79088</v>
      </c>
    </row>
    <row r="17" spans="1:7" s="60" customFormat="1">
      <c r="A17" s="77" t="s">
        <v>309</v>
      </c>
      <c r="B17" s="501">
        <v>75133.7</v>
      </c>
      <c r="C17" s="501">
        <v>114003.4</v>
      </c>
      <c r="D17" s="501">
        <v>105411.6</v>
      </c>
      <c r="E17" s="501">
        <v>157972.37</v>
      </c>
      <c r="F17" s="518">
        <v>126298</v>
      </c>
      <c r="G17" s="518">
        <v>244196</v>
      </c>
    </row>
    <row r="18" spans="1:7" s="60" customFormat="1" ht="25.5">
      <c r="A18" s="77" t="s">
        <v>310</v>
      </c>
      <c r="B18" s="501">
        <v>5702.4</v>
      </c>
      <c r="C18" s="501">
        <v>6610.5</v>
      </c>
      <c r="D18" s="501">
        <v>20703.599999999999</v>
      </c>
      <c r="E18" s="501">
        <v>15491.67</v>
      </c>
      <c r="F18" s="518">
        <v>20947</v>
      </c>
      <c r="G18" s="518">
        <v>18815</v>
      </c>
    </row>
    <row r="19" spans="1:7" s="60" customFormat="1" ht="50.25" customHeight="1">
      <c r="A19" s="77" t="s">
        <v>401</v>
      </c>
      <c r="B19" s="501">
        <v>68734.5</v>
      </c>
      <c r="C19" s="501">
        <v>100270.5</v>
      </c>
      <c r="D19" s="501">
        <v>97267.7</v>
      </c>
      <c r="E19" s="501">
        <v>125569.08</v>
      </c>
      <c r="F19" s="518">
        <v>150724</v>
      </c>
      <c r="G19" s="518">
        <v>149551</v>
      </c>
    </row>
    <row r="20" spans="1:7" s="60" customFormat="1" ht="25.5">
      <c r="A20" s="77" t="s">
        <v>312</v>
      </c>
      <c r="B20" s="501">
        <v>5274.6</v>
      </c>
      <c r="C20" s="501">
        <v>7917.6</v>
      </c>
      <c r="D20" s="501">
        <v>15979.5</v>
      </c>
      <c r="E20" s="501">
        <v>4281.67</v>
      </c>
      <c r="F20" s="518">
        <v>1912</v>
      </c>
      <c r="G20" s="518">
        <v>3022</v>
      </c>
    </row>
    <row r="21" spans="1:7" s="60" customFormat="1" ht="25.5">
      <c r="A21" s="77" t="s">
        <v>313</v>
      </c>
      <c r="B21" s="501">
        <v>16877.900000000001</v>
      </c>
      <c r="C21" s="501">
        <v>12051.7</v>
      </c>
      <c r="D21" s="501">
        <v>10258.9</v>
      </c>
      <c r="E21" s="501">
        <v>22720.19</v>
      </c>
      <c r="F21" s="518">
        <v>19555</v>
      </c>
      <c r="G21" s="518">
        <v>25389</v>
      </c>
    </row>
    <row r="22" spans="1:7" s="60" customFormat="1" ht="25.5">
      <c r="A22" s="77" t="s">
        <v>314</v>
      </c>
      <c r="B22" s="501">
        <v>885</v>
      </c>
      <c r="C22" s="501">
        <v>1485</v>
      </c>
      <c r="D22" s="501">
        <v>1540</v>
      </c>
      <c r="E22" s="501">
        <v>80</v>
      </c>
      <c r="F22" s="518">
        <v>130</v>
      </c>
      <c r="G22" s="518">
        <v>120</v>
      </c>
    </row>
    <row r="23" spans="1:7" s="60" customFormat="1" ht="25.5">
      <c r="A23" s="77" t="s">
        <v>546</v>
      </c>
      <c r="B23" s="501">
        <v>15640</v>
      </c>
      <c r="C23" s="501">
        <v>23203.5</v>
      </c>
      <c r="D23" s="501">
        <v>32150.7</v>
      </c>
      <c r="E23" s="501">
        <v>3520</v>
      </c>
      <c r="F23" s="518">
        <v>8640</v>
      </c>
      <c r="G23" s="518">
        <v>9063</v>
      </c>
    </row>
    <row r="24" spans="1:7" s="60" customFormat="1" ht="38.25">
      <c r="A24" s="77" t="s">
        <v>315</v>
      </c>
      <c r="B24" s="501">
        <v>0</v>
      </c>
      <c r="C24" s="501">
        <v>0</v>
      </c>
      <c r="D24" s="501">
        <v>0</v>
      </c>
      <c r="E24" s="501">
        <v>0</v>
      </c>
      <c r="F24" s="518">
        <v>0</v>
      </c>
      <c r="G24" s="518">
        <v>0</v>
      </c>
    </row>
    <row r="25" spans="1:7" s="60" customFormat="1" ht="25.5">
      <c r="A25" s="77" t="s">
        <v>316</v>
      </c>
      <c r="B25" s="501">
        <v>4891.3</v>
      </c>
      <c r="C25" s="501">
        <v>5760</v>
      </c>
      <c r="D25" s="501">
        <v>11700</v>
      </c>
      <c r="E25" s="501">
        <v>6526</v>
      </c>
      <c r="F25" s="518">
        <v>4124</v>
      </c>
      <c r="G25" s="518">
        <v>4680</v>
      </c>
    </row>
    <row r="26" spans="1:7" s="60" customFormat="1" ht="34.5" customHeight="1">
      <c r="A26" s="77" t="s">
        <v>317</v>
      </c>
      <c r="B26" s="501">
        <v>18023.2</v>
      </c>
      <c r="C26" s="501">
        <v>54704.7</v>
      </c>
      <c r="D26" s="501">
        <v>109573.5</v>
      </c>
      <c r="E26" s="501">
        <v>263257.86</v>
      </c>
      <c r="F26" s="518">
        <v>348066</v>
      </c>
      <c r="G26" s="518">
        <v>303822</v>
      </c>
    </row>
    <row r="27" spans="1:7" s="60" customFormat="1" ht="21" customHeight="1">
      <c r="A27" s="77" t="s">
        <v>318</v>
      </c>
      <c r="B27" s="501">
        <v>408.5</v>
      </c>
      <c r="C27" s="501">
        <v>50</v>
      </c>
      <c r="D27" s="501">
        <v>225</v>
      </c>
      <c r="E27" s="501">
        <v>890</v>
      </c>
      <c r="F27" s="518">
        <v>429</v>
      </c>
      <c r="G27" s="518">
        <v>1980</v>
      </c>
    </row>
    <row r="28" spans="1:7" s="60" customFormat="1" ht="38.25">
      <c r="A28" s="77" t="s">
        <v>518</v>
      </c>
      <c r="B28" s="501">
        <v>231621.2</v>
      </c>
      <c r="C28" s="501">
        <v>295786.09999999998</v>
      </c>
      <c r="D28" s="501">
        <v>316171.09999999998</v>
      </c>
      <c r="E28" s="501">
        <v>266857.46000000002</v>
      </c>
      <c r="F28" s="518">
        <v>345560</v>
      </c>
      <c r="G28" s="518">
        <v>357722</v>
      </c>
    </row>
    <row r="29" spans="1:7" s="60" customFormat="1" ht="38.25">
      <c r="A29" s="77" t="s">
        <v>522</v>
      </c>
      <c r="B29" s="501">
        <v>0</v>
      </c>
      <c r="C29" s="501">
        <v>0</v>
      </c>
      <c r="D29" s="501">
        <v>0</v>
      </c>
      <c r="E29" s="501">
        <v>0</v>
      </c>
      <c r="F29" s="518">
        <v>0</v>
      </c>
      <c r="G29" s="518">
        <v>0</v>
      </c>
    </row>
    <row r="30" spans="1:7" s="60" customFormat="1" ht="25.5">
      <c r="A30" s="77" t="s">
        <v>321</v>
      </c>
      <c r="B30" s="501">
        <v>787</v>
      </c>
      <c r="C30" s="501">
        <v>482</v>
      </c>
      <c r="D30" s="501">
        <v>501.4</v>
      </c>
      <c r="E30" s="501">
        <v>315</v>
      </c>
      <c r="F30" s="518">
        <v>485</v>
      </c>
      <c r="G30" s="518">
        <v>750</v>
      </c>
    </row>
    <row r="31" spans="1:7" s="60" customFormat="1" ht="35.25" customHeight="1">
      <c r="A31" s="77" t="s">
        <v>322</v>
      </c>
      <c r="B31" s="501">
        <v>1722.7</v>
      </c>
      <c r="C31" s="501">
        <v>173.3</v>
      </c>
      <c r="D31" s="501">
        <v>266.7</v>
      </c>
      <c r="E31" s="501">
        <v>372</v>
      </c>
      <c r="F31" s="518">
        <v>420</v>
      </c>
      <c r="G31" s="518">
        <v>420</v>
      </c>
    </row>
    <row r="32" spans="1:7" s="60" customFormat="1" ht="30.75" customHeight="1">
      <c r="A32" s="77" t="s">
        <v>323</v>
      </c>
      <c r="B32" s="501">
        <v>1085</v>
      </c>
      <c r="C32" s="501">
        <v>1100</v>
      </c>
      <c r="D32" s="501">
        <v>1770</v>
      </c>
      <c r="E32" s="501">
        <v>1550</v>
      </c>
      <c r="F32" s="518">
        <v>1017</v>
      </c>
      <c r="G32" s="518">
        <v>1150</v>
      </c>
    </row>
    <row r="33" spans="1:7" s="60" customFormat="1" ht="6" customHeight="1">
      <c r="A33" s="77"/>
      <c r="B33" s="59"/>
      <c r="C33" s="59"/>
      <c r="D33" s="59"/>
      <c r="E33" s="59"/>
      <c r="F33" s="519"/>
      <c r="G33" s="519"/>
    </row>
    <row r="34" spans="1:7" ht="18.75" customHeight="1">
      <c r="A34" s="372" t="s">
        <v>540</v>
      </c>
      <c r="F34" s="520"/>
      <c r="G34" s="520"/>
    </row>
    <row r="35" spans="1:7" ht="18.75" customHeight="1">
      <c r="A35" s="372" t="s">
        <v>174</v>
      </c>
      <c r="F35" s="521"/>
      <c r="G35" s="521"/>
    </row>
    <row r="36" spans="1:7" ht="18.75" customHeight="1">
      <c r="A36" s="398" t="s">
        <v>288</v>
      </c>
      <c r="F36" s="520"/>
      <c r="G36" s="520"/>
    </row>
    <row r="37" spans="1:7" ht="18.75" customHeight="1">
      <c r="A37" s="398" t="s">
        <v>577</v>
      </c>
      <c r="B37" s="399"/>
      <c r="C37" s="399"/>
      <c r="D37" s="399"/>
      <c r="E37" s="399"/>
      <c r="F37" s="522"/>
      <c r="G37" s="522"/>
    </row>
    <row r="38" spans="1:7" ht="4.5" customHeight="1">
      <c r="A38" s="398"/>
      <c r="B38" s="399"/>
      <c r="C38" s="399"/>
      <c r="D38" s="399"/>
      <c r="E38" s="399"/>
      <c r="F38" s="522"/>
      <c r="G38" s="522"/>
    </row>
    <row r="39" spans="1:7" ht="18.75" customHeight="1">
      <c r="A39" s="375"/>
      <c r="B39" s="376"/>
      <c r="E39" s="376"/>
      <c r="F39" s="520"/>
      <c r="G39" s="520" t="s">
        <v>539</v>
      </c>
    </row>
    <row r="40" spans="1:7" ht="24.75" customHeight="1">
      <c r="A40" s="377"/>
      <c r="B40" s="516">
        <v>2010</v>
      </c>
      <c r="C40" s="516">
        <v>2015</v>
      </c>
      <c r="D40" s="516">
        <v>2016</v>
      </c>
      <c r="E40" s="362">
        <v>2017</v>
      </c>
      <c r="F40" s="362">
        <v>2018</v>
      </c>
      <c r="G40" s="362" t="s">
        <v>567</v>
      </c>
    </row>
    <row r="41" spans="1:7" ht="8.25" customHeight="1">
      <c r="A41" s="378"/>
      <c r="B41" s="400"/>
      <c r="C41" s="400"/>
      <c r="D41" s="400"/>
      <c r="E41" s="401"/>
      <c r="F41" s="401"/>
      <c r="G41" s="401"/>
    </row>
    <row r="42" spans="1:7" s="60" customFormat="1" ht="25.5">
      <c r="A42" s="77" t="s">
        <v>325</v>
      </c>
      <c r="B42" s="59">
        <v>1135</v>
      </c>
      <c r="C42" s="59">
        <v>180</v>
      </c>
      <c r="D42" s="59">
        <v>501</v>
      </c>
      <c r="E42" s="59">
        <v>400</v>
      </c>
      <c r="F42" s="519">
        <v>945</v>
      </c>
      <c r="G42" s="519">
        <v>1560</v>
      </c>
    </row>
    <row r="43" spans="1:7" s="60" customFormat="1" ht="19.5" customHeight="1">
      <c r="A43" s="77" t="s">
        <v>326</v>
      </c>
      <c r="B43" s="59">
        <v>62335.6</v>
      </c>
      <c r="C43" s="59">
        <v>251870.8</v>
      </c>
      <c r="D43" s="59">
        <v>248477.7</v>
      </c>
      <c r="E43" s="59">
        <v>398118.69</v>
      </c>
      <c r="F43" s="519">
        <v>272032</v>
      </c>
      <c r="G43" s="519">
        <v>371789</v>
      </c>
    </row>
    <row r="44" spans="1:7" s="60" customFormat="1" ht="25.5">
      <c r="A44" s="77" t="s">
        <v>327</v>
      </c>
      <c r="B44" s="59">
        <v>3210.5</v>
      </c>
      <c r="C44" s="59">
        <v>2028.3</v>
      </c>
      <c r="D44" s="59">
        <v>2834.1</v>
      </c>
      <c r="E44" s="59">
        <v>7410</v>
      </c>
      <c r="F44" s="519">
        <v>14875</v>
      </c>
      <c r="G44" s="519">
        <v>10881</v>
      </c>
    </row>
    <row r="45" spans="1:7" s="60" customFormat="1" ht="24" customHeight="1">
      <c r="A45" s="77" t="s">
        <v>328</v>
      </c>
      <c r="B45" s="59">
        <v>5306.8</v>
      </c>
      <c r="C45" s="59">
        <v>6481.2</v>
      </c>
      <c r="D45" s="59">
        <v>5552.8</v>
      </c>
      <c r="E45" s="59">
        <v>5336.31</v>
      </c>
      <c r="F45" s="519">
        <v>7282</v>
      </c>
      <c r="G45" s="519">
        <v>3577</v>
      </c>
    </row>
    <row r="46" spans="1:7" s="76" customFormat="1" ht="41.25" customHeight="1">
      <c r="A46" s="80" t="s">
        <v>329</v>
      </c>
      <c r="B46" s="55">
        <f t="shared" ref="B46:G46" si="3">B47</f>
        <v>11452</v>
      </c>
      <c r="C46" s="55">
        <f t="shared" si="3"/>
        <v>30660</v>
      </c>
      <c r="D46" s="55">
        <f t="shared" si="3"/>
        <v>25718</v>
      </c>
      <c r="E46" s="55">
        <f t="shared" si="3"/>
        <v>27414.55</v>
      </c>
      <c r="F46" s="523">
        <f t="shared" si="3"/>
        <v>38605</v>
      </c>
      <c r="G46" s="523">
        <f t="shared" si="3"/>
        <v>30921</v>
      </c>
    </row>
    <row r="47" spans="1:7" s="60" customFormat="1" ht="38.25">
      <c r="A47" s="77" t="s">
        <v>330</v>
      </c>
      <c r="B47" s="59">
        <v>11452</v>
      </c>
      <c r="C47" s="59">
        <v>30660</v>
      </c>
      <c r="D47" s="59">
        <v>25718</v>
      </c>
      <c r="E47" s="59">
        <v>27414.55</v>
      </c>
      <c r="F47" s="519">
        <v>38605</v>
      </c>
      <c r="G47" s="519">
        <v>30921</v>
      </c>
    </row>
    <row r="48" spans="1:7" s="76" customFormat="1" ht="43.5" customHeight="1">
      <c r="A48" s="80" t="s">
        <v>331</v>
      </c>
      <c r="B48" s="55">
        <f t="shared" ref="B48:G48" si="4">B49+B50+B51</f>
        <v>12223</v>
      </c>
      <c r="C48" s="55">
        <f t="shared" si="4"/>
        <v>12713.099999999999</v>
      </c>
      <c r="D48" s="55">
        <f t="shared" si="4"/>
        <v>12220</v>
      </c>
      <c r="E48" s="55">
        <f t="shared" si="4"/>
        <v>16744.46</v>
      </c>
      <c r="F48" s="523">
        <f t="shared" si="4"/>
        <v>12348</v>
      </c>
      <c r="G48" s="523">
        <f t="shared" si="4"/>
        <v>25100.63</v>
      </c>
    </row>
    <row r="49" spans="1:7" s="60" customFormat="1" ht="25.5">
      <c r="A49" s="77" t="s">
        <v>332</v>
      </c>
      <c r="B49" s="59">
        <v>758</v>
      </c>
      <c r="C49" s="59">
        <v>5712.2</v>
      </c>
      <c r="D49" s="59">
        <v>4392.5</v>
      </c>
      <c r="E49" s="59">
        <v>1283.56</v>
      </c>
      <c r="F49" s="519">
        <v>1308</v>
      </c>
      <c r="G49" s="519">
        <v>2693.63</v>
      </c>
    </row>
    <row r="50" spans="1:7" s="82" customFormat="1" ht="25.5">
      <c r="A50" s="81" t="s">
        <v>333</v>
      </c>
      <c r="B50" s="502">
        <v>0</v>
      </c>
      <c r="C50" s="502">
        <v>0</v>
      </c>
      <c r="D50" s="500">
        <v>0</v>
      </c>
      <c r="E50" s="59">
        <v>520</v>
      </c>
      <c r="F50" s="519">
        <v>380</v>
      </c>
      <c r="G50" s="59">
        <v>450</v>
      </c>
    </row>
    <row r="51" spans="1:7" s="76" customFormat="1" ht="38.25">
      <c r="A51" s="77" t="s">
        <v>547</v>
      </c>
      <c r="B51" s="59">
        <v>11465</v>
      </c>
      <c r="C51" s="59">
        <v>7000.9</v>
      </c>
      <c r="D51" s="59">
        <v>7827.5</v>
      </c>
      <c r="E51" s="59">
        <v>14940.9</v>
      </c>
      <c r="F51" s="519">
        <v>10660</v>
      </c>
      <c r="G51" s="59">
        <v>21957</v>
      </c>
    </row>
    <row r="52" spans="1:7" s="60" customFormat="1">
      <c r="A52" s="76" t="s">
        <v>335</v>
      </c>
      <c r="B52" s="402"/>
      <c r="C52" s="402"/>
      <c r="D52" s="402"/>
      <c r="E52" s="402"/>
      <c r="F52" s="524"/>
      <c r="G52" s="524"/>
    </row>
    <row r="53" spans="1:7" s="60" customFormat="1" ht="18" customHeight="1">
      <c r="A53" s="77" t="s">
        <v>336</v>
      </c>
      <c r="B53" s="502">
        <v>0</v>
      </c>
      <c r="C53" s="502">
        <v>0</v>
      </c>
      <c r="D53" s="502">
        <v>0</v>
      </c>
      <c r="E53" s="502">
        <v>0</v>
      </c>
      <c r="F53" s="502">
        <v>0</v>
      </c>
      <c r="G53" s="502">
        <v>0</v>
      </c>
    </row>
    <row r="54" spans="1:7" s="60" customFormat="1" ht="25.5" customHeight="1">
      <c r="A54" s="77" t="s">
        <v>337</v>
      </c>
      <c r="B54" s="502">
        <v>0</v>
      </c>
      <c r="C54" s="502">
        <v>0</v>
      </c>
      <c r="D54" s="502">
        <v>0</v>
      </c>
      <c r="E54" s="502">
        <v>0</v>
      </c>
      <c r="F54" s="502">
        <v>0</v>
      </c>
      <c r="G54" s="502">
        <v>0</v>
      </c>
    </row>
    <row r="55" spans="1:7" s="76" customFormat="1" ht="25.5" customHeight="1">
      <c r="A55" s="77" t="s">
        <v>338</v>
      </c>
      <c r="B55" s="502">
        <v>0</v>
      </c>
      <c r="C55" s="502">
        <v>0</v>
      </c>
      <c r="D55" s="502">
        <v>0</v>
      </c>
      <c r="E55" s="502">
        <v>0</v>
      </c>
      <c r="F55" s="502">
        <v>0</v>
      </c>
      <c r="G55" s="502">
        <v>0</v>
      </c>
    </row>
    <row r="56" spans="1:7" s="60" customFormat="1" ht="40.5" customHeight="1">
      <c r="A56" s="80" t="s">
        <v>339</v>
      </c>
      <c r="B56" s="55">
        <f t="shared" ref="B56:G56" si="5">B57+B58+B59</f>
        <v>2278256.2999999998</v>
      </c>
      <c r="C56" s="55">
        <f t="shared" si="5"/>
        <v>3829605.2</v>
      </c>
      <c r="D56" s="55">
        <f t="shared" si="5"/>
        <v>3879620.2</v>
      </c>
      <c r="E56" s="55">
        <f t="shared" si="5"/>
        <v>4966719.66</v>
      </c>
      <c r="F56" s="523">
        <f t="shared" si="5"/>
        <v>5793242.1899999995</v>
      </c>
      <c r="G56" s="523">
        <f t="shared" si="5"/>
        <v>7071547.0300000003</v>
      </c>
    </row>
    <row r="57" spans="1:7" s="60" customFormat="1" ht="38.25">
      <c r="A57" s="77" t="s">
        <v>541</v>
      </c>
      <c r="B57" s="59">
        <v>152045</v>
      </c>
      <c r="C57" s="59">
        <v>209832.2</v>
      </c>
      <c r="D57" s="59">
        <v>269958</v>
      </c>
      <c r="E57" s="59">
        <v>398936.67</v>
      </c>
      <c r="F57" s="525">
        <v>485602.43</v>
      </c>
      <c r="G57" s="526">
        <v>558511.65</v>
      </c>
    </row>
    <row r="58" spans="1:7" s="60" customFormat="1" ht="38.25">
      <c r="A58" s="77" t="s">
        <v>542</v>
      </c>
      <c r="B58" s="59">
        <v>242666.4</v>
      </c>
      <c r="C58" s="59">
        <v>546220.4</v>
      </c>
      <c r="D58" s="59">
        <v>424070.1</v>
      </c>
      <c r="E58" s="59">
        <v>433487.89</v>
      </c>
      <c r="F58" s="525">
        <v>1293326.55</v>
      </c>
      <c r="G58" s="526">
        <v>1358394.26</v>
      </c>
    </row>
    <row r="59" spans="1:7" s="76" customFormat="1" ht="28.5" customHeight="1">
      <c r="A59" s="77" t="s">
        <v>342</v>
      </c>
      <c r="B59" s="59">
        <v>1883544.9</v>
      </c>
      <c r="C59" s="59">
        <v>3073552.6</v>
      </c>
      <c r="D59" s="59">
        <v>3185592.1</v>
      </c>
      <c r="E59" s="59">
        <v>4134295.1</v>
      </c>
      <c r="F59" s="525">
        <v>4014313.21</v>
      </c>
      <c r="G59" s="526">
        <v>5154641.12</v>
      </c>
    </row>
    <row r="60" spans="1:7" s="60" customFormat="1">
      <c r="A60" s="80" t="s">
        <v>343</v>
      </c>
      <c r="B60" s="55">
        <f t="shared" ref="B60:G60" si="6">B61+B62+B63+B64</f>
        <v>777285.5</v>
      </c>
      <c r="C60" s="55">
        <f t="shared" si="6"/>
        <v>1399642.9000000001</v>
      </c>
      <c r="D60" s="55">
        <f t="shared" si="6"/>
        <v>1479527.4</v>
      </c>
      <c r="E60" s="55">
        <f t="shared" si="6"/>
        <v>1884025.8200000038</v>
      </c>
      <c r="F60" s="523">
        <f t="shared" si="6"/>
        <v>2473890.0700000003</v>
      </c>
      <c r="G60" s="523">
        <f t="shared" si="6"/>
        <v>1975589.52</v>
      </c>
    </row>
    <row r="61" spans="1:7" s="60" customFormat="1" ht="28.5" customHeight="1">
      <c r="A61" s="77" t="s">
        <v>344</v>
      </c>
      <c r="B61" s="59">
        <v>763832.5</v>
      </c>
      <c r="C61" s="59">
        <v>1381511.6</v>
      </c>
      <c r="D61" s="59">
        <v>1456156.4</v>
      </c>
      <c r="E61" s="59">
        <v>1857968.0600000038</v>
      </c>
      <c r="F61" s="59">
        <v>2453540.62</v>
      </c>
      <c r="G61" s="59">
        <v>1948980.78</v>
      </c>
    </row>
    <row r="62" spans="1:7" s="60" customFormat="1">
      <c r="A62" s="77" t="s">
        <v>345</v>
      </c>
      <c r="B62" s="59">
        <v>3028</v>
      </c>
      <c r="C62" s="59">
        <v>2805.6</v>
      </c>
      <c r="D62" s="59">
        <v>1404.4</v>
      </c>
      <c r="E62" s="59">
        <v>5100</v>
      </c>
      <c r="F62" s="59">
        <v>860</v>
      </c>
      <c r="G62" s="59">
        <v>2700</v>
      </c>
    </row>
    <row r="63" spans="1:7" s="60" customFormat="1" ht="28.5" customHeight="1">
      <c r="A63" s="77" t="s">
        <v>346</v>
      </c>
      <c r="B63" s="59">
        <v>10425</v>
      </c>
      <c r="C63" s="59">
        <v>15325.7</v>
      </c>
      <c r="D63" s="59">
        <v>21966.6</v>
      </c>
      <c r="E63" s="59">
        <v>20957.759999999998</v>
      </c>
      <c r="F63" s="59">
        <v>19489.45</v>
      </c>
      <c r="G63" s="59">
        <v>23908.74</v>
      </c>
    </row>
    <row r="64" spans="1:7" s="76" customFormat="1" ht="25.5">
      <c r="A64" s="77" t="s">
        <v>347</v>
      </c>
      <c r="B64" s="500">
        <v>0</v>
      </c>
      <c r="C64" s="500">
        <v>0</v>
      </c>
      <c r="D64" s="500">
        <v>0</v>
      </c>
      <c r="E64" s="500">
        <v>0</v>
      </c>
      <c r="F64" s="527">
        <v>0</v>
      </c>
      <c r="G64" s="527">
        <v>0</v>
      </c>
    </row>
    <row r="65" spans="1:8" s="76" customFormat="1" ht="8.25" customHeight="1">
      <c r="A65" s="77"/>
      <c r="B65" s="59"/>
      <c r="C65" s="59"/>
      <c r="D65" s="59"/>
      <c r="E65" s="59"/>
      <c r="F65" s="519"/>
      <c r="G65" s="519"/>
    </row>
    <row r="66" spans="1:8" ht="18.75" customHeight="1">
      <c r="A66" s="372" t="s">
        <v>540</v>
      </c>
      <c r="F66" s="520"/>
      <c r="G66" s="520"/>
    </row>
    <row r="67" spans="1:8" ht="18.75" customHeight="1">
      <c r="A67" s="372" t="s">
        <v>174</v>
      </c>
      <c r="F67" s="521"/>
      <c r="G67" s="521"/>
    </row>
    <row r="68" spans="1:8" ht="18.75" customHeight="1">
      <c r="A68" s="398" t="s">
        <v>288</v>
      </c>
      <c r="F68" s="520"/>
      <c r="G68" s="520"/>
    </row>
    <row r="69" spans="1:8" ht="18.75" customHeight="1">
      <c r="A69" s="398" t="s">
        <v>577</v>
      </c>
      <c r="B69" s="399"/>
      <c r="C69" s="399"/>
      <c r="D69" s="399"/>
      <c r="E69" s="399"/>
      <c r="F69" s="522"/>
      <c r="G69" s="522"/>
    </row>
    <row r="70" spans="1:8" ht="10.5" customHeight="1">
      <c r="A70" s="398"/>
      <c r="B70" s="399"/>
      <c r="C70" s="399"/>
      <c r="D70" s="399"/>
      <c r="E70" s="399"/>
      <c r="F70" s="522"/>
      <c r="G70" s="522"/>
    </row>
    <row r="71" spans="1:8" ht="18.75" customHeight="1">
      <c r="A71" s="375"/>
      <c r="B71" s="376"/>
      <c r="E71" s="376"/>
      <c r="F71" s="520"/>
      <c r="G71" s="520" t="s">
        <v>539</v>
      </c>
    </row>
    <row r="72" spans="1:8" ht="28.5" customHeight="1">
      <c r="A72" s="377"/>
      <c r="B72" s="516">
        <v>2010</v>
      </c>
      <c r="C72" s="516">
        <v>2015</v>
      </c>
      <c r="D72" s="516">
        <v>2016</v>
      </c>
      <c r="E72" s="362">
        <v>2017</v>
      </c>
      <c r="F72" s="362">
        <v>2018</v>
      </c>
      <c r="G72" s="362" t="s">
        <v>567</v>
      </c>
    </row>
    <row r="73" spans="1:8" ht="15.75" customHeight="1">
      <c r="A73" s="378"/>
      <c r="B73" s="400"/>
      <c r="C73" s="400"/>
      <c r="D73" s="400"/>
      <c r="E73" s="401"/>
      <c r="F73" s="401"/>
      <c r="G73" s="401"/>
    </row>
    <row r="74" spans="1:8" s="60" customFormat="1" ht="25.5">
      <c r="A74" s="80" t="s">
        <v>348</v>
      </c>
      <c r="B74" s="55">
        <f t="shared" ref="B74:G74" si="7">B75+B76</f>
        <v>626685.89999999991</v>
      </c>
      <c r="C74" s="55">
        <f t="shared" si="7"/>
        <v>1496807.5</v>
      </c>
      <c r="D74" s="55">
        <f t="shared" si="7"/>
        <v>1975750.2999999998</v>
      </c>
      <c r="E74" s="55">
        <f t="shared" si="7"/>
        <v>2949522.04</v>
      </c>
      <c r="F74" s="523">
        <f t="shared" si="7"/>
        <v>3032031</v>
      </c>
      <c r="G74" s="523">
        <f t="shared" si="7"/>
        <v>2632408</v>
      </c>
    </row>
    <row r="75" spans="1:8" s="60" customFormat="1">
      <c r="A75" s="77" t="s">
        <v>349</v>
      </c>
      <c r="B75" s="59">
        <v>236353.3</v>
      </c>
      <c r="C75" s="59">
        <v>279045</v>
      </c>
      <c r="D75" s="59">
        <v>468209.6</v>
      </c>
      <c r="E75" s="59">
        <v>1146964.1499999999</v>
      </c>
      <c r="F75" s="519">
        <v>733632</v>
      </c>
      <c r="G75" s="519">
        <v>897345</v>
      </c>
    </row>
    <row r="76" spans="1:8" s="76" customFormat="1" ht="25.5">
      <c r="A76" s="77" t="s">
        <v>350</v>
      </c>
      <c r="B76" s="59">
        <v>390332.6</v>
      </c>
      <c r="C76" s="59">
        <v>1217762.5</v>
      </c>
      <c r="D76" s="59">
        <v>1507540.7</v>
      </c>
      <c r="E76" s="59">
        <v>1802557.89</v>
      </c>
      <c r="F76" s="519">
        <v>2298399</v>
      </c>
      <c r="G76" s="519">
        <v>1735063</v>
      </c>
    </row>
    <row r="77" spans="1:8" s="60" customFormat="1" ht="25.5">
      <c r="A77" s="80" t="s">
        <v>254</v>
      </c>
      <c r="B77" s="55">
        <f t="shared" ref="B77:G77" si="8">B78+B79+B80+B81</f>
        <v>227066.4</v>
      </c>
      <c r="C77" s="55">
        <f t="shared" si="8"/>
        <v>302015.8</v>
      </c>
      <c r="D77" s="55">
        <f t="shared" si="8"/>
        <v>247113.5</v>
      </c>
      <c r="E77" s="55">
        <f t="shared" si="8"/>
        <v>266983.8</v>
      </c>
      <c r="F77" s="523">
        <f t="shared" si="8"/>
        <v>256503</v>
      </c>
      <c r="G77" s="523">
        <f t="shared" si="8"/>
        <v>371295</v>
      </c>
    </row>
    <row r="78" spans="1:8" s="60" customFormat="1">
      <c r="A78" s="60" t="s">
        <v>351</v>
      </c>
      <c r="B78" s="500">
        <v>0</v>
      </c>
      <c r="C78" s="500">
        <v>0</v>
      </c>
      <c r="D78" s="500">
        <v>0</v>
      </c>
      <c r="E78" s="500">
        <v>0</v>
      </c>
      <c r="F78" s="527">
        <v>0</v>
      </c>
      <c r="G78" s="527">
        <v>0</v>
      </c>
      <c r="H78" s="500"/>
    </row>
    <row r="79" spans="1:8" s="60" customFormat="1" ht="25.5">
      <c r="A79" s="77" t="s">
        <v>352</v>
      </c>
      <c r="B79" s="500">
        <v>0</v>
      </c>
      <c r="C79" s="500">
        <v>0</v>
      </c>
      <c r="D79" s="500">
        <v>0</v>
      </c>
      <c r="E79" s="500">
        <v>0</v>
      </c>
      <c r="F79" s="527">
        <v>0</v>
      </c>
      <c r="G79" s="527">
        <v>0</v>
      </c>
      <c r="H79" s="500"/>
    </row>
    <row r="80" spans="1:8" s="60" customFormat="1">
      <c r="A80" s="77" t="s">
        <v>353</v>
      </c>
      <c r="B80" s="59">
        <v>227066.4</v>
      </c>
      <c r="C80" s="59">
        <v>302015.8</v>
      </c>
      <c r="D80" s="59">
        <v>247113.5</v>
      </c>
      <c r="E80" s="59">
        <v>266983.8</v>
      </c>
      <c r="F80" s="519">
        <v>256503</v>
      </c>
      <c r="G80" s="519">
        <v>371295</v>
      </c>
    </row>
    <row r="81" spans="1:7" s="60" customFormat="1" ht="38.25">
      <c r="A81" s="77" t="s">
        <v>354</v>
      </c>
      <c r="B81" s="500">
        <v>0</v>
      </c>
      <c r="C81" s="500">
        <v>0</v>
      </c>
      <c r="D81" s="500">
        <v>0</v>
      </c>
      <c r="E81" s="500">
        <v>0</v>
      </c>
      <c r="F81" s="527">
        <v>0</v>
      </c>
      <c r="G81" s="527">
        <v>0</v>
      </c>
    </row>
    <row r="82" spans="1:7" s="76" customFormat="1" ht="33" customHeight="1">
      <c r="A82" s="80" t="s">
        <v>355</v>
      </c>
      <c r="B82" s="55">
        <f t="shared" ref="B82:G82" si="9">B83+B84+B85</f>
        <v>30241</v>
      </c>
      <c r="C82" s="55">
        <f t="shared" si="9"/>
        <v>56831</v>
      </c>
      <c r="D82" s="55">
        <f t="shared" si="9"/>
        <v>44253.9</v>
      </c>
      <c r="E82" s="55">
        <f t="shared" si="9"/>
        <v>75512.44</v>
      </c>
      <c r="F82" s="523">
        <f t="shared" si="9"/>
        <v>60962</v>
      </c>
      <c r="G82" s="523">
        <f t="shared" si="9"/>
        <v>102630</v>
      </c>
    </row>
    <row r="83" spans="1:7" s="60" customFormat="1" ht="38.25" customHeight="1">
      <c r="A83" s="77" t="s">
        <v>356</v>
      </c>
      <c r="B83" s="59">
        <v>30241</v>
      </c>
      <c r="C83" s="59">
        <v>56831</v>
      </c>
      <c r="D83" s="59">
        <v>44253.9</v>
      </c>
      <c r="E83" s="59">
        <v>75512.44</v>
      </c>
      <c r="F83" s="519">
        <v>60962</v>
      </c>
      <c r="G83" s="519">
        <v>102630</v>
      </c>
    </row>
    <row r="84" spans="1:7" s="60" customFormat="1" ht="25.5">
      <c r="A84" s="77" t="s">
        <v>357</v>
      </c>
      <c r="B84" s="500">
        <v>0</v>
      </c>
      <c r="C84" s="500">
        <v>0</v>
      </c>
      <c r="D84" s="500">
        <v>0</v>
      </c>
      <c r="E84" s="500">
        <v>0</v>
      </c>
      <c r="F84" s="527">
        <v>0</v>
      </c>
      <c r="G84" s="527">
        <v>0</v>
      </c>
    </row>
    <row r="85" spans="1:7" s="60" customFormat="1">
      <c r="A85" s="77" t="s">
        <v>358</v>
      </c>
      <c r="B85" s="500">
        <v>0</v>
      </c>
      <c r="C85" s="500">
        <v>0</v>
      </c>
      <c r="D85" s="500">
        <v>0</v>
      </c>
      <c r="E85" s="500">
        <v>0</v>
      </c>
      <c r="F85" s="527">
        <v>0</v>
      </c>
      <c r="G85" s="527">
        <v>0</v>
      </c>
    </row>
    <row r="86" spans="1:7" s="76" customFormat="1" ht="25.5">
      <c r="A86" s="80" t="s">
        <v>359</v>
      </c>
      <c r="B86" s="55">
        <f t="shared" ref="B86:G86" si="10">B87</f>
        <v>687053.5</v>
      </c>
      <c r="C86" s="55">
        <f t="shared" si="10"/>
        <v>3275489.2</v>
      </c>
      <c r="D86" s="55">
        <f t="shared" si="10"/>
        <v>3916658.9</v>
      </c>
      <c r="E86" s="55">
        <f t="shared" si="10"/>
        <v>6086747.1600000001</v>
      </c>
      <c r="F86" s="523">
        <f t="shared" si="10"/>
        <v>6208702</v>
      </c>
      <c r="G86" s="523">
        <f t="shared" si="10"/>
        <v>6283830</v>
      </c>
    </row>
    <row r="87" spans="1:7" s="60" customFormat="1" ht="15" customHeight="1">
      <c r="A87" s="77" t="s">
        <v>360</v>
      </c>
      <c r="B87" s="59">
        <v>687053.5</v>
      </c>
      <c r="C87" s="59">
        <v>3275489.2</v>
      </c>
      <c r="D87" s="59">
        <v>3916658.9</v>
      </c>
      <c r="E87" s="59">
        <v>6086747.1600000001</v>
      </c>
      <c r="F87" s="519">
        <v>6208702</v>
      </c>
      <c r="G87" s="519">
        <v>6283830</v>
      </c>
    </row>
    <row r="88" spans="1:7" s="76" customFormat="1" ht="33" customHeight="1">
      <c r="A88" s="80" t="s">
        <v>255</v>
      </c>
      <c r="B88" s="55">
        <f t="shared" ref="B88:G88" si="11">B89+B90+B91+B92+B93</f>
        <v>44475</v>
      </c>
      <c r="C88" s="55">
        <f t="shared" si="11"/>
        <v>55837.9</v>
      </c>
      <c r="D88" s="55">
        <f t="shared" si="11"/>
        <v>44850.7</v>
      </c>
      <c r="E88" s="55">
        <f t="shared" si="11"/>
        <v>73474.09</v>
      </c>
      <c r="F88" s="523">
        <f t="shared" si="11"/>
        <v>105489</v>
      </c>
      <c r="G88" s="523">
        <f t="shared" si="11"/>
        <v>102653</v>
      </c>
    </row>
    <row r="89" spans="1:7" s="60" customFormat="1" ht="25.5">
      <c r="A89" s="77" t="s">
        <v>361</v>
      </c>
      <c r="B89" s="500">
        <v>0</v>
      </c>
      <c r="C89" s="500">
        <v>0</v>
      </c>
      <c r="D89" s="500">
        <v>0</v>
      </c>
      <c r="E89" s="500">
        <v>0</v>
      </c>
      <c r="F89" s="527">
        <v>0</v>
      </c>
      <c r="G89" s="527">
        <v>0</v>
      </c>
    </row>
    <row r="90" spans="1:7" s="60" customFormat="1" ht="29.25" customHeight="1">
      <c r="A90" s="77" t="s">
        <v>530</v>
      </c>
      <c r="B90" s="500">
        <v>0</v>
      </c>
      <c r="C90" s="500">
        <v>0</v>
      </c>
      <c r="D90" s="500">
        <v>0</v>
      </c>
      <c r="E90" s="500">
        <v>0</v>
      </c>
      <c r="F90" s="527">
        <v>0</v>
      </c>
      <c r="G90" s="527">
        <v>0</v>
      </c>
    </row>
    <row r="91" spans="1:7" s="60" customFormat="1" ht="38.25" customHeight="1">
      <c r="A91" s="77" t="s">
        <v>363</v>
      </c>
      <c r="B91" s="500">
        <v>0</v>
      </c>
      <c r="C91" s="500">
        <v>0</v>
      </c>
      <c r="D91" s="500">
        <v>0</v>
      </c>
      <c r="E91" s="500">
        <v>0</v>
      </c>
      <c r="F91" s="527">
        <v>0</v>
      </c>
      <c r="G91" s="527">
        <v>0</v>
      </c>
    </row>
    <row r="92" spans="1:7" s="60" customFormat="1" ht="25.5">
      <c r="A92" s="77" t="s">
        <v>364</v>
      </c>
      <c r="B92" s="59">
        <v>4275</v>
      </c>
      <c r="C92" s="59">
        <v>12019.5</v>
      </c>
      <c r="D92" s="59">
        <v>10749.7</v>
      </c>
      <c r="E92" s="59">
        <v>22685.38</v>
      </c>
      <c r="F92" s="519">
        <v>17824</v>
      </c>
      <c r="G92" s="519">
        <v>12946</v>
      </c>
    </row>
    <row r="93" spans="1:7" s="60" customFormat="1" ht="27.75" customHeight="1">
      <c r="A93" s="77" t="s">
        <v>365</v>
      </c>
      <c r="B93" s="59">
        <v>40200</v>
      </c>
      <c r="C93" s="59">
        <v>43818.400000000001</v>
      </c>
      <c r="D93" s="59">
        <v>34101</v>
      </c>
      <c r="E93" s="59">
        <v>50788.71</v>
      </c>
      <c r="F93" s="519">
        <v>87665</v>
      </c>
      <c r="G93" s="519">
        <v>89707</v>
      </c>
    </row>
    <row r="94" spans="1:7" s="76" customFormat="1" ht="25.5">
      <c r="A94" s="80" t="s">
        <v>366</v>
      </c>
      <c r="B94" s="55">
        <f t="shared" ref="B94:G94" si="12">B95+B96+B106+B108+B107+B109</f>
        <v>66457</v>
      </c>
      <c r="C94" s="55">
        <f t="shared" si="12"/>
        <v>166637.1</v>
      </c>
      <c r="D94" s="55">
        <f t="shared" si="12"/>
        <v>190066.7</v>
      </c>
      <c r="E94" s="55">
        <f t="shared" si="12"/>
        <v>268840.94</v>
      </c>
      <c r="F94" s="523">
        <f t="shared" si="12"/>
        <v>215803</v>
      </c>
      <c r="G94" s="523">
        <f t="shared" si="12"/>
        <v>312319</v>
      </c>
    </row>
    <row r="95" spans="1:7" s="60" customFormat="1" ht="52.5" customHeight="1">
      <c r="A95" s="77" t="s">
        <v>367</v>
      </c>
      <c r="B95" s="59">
        <v>63227</v>
      </c>
      <c r="C95" s="59">
        <v>110428.7</v>
      </c>
      <c r="D95" s="59">
        <v>141066.9</v>
      </c>
      <c r="E95" s="59">
        <v>213607.07</v>
      </c>
      <c r="F95" s="519">
        <v>162329</v>
      </c>
      <c r="G95" s="519">
        <v>248630</v>
      </c>
    </row>
    <row r="96" spans="1:7" s="60" customFormat="1" ht="25.5">
      <c r="A96" s="77" t="s">
        <v>368</v>
      </c>
      <c r="B96" s="500">
        <v>0</v>
      </c>
      <c r="C96" s="500">
        <v>0</v>
      </c>
      <c r="D96" s="500">
        <v>0</v>
      </c>
      <c r="E96" s="500">
        <v>0</v>
      </c>
      <c r="F96" s="519">
        <v>123</v>
      </c>
      <c r="G96" s="519">
        <v>123</v>
      </c>
    </row>
    <row r="97" spans="1:7" s="60" customFormat="1">
      <c r="A97" s="77"/>
      <c r="B97" s="59"/>
      <c r="C97" s="59"/>
      <c r="D97" s="59"/>
      <c r="E97" s="59"/>
      <c r="F97" s="519"/>
      <c r="G97" s="519"/>
    </row>
    <row r="98" spans="1:7" ht="18.75" customHeight="1">
      <c r="A98" s="372" t="s">
        <v>540</v>
      </c>
    </row>
    <row r="99" spans="1:7" ht="18.75" customHeight="1">
      <c r="A99" s="372" t="s">
        <v>174</v>
      </c>
      <c r="F99" s="397"/>
      <c r="G99" s="397"/>
    </row>
    <row r="100" spans="1:7" ht="18.75" customHeight="1">
      <c r="A100" s="398" t="s">
        <v>288</v>
      </c>
    </row>
    <row r="101" spans="1:7" ht="18.75" customHeight="1">
      <c r="A101" s="398" t="s">
        <v>577</v>
      </c>
      <c r="B101" s="399"/>
      <c r="C101" s="399"/>
      <c r="D101" s="399"/>
      <c r="E101" s="399"/>
      <c r="F101" s="399"/>
      <c r="G101" s="399"/>
    </row>
    <row r="102" spans="1:7" ht="10.5" customHeight="1">
      <c r="A102" s="398"/>
      <c r="B102" s="399"/>
      <c r="C102" s="399"/>
      <c r="D102" s="399"/>
      <c r="E102" s="399"/>
      <c r="F102" s="399"/>
      <c r="G102" s="399"/>
    </row>
    <row r="103" spans="1:7" ht="18.75" customHeight="1">
      <c r="A103" s="375"/>
      <c r="B103" s="376"/>
      <c r="E103" s="376"/>
      <c r="F103" s="376"/>
      <c r="G103" s="376" t="s">
        <v>539</v>
      </c>
    </row>
    <row r="104" spans="1:7" ht="28.5" customHeight="1">
      <c r="A104" s="377"/>
      <c r="B104" s="516">
        <v>2010</v>
      </c>
      <c r="C104" s="516">
        <v>2015</v>
      </c>
      <c r="D104" s="516">
        <v>2016</v>
      </c>
      <c r="E104" s="362">
        <v>2017</v>
      </c>
      <c r="F104" s="362">
        <v>2018</v>
      </c>
      <c r="G104" s="362" t="s">
        <v>567</v>
      </c>
    </row>
    <row r="105" spans="1:7" ht="20.100000000000001" customHeight="1">
      <c r="A105" s="378"/>
      <c r="B105" s="400"/>
      <c r="C105" s="400"/>
      <c r="D105" s="400"/>
      <c r="E105" s="401"/>
      <c r="F105" s="401"/>
      <c r="G105" s="401"/>
    </row>
    <row r="106" spans="1:7" s="60" customFormat="1" ht="38.25">
      <c r="A106" s="77" t="s">
        <v>536</v>
      </c>
      <c r="B106" s="500">
        <v>0</v>
      </c>
      <c r="C106" s="500">
        <v>0</v>
      </c>
      <c r="D106" s="500">
        <v>0</v>
      </c>
      <c r="E106" s="500">
        <v>0</v>
      </c>
      <c r="F106" s="500">
        <v>0</v>
      </c>
      <c r="G106" s="500">
        <v>0</v>
      </c>
    </row>
    <row r="107" spans="1:7" s="60" customFormat="1" ht="25.5">
      <c r="A107" s="77" t="s">
        <v>370</v>
      </c>
      <c r="B107" s="500">
        <v>0</v>
      </c>
      <c r="C107" s="500">
        <v>0</v>
      </c>
      <c r="D107" s="500">
        <v>0</v>
      </c>
      <c r="E107" s="500">
        <v>0</v>
      </c>
      <c r="F107" s="500">
        <v>0</v>
      </c>
      <c r="G107" s="500">
        <v>0</v>
      </c>
    </row>
    <row r="108" spans="1:7" s="60" customFormat="1" ht="25.5">
      <c r="A108" s="77" t="s">
        <v>532</v>
      </c>
      <c r="B108" s="500">
        <v>0</v>
      </c>
      <c r="C108" s="500">
        <v>0</v>
      </c>
      <c r="D108" s="500">
        <v>0</v>
      </c>
      <c r="E108" s="500">
        <v>0</v>
      </c>
      <c r="F108" s="500">
        <v>0</v>
      </c>
      <c r="G108" s="500">
        <v>0</v>
      </c>
    </row>
    <row r="109" spans="1:7" s="60" customFormat="1" ht="38.25">
      <c r="A109" s="77" t="s">
        <v>372</v>
      </c>
      <c r="B109" s="59">
        <v>3230</v>
      </c>
      <c r="C109" s="59">
        <v>56208.4</v>
      </c>
      <c r="D109" s="59">
        <v>48999.8</v>
      </c>
      <c r="E109" s="59">
        <v>55233.87</v>
      </c>
      <c r="F109" s="59">
        <v>53351</v>
      </c>
      <c r="G109" s="59">
        <v>63566</v>
      </c>
    </row>
    <row r="110" spans="1:7" s="76" customFormat="1">
      <c r="A110" s="80" t="s">
        <v>373</v>
      </c>
      <c r="B110" s="55">
        <f t="shared" ref="B110:G110" si="13">B111</f>
        <v>52624.6</v>
      </c>
      <c r="C110" s="55">
        <f t="shared" si="13"/>
        <v>181369.2</v>
      </c>
      <c r="D110" s="55">
        <f t="shared" si="13"/>
        <v>206304</v>
      </c>
      <c r="E110" s="55">
        <f t="shared" si="13"/>
        <v>618936.87</v>
      </c>
      <c r="F110" s="55">
        <f t="shared" si="13"/>
        <v>185448</v>
      </c>
      <c r="G110" s="55">
        <f t="shared" si="13"/>
        <v>276628</v>
      </c>
    </row>
    <row r="111" spans="1:7" s="60" customFormat="1">
      <c r="A111" s="77" t="s">
        <v>374</v>
      </c>
      <c r="B111" s="59">
        <v>52624.6</v>
      </c>
      <c r="C111" s="59">
        <v>181369.2</v>
      </c>
      <c r="D111" s="59">
        <v>206304</v>
      </c>
      <c r="E111" s="59">
        <v>618936.87</v>
      </c>
      <c r="F111" s="59">
        <v>185448</v>
      </c>
      <c r="G111" s="59">
        <v>276628</v>
      </c>
    </row>
    <row r="112" spans="1:7" s="76" customFormat="1" ht="25.5">
      <c r="A112" s="80" t="s">
        <v>375</v>
      </c>
      <c r="B112" s="55">
        <f t="shared" ref="B112:G112" si="14">B113</f>
        <v>137148.79999999999</v>
      </c>
      <c r="C112" s="55">
        <f t="shared" si="14"/>
        <v>195735.5</v>
      </c>
      <c r="D112" s="55">
        <f t="shared" si="14"/>
        <v>196041.2</v>
      </c>
      <c r="E112" s="55">
        <f t="shared" si="14"/>
        <v>290886.75</v>
      </c>
      <c r="F112" s="55">
        <f t="shared" si="14"/>
        <v>211391</v>
      </c>
      <c r="G112" s="55">
        <f t="shared" si="14"/>
        <v>245098</v>
      </c>
    </row>
    <row r="113" spans="1:7" s="60" customFormat="1">
      <c r="A113" s="77" t="s">
        <v>376</v>
      </c>
      <c r="B113" s="59">
        <v>137148.79999999999</v>
      </c>
      <c r="C113" s="59">
        <v>195735.5</v>
      </c>
      <c r="D113" s="59">
        <v>196041.2</v>
      </c>
      <c r="E113" s="59">
        <v>290886.75</v>
      </c>
      <c r="F113" s="59">
        <v>211391</v>
      </c>
      <c r="G113" s="59">
        <v>245098</v>
      </c>
    </row>
    <row r="114" spans="1:7" s="76" customFormat="1" ht="25.5">
      <c r="A114" s="80" t="s">
        <v>377</v>
      </c>
      <c r="B114" s="55">
        <f t="shared" ref="B114:G114" si="15">B115+B116+B117</f>
        <v>101752.4</v>
      </c>
      <c r="C114" s="55">
        <f t="shared" si="15"/>
        <v>277687</v>
      </c>
      <c r="D114" s="55">
        <f t="shared" si="15"/>
        <v>208306.5</v>
      </c>
      <c r="E114" s="55">
        <f t="shared" si="15"/>
        <v>432692.72000000003</v>
      </c>
      <c r="F114" s="55">
        <f t="shared" si="15"/>
        <v>475347</v>
      </c>
      <c r="G114" s="55">
        <f t="shared" si="15"/>
        <v>461193</v>
      </c>
    </row>
    <row r="115" spans="1:7" s="60" customFormat="1" ht="25.5">
      <c r="A115" s="77" t="s">
        <v>378</v>
      </c>
      <c r="B115" s="59">
        <v>2511.9</v>
      </c>
      <c r="C115" s="59">
        <v>1870</v>
      </c>
      <c r="D115" s="59">
        <v>1726</v>
      </c>
      <c r="E115" s="59">
        <v>1659.78</v>
      </c>
      <c r="F115" s="59">
        <v>7281</v>
      </c>
      <c r="G115" s="59">
        <v>4083</v>
      </c>
    </row>
    <row r="116" spans="1:7" s="60" customFormat="1" ht="25.5">
      <c r="A116" s="77" t="s">
        <v>379</v>
      </c>
      <c r="B116" s="502">
        <v>0</v>
      </c>
      <c r="C116" s="502">
        <v>0</v>
      </c>
      <c r="D116" s="502">
        <v>0</v>
      </c>
      <c r="E116" s="502">
        <v>0</v>
      </c>
      <c r="F116" s="502">
        <v>0</v>
      </c>
      <c r="G116" s="502">
        <v>0</v>
      </c>
    </row>
    <row r="117" spans="1:7" s="60" customFormat="1" ht="39.75" customHeight="1">
      <c r="A117" s="77" t="s">
        <v>380</v>
      </c>
      <c r="B117" s="59">
        <v>99240.5</v>
      </c>
      <c r="C117" s="59">
        <v>275817</v>
      </c>
      <c r="D117" s="59">
        <v>206580.5</v>
      </c>
      <c r="E117" s="59">
        <v>431032.94</v>
      </c>
      <c r="F117" s="59">
        <v>468066</v>
      </c>
      <c r="G117" s="59">
        <v>457110</v>
      </c>
    </row>
    <row r="118" spans="1:7" s="60" customFormat="1">
      <c r="A118" s="80" t="s">
        <v>381</v>
      </c>
      <c r="B118" s="55">
        <f t="shared" ref="B118:G118" si="16">B119+B120</f>
        <v>204839</v>
      </c>
      <c r="C118" s="55">
        <f t="shared" si="16"/>
        <v>228434.90000000002</v>
      </c>
      <c r="D118" s="55">
        <f t="shared" si="16"/>
        <v>262594.59999999998</v>
      </c>
      <c r="E118" s="55">
        <f t="shared" si="16"/>
        <v>270482.71000000002</v>
      </c>
      <c r="F118" s="55">
        <f t="shared" si="16"/>
        <v>496588</v>
      </c>
      <c r="G118" s="55">
        <f t="shared" si="16"/>
        <v>452741</v>
      </c>
    </row>
    <row r="119" spans="1:7" s="76" customFormat="1" ht="32.25" customHeight="1">
      <c r="A119" s="77" t="s">
        <v>382</v>
      </c>
      <c r="B119" s="59">
        <v>58107.6</v>
      </c>
      <c r="C119" s="59">
        <v>86690.3</v>
      </c>
      <c r="D119" s="59">
        <v>90524.800000000003</v>
      </c>
      <c r="E119" s="59">
        <v>103149.07</v>
      </c>
      <c r="F119" s="59">
        <v>142286</v>
      </c>
      <c r="G119" s="59">
        <v>157038</v>
      </c>
    </row>
    <row r="120" spans="1:7" s="60" customFormat="1" ht="25.5">
      <c r="A120" s="77" t="s">
        <v>383</v>
      </c>
      <c r="B120" s="59">
        <v>146731.4</v>
      </c>
      <c r="C120" s="59">
        <v>141744.6</v>
      </c>
      <c r="D120" s="59">
        <v>172069.8</v>
      </c>
      <c r="E120" s="59">
        <v>167333.64000000001</v>
      </c>
      <c r="F120" s="59">
        <v>354302</v>
      </c>
      <c r="G120" s="59">
        <v>295703</v>
      </c>
    </row>
    <row r="121" spans="1:7">
      <c r="A121" s="375"/>
      <c r="B121" s="376"/>
      <c r="C121" s="376"/>
      <c r="D121" s="376"/>
      <c r="E121" s="376"/>
      <c r="F121" s="376"/>
      <c r="G121" s="376"/>
    </row>
  </sheetData>
  <pageMargins left="0.35" right="7.0000000000000007E-2" top="0.49" bottom="0.34" header="0.31496062992126" footer="0.31496062992126"/>
  <pageSetup paperSize="9" orientation="portrait" r:id="rId1"/>
  <headerFooter scaleWithDoc="0" alignWithMargins="0">
    <oddFooter>&amp;C&amp;10&amp;P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487"/>
  <sheetViews>
    <sheetView workbookViewId="0">
      <selection activeCell="B1" sqref="B1:B1048576"/>
    </sheetView>
  </sheetViews>
  <sheetFormatPr defaultRowHeight="17.25" customHeight="1"/>
  <cols>
    <col min="1" max="1" width="45" style="65" customWidth="1"/>
    <col min="2" max="6" width="5.88671875" style="65" customWidth="1"/>
    <col min="7" max="16384" width="8.88671875" style="65"/>
  </cols>
  <sheetData>
    <row r="1" spans="1:12" ht="17.25" customHeight="1">
      <c r="A1" s="63" t="s">
        <v>189</v>
      </c>
      <c r="B1" s="64"/>
      <c r="C1" s="64"/>
      <c r="D1" s="64"/>
    </row>
    <row r="2" spans="1:12" ht="17.25" customHeight="1">
      <c r="A2" s="63" t="s">
        <v>32</v>
      </c>
      <c r="B2" s="64"/>
      <c r="C2" s="64"/>
      <c r="D2" s="64"/>
    </row>
    <row r="3" spans="1:12" ht="17.25" customHeight="1">
      <c r="A3" s="66" t="s">
        <v>108</v>
      </c>
    </row>
    <row r="4" spans="1:12" ht="17.25" customHeight="1">
      <c r="A4" s="66" t="s">
        <v>31</v>
      </c>
      <c r="B4" s="406"/>
      <c r="C4" s="406"/>
      <c r="D4" s="406"/>
      <c r="E4" s="406"/>
      <c r="F4" s="406"/>
    </row>
    <row r="5" spans="1:12" ht="17.25" customHeight="1">
      <c r="A5" s="66"/>
      <c r="D5" s="67"/>
      <c r="E5" s="68"/>
      <c r="F5" s="68"/>
    </row>
    <row r="6" spans="1:12" ht="17.25" customHeight="1">
      <c r="A6" s="69"/>
      <c r="B6" s="70"/>
      <c r="C6" s="70"/>
      <c r="E6" s="70"/>
      <c r="F6" s="70" t="s">
        <v>289</v>
      </c>
    </row>
    <row r="7" spans="1:12" ht="27" customHeight="1">
      <c r="A7" s="71"/>
      <c r="B7" s="72">
        <v>2014</v>
      </c>
      <c r="C7" s="72">
        <v>2015</v>
      </c>
      <c r="D7" s="72">
        <v>2016</v>
      </c>
      <c r="E7" s="72">
        <v>2017</v>
      </c>
      <c r="F7" s="72">
        <v>2018</v>
      </c>
    </row>
    <row r="8" spans="1:12" ht="12.75" customHeight="1">
      <c r="A8" s="73"/>
      <c r="B8" s="74"/>
      <c r="C8" s="74"/>
      <c r="D8" s="74"/>
      <c r="E8" s="74"/>
      <c r="F8" s="74"/>
    </row>
    <row r="9" spans="1:12" ht="15">
      <c r="A9" s="75" t="s">
        <v>251</v>
      </c>
      <c r="B9" s="55">
        <f t="shared" ref="B9:F9" si="0">B10+B14+B16+B50+B52+B56+B60+B64+B69+B81+B86+B90+B92+B98+B114+B116+B118+B122</f>
        <v>8782</v>
      </c>
      <c r="C9" s="55">
        <f t="shared" si="0"/>
        <v>9188</v>
      </c>
      <c r="D9" s="55">
        <f t="shared" si="0"/>
        <v>13130</v>
      </c>
      <c r="E9" s="55">
        <f t="shared" si="0"/>
        <v>14455</v>
      </c>
      <c r="F9" s="55">
        <f t="shared" si="0"/>
        <v>17498</v>
      </c>
      <c r="G9" s="453"/>
      <c r="H9" s="453"/>
      <c r="I9" s="453"/>
      <c r="J9" s="453"/>
      <c r="K9" s="453"/>
      <c r="L9" s="453"/>
    </row>
    <row r="10" spans="1:12" ht="15">
      <c r="A10" s="76" t="s">
        <v>299</v>
      </c>
      <c r="B10" s="55">
        <f t="shared" ref="B10:F10" si="1">SUM(B11:B13)</f>
        <v>75</v>
      </c>
      <c r="C10" s="55">
        <f t="shared" si="1"/>
        <v>59</v>
      </c>
      <c r="D10" s="55">
        <f t="shared" si="1"/>
        <v>87</v>
      </c>
      <c r="E10" s="55">
        <f t="shared" si="1"/>
        <v>91</v>
      </c>
      <c r="F10" s="55">
        <f t="shared" si="1"/>
        <v>213</v>
      </c>
    </row>
    <row r="11" spans="1:12" ht="25.5">
      <c r="A11" s="77" t="s">
        <v>300</v>
      </c>
      <c r="B11" s="59">
        <v>62</v>
      </c>
      <c r="C11" s="59">
        <v>51</v>
      </c>
      <c r="D11" s="78">
        <v>71</v>
      </c>
      <c r="E11" s="78">
        <v>75</v>
      </c>
      <c r="F11" s="78">
        <v>160</v>
      </c>
    </row>
    <row r="12" spans="1:12" s="79" customFormat="1" ht="25.5">
      <c r="A12" s="77" t="s">
        <v>301</v>
      </c>
      <c r="B12" s="59">
        <v>12</v>
      </c>
      <c r="C12" s="59">
        <v>8</v>
      </c>
      <c r="D12" s="78">
        <v>15</v>
      </c>
      <c r="E12" s="78">
        <v>16</v>
      </c>
      <c r="F12" s="78">
        <v>47</v>
      </c>
    </row>
    <row r="13" spans="1:12" ht="15">
      <c r="A13" s="77" t="s">
        <v>302</v>
      </c>
      <c r="B13" s="59">
        <v>1</v>
      </c>
      <c r="C13" s="59"/>
      <c r="D13" s="78">
        <v>1</v>
      </c>
      <c r="E13" s="78"/>
      <c r="F13" s="78">
        <v>6</v>
      </c>
    </row>
    <row r="14" spans="1:12" s="79" customFormat="1" ht="15.75">
      <c r="A14" s="76" t="s">
        <v>303</v>
      </c>
      <c r="B14" s="55">
        <f>B15</f>
        <v>68</v>
      </c>
      <c r="C14" s="55">
        <f>C15</f>
        <v>56</v>
      </c>
      <c r="D14" s="55">
        <f>D15</f>
        <v>74</v>
      </c>
      <c r="E14" s="55">
        <f t="shared" ref="E14:F14" si="2">E15</f>
        <v>80</v>
      </c>
      <c r="F14" s="55">
        <f t="shared" si="2"/>
        <v>127</v>
      </c>
    </row>
    <row r="15" spans="1:12" ht="15">
      <c r="A15" s="77" t="s">
        <v>304</v>
      </c>
      <c r="B15" s="59">
        <v>68</v>
      </c>
      <c r="C15" s="59">
        <v>56</v>
      </c>
      <c r="D15" s="78">
        <v>74</v>
      </c>
      <c r="E15" s="78">
        <v>80</v>
      </c>
      <c r="F15" s="78">
        <v>127</v>
      </c>
    </row>
    <row r="16" spans="1:12" s="79" customFormat="1" ht="15.75">
      <c r="A16" s="76" t="s">
        <v>305</v>
      </c>
      <c r="B16" s="55">
        <f t="shared" ref="B16:F16" si="3">SUM(B17:B36,B46:B49)</f>
        <v>2588</v>
      </c>
      <c r="C16" s="55">
        <f t="shared" si="3"/>
        <v>2694</v>
      </c>
      <c r="D16" s="55">
        <f t="shared" si="3"/>
        <v>3628</v>
      </c>
      <c r="E16" s="55">
        <f t="shared" si="3"/>
        <v>4083</v>
      </c>
      <c r="F16" s="55">
        <f t="shared" si="3"/>
        <v>5059</v>
      </c>
    </row>
    <row r="17" spans="1:6" ht="15">
      <c r="A17" s="77" t="s">
        <v>306</v>
      </c>
      <c r="B17" s="59">
        <v>135</v>
      </c>
      <c r="C17" s="59">
        <v>146</v>
      </c>
      <c r="D17" s="60">
        <v>189</v>
      </c>
      <c r="E17" s="60">
        <v>207</v>
      </c>
      <c r="F17" s="60">
        <v>251</v>
      </c>
    </row>
    <row r="18" spans="1:6" ht="15">
      <c r="A18" s="77" t="s">
        <v>252</v>
      </c>
      <c r="B18" s="59">
        <v>43</v>
      </c>
      <c r="C18" s="59">
        <v>41</v>
      </c>
      <c r="D18" s="60">
        <v>62</v>
      </c>
      <c r="E18" s="60">
        <v>63</v>
      </c>
      <c r="F18" s="60">
        <v>78</v>
      </c>
    </row>
    <row r="19" spans="1:6" ht="15">
      <c r="A19" s="77" t="s">
        <v>307</v>
      </c>
      <c r="B19" s="59">
        <v>3</v>
      </c>
      <c r="C19" s="59">
        <v>3</v>
      </c>
      <c r="D19" s="60">
        <v>3</v>
      </c>
      <c r="E19" s="60">
        <v>3</v>
      </c>
      <c r="F19" s="60">
        <v>3</v>
      </c>
    </row>
    <row r="20" spans="1:6" s="79" customFormat="1" ht="15.75">
      <c r="A20" s="77" t="s">
        <v>308</v>
      </c>
      <c r="B20" s="59">
        <v>95</v>
      </c>
      <c r="C20" s="59">
        <v>101</v>
      </c>
      <c r="D20" s="60">
        <v>125</v>
      </c>
      <c r="E20" s="60">
        <v>141</v>
      </c>
      <c r="F20" s="60">
        <v>201</v>
      </c>
    </row>
    <row r="21" spans="1:6" ht="15">
      <c r="A21" s="77" t="s">
        <v>309</v>
      </c>
      <c r="B21" s="59">
        <v>134</v>
      </c>
      <c r="C21" s="59">
        <v>128</v>
      </c>
      <c r="D21" s="60">
        <v>167</v>
      </c>
      <c r="E21" s="60">
        <v>182</v>
      </c>
      <c r="F21" s="60">
        <v>221</v>
      </c>
    </row>
    <row r="22" spans="1:6" ht="25.5">
      <c r="A22" s="77" t="s">
        <v>310</v>
      </c>
      <c r="B22" s="59">
        <v>98</v>
      </c>
      <c r="C22" s="59">
        <v>111</v>
      </c>
      <c r="D22" s="60">
        <v>124</v>
      </c>
      <c r="E22" s="60">
        <v>140</v>
      </c>
      <c r="F22" s="60">
        <v>164</v>
      </c>
    </row>
    <row r="23" spans="1:6" ht="38.25">
      <c r="A23" s="77" t="s">
        <v>311</v>
      </c>
      <c r="B23" s="59">
        <v>278</v>
      </c>
      <c r="C23" s="59">
        <v>289</v>
      </c>
      <c r="D23" s="60">
        <v>380</v>
      </c>
      <c r="E23" s="60">
        <v>426</v>
      </c>
      <c r="F23" s="60">
        <v>551</v>
      </c>
    </row>
    <row r="24" spans="1:6" ht="25.5">
      <c r="A24" s="77" t="s">
        <v>312</v>
      </c>
      <c r="B24" s="59">
        <v>82</v>
      </c>
      <c r="C24" s="59">
        <v>75</v>
      </c>
      <c r="D24" s="60">
        <v>100</v>
      </c>
      <c r="E24" s="60">
        <v>101</v>
      </c>
      <c r="F24" s="60">
        <v>126</v>
      </c>
    </row>
    <row r="25" spans="1:6" ht="25.5">
      <c r="A25" s="77" t="s">
        <v>313</v>
      </c>
      <c r="B25" s="59">
        <v>79</v>
      </c>
      <c r="C25" s="59">
        <v>83</v>
      </c>
      <c r="D25" s="60">
        <v>127</v>
      </c>
      <c r="E25" s="60">
        <v>139</v>
      </c>
      <c r="F25" s="60">
        <v>180</v>
      </c>
    </row>
    <row r="26" spans="1:6" s="79" customFormat="1" ht="25.5">
      <c r="A26" s="77" t="s">
        <v>314</v>
      </c>
      <c r="B26" s="59">
        <v>6</v>
      </c>
      <c r="C26" s="59">
        <v>6</v>
      </c>
      <c r="D26" s="60">
        <v>7</v>
      </c>
      <c r="E26" s="60">
        <v>5</v>
      </c>
      <c r="F26" s="60">
        <v>7</v>
      </c>
    </row>
    <row r="27" spans="1:6" ht="25.5">
      <c r="A27" s="77" t="s">
        <v>253</v>
      </c>
      <c r="B27" s="59">
        <v>138</v>
      </c>
      <c r="C27" s="59">
        <v>136</v>
      </c>
      <c r="D27" s="60">
        <v>178</v>
      </c>
      <c r="E27" s="60">
        <v>197</v>
      </c>
      <c r="F27" s="60">
        <v>228</v>
      </c>
    </row>
    <row r="28" spans="1:6" ht="25.5">
      <c r="A28" s="77" t="s">
        <v>315</v>
      </c>
      <c r="B28" s="59">
        <v>11</v>
      </c>
      <c r="C28" s="59">
        <v>12</v>
      </c>
      <c r="D28" s="60">
        <v>14</v>
      </c>
      <c r="E28" s="60">
        <v>12</v>
      </c>
      <c r="F28" s="60">
        <v>14</v>
      </c>
    </row>
    <row r="29" spans="1:6" ht="25.5">
      <c r="A29" s="77" t="s">
        <v>316</v>
      </c>
      <c r="B29" s="59">
        <v>138</v>
      </c>
      <c r="C29" s="59">
        <v>152</v>
      </c>
      <c r="D29" s="60">
        <v>196</v>
      </c>
      <c r="E29" s="60">
        <v>228</v>
      </c>
      <c r="F29" s="60">
        <v>260</v>
      </c>
    </row>
    <row r="30" spans="1:6" ht="25.5">
      <c r="A30" s="77" t="s">
        <v>317</v>
      </c>
      <c r="B30" s="59">
        <v>163</v>
      </c>
      <c r="C30" s="59">
        <v>170</v>
      </c>
      <c r="D30" s="60">
        <v>221</v>
      </c>
      <c r="E30" s="60">
        <v>226</v>
      </c>
      <c r="F30" s="60">
        <v>280</v>
      </c>
    </row>
    <row r="31" spans="1:6" ht="15">
      <c r="A31" s="77" t="s">
        <v>318</v>
      </c>
      <c r="B31" s="59">
        <v>53</v>
      </c>
      <c r="C31" s="59">
        <v>57</v>
      </c>
      <c r="D31" s="60">
        <v>66</v>
      </c>
      <c r="E31" s="60">
        <v>62</v>
      </c>
      <c r="F31" s="60">
        <v>79</v>
      </c>
    </row>
    <row r="32" spans="1:6" ht="38.25">
      <c r="A32" s="77" t="s">
        <v>319</v>
      </c>
      <c r="B32" s="59">
        <v>602</v>
      </c>
      <c r="C32" s="59">
        <v>632</v>
      </c>
      <c r="D32" s="60">
        <v>965</v>
      </c>
      <c r="E32" s="59">
        <v>1137</v>
      </c>
      <c r="F32" s="59">
        <v>1472</v>
      </c>
    </row>
    <row r="33" spans="1:6" ht="25.5">
      <c r="A33" s="77" t="s">
        <v>320</v>
      </c>
      <c r="B33" s="59">
        <v>21</v>
      </c>
      <c r="C33" s="59">
        <v>24</v>
      </c>
      <c r="D33" s="60">
        <v>43</v>
      </c>
      <c r="E33" s="60">
        <v>54</v>
      </c>
      <c r="F33" s="60">
        <v>56</v>
      </c>
    </row>
    <row r="34" spans="1:6" ht="15">
      <c r="A34" s="77" t="s">
        <v>321</v>
      </c>
      <c r="B34" s="59">
        <v>55</v>
      </c>
      <c r="C34" s="59">
        <v>57</v>
      </c>
      <c r="D34" s="60">
        <v>66</v>
      </c>
      <c r="E34" s="60">
        <v>72</v>
      </c>
      <c r="F34" s="60">
        <v>77</v>
      </c>
    </row>
    <row r="35" spans="1:6" ht="25.5">
      <c r="A35" s="77" t="s">
        <v>322</v>
      </c>
      <c r="B35" s="59">
        <v>55</v>
      </c>
      <c r="C35" s="59">
        <v>59</v>
      </c>
      <c r="D35" s="60">
        <v>65</v>
      </c>
      <c r="E35" s="60">
        <v>70</v>
      </c>
      <c r="F35" s="60">
        <v>78</v>
      </c>
    </row>
    <row r="36" spans="1:6" ht="25.5">
      <c r="A36" s="77" t="s">
        <v>323</v>
      </c>
      <c r="B36" s="59">
        <v>68</v>
      </c>
      <c r="C36" s="59">
        <v>67</v>
      </c>
      <c r="D36" s="60">
        <v>68</v>
      </c>
      <c r="E36" s="60">
        <v>73</v>
      </c>
      <c r="F36" s="60">
        <v>74</v>
      </c>
    </row>
    <row r="37" spans="1:6" ht="15">
      <c r="A37" s="77"/>
      <c r="B37" s="59"/>
      <c r="C37" s="59"/>
      <c r="D37" s="59"/>
      <c r="E37" s="60"/>
      <c r="F37" s="60"/>
    </row>
    <row r="38" spans="1:6" ht="17.25" customHeight="1">
      <c r="A38" s="63" t="s">
        <v>324</v>
      </c>
      <c r="B38" s="64"/>
      <c r="C38" s="64"/>
      <c r="D38" s="64"/>
    </row>
    <row r="39" spans="1:6" ht="17.25" customHeight="1">
      <c r="A39" s="63" t="s">
        <v>32</v>
      </c>
      <c r="B39" s="64"/>
      <c r="C39" s="64"/>
      <c r="D39" s="64"/>
    </row>
    <row r="40" spans="1:6" ht="17.25" customHeight="1">
      <c r="A40" s="66" t="s">
        <v>271</v>
      </c>
    </row>
    <row r="41" spans="1:6" ht="17.25" customHeight="1">
      <c r="A41" s="66" t="s">
        <v>31</v>
      </c>
    </row>
    <row r="42" spans="1:6" ht="12" customHeight="1">
      <c r="A42" s="66"/>
      <c r="D42" s="67"/>
      <c r="E42" s="68"/>
      <c r="F42" s="68"/>
    </row>
    <row r="43" spans="1:6" ht="17.25" customHeight="1">
      <c r="A43" s="69"/>
      <c r="B43" s="70"/>
      <c r="C43" s="70"/>
      <c r="E43" s="70"/>
      <c r="F43" s="70" t="s">
        <v>289</v>
      </c>
    </row>
    <row r="44" spans="1:6" ht="27" customHeight="1">
      <c r="A44" s="71"/>
      <c r="B44" s="72">
        <v>2014</v>
      </c>
      <c r="C44" s="72">
        <v>2015</v>
      </c>
      <c r="D44" s="72">
        <v>2016</v>
      </c>
      <c r="E44" s="72">
        <v>2017</v>
      </c>
      <c r="F44" s="72">
        <v>2018</v>
      </c>
    </row>
    <row r="45" spans="1:6" ht="12.75" customHeight="1">
      <c r="A45" s="73"/>
      <c r="B45" s="74"/>
      <c r="C45" s="74"/>
      <c r="D45" s="74"/>
      <c r="E45" s="74"/>
      <c r="F45" s="74"/>
    </row>
    <row r="46" spans="1:6" ht="25.5">
      <c r="A46" s="77" t="s">
        <v>325</v>
      </c>
      <c r="B46" s="59">
        <v>9</v>
      </c>
      <c r="C46" s="59">
        <v>9</v>
      </c>
      <c r="D46" s="60">
        <v>13</v>
      </c>
      <c r="E46" s="60">
        <v>13</v>
      </c>
      <c r="F46" s="60">
        <v>24</v>
      </c>
    </row>
    <row r="47" spans="1:6" ht="15">
      <c r="A47" s="77" t="s">
        <v>326</v>
      </c>
      <c r="B47" s="59">
        <v>250</v>
      </c>
      <c r="C47" s="59">
        <v>261</v>
      </c>
      <c r="D47" s="60">
        <v>332</v>
      </c>
      <c r="E47" s="60">
        <v>369</v>
      </c>
      <c r="F47" s="60">
        <v>406</v>
      </c>
    </row>
    <row r="48" spans="1:6" ht="15">
      <c r="A48" s="77" t="s">
        <v>327</v>
      </c>
      <c r="B48" s="59">
        <v>41</v>
      </c>
      <c r="C48" s="59">
        <v>45</v>
      </c>
      <c r="D48" s="60">
        <v>61</v>
      </c>
      <c r="E48" s="60">
        <v>61</v>
      </c>
      <c r="F48" s="60">
        <v>70</v>
      </c>
    </row>
    <row r="49" spans="1:6" ht="25.5">
      <c r="A49" s="77" t="s">
        <v>328</v>
      </c>
      <c r="B49" s="59">
        <v>31</v>
      </c>
      <c r="C49" s="59">
        <v>30</v>
      </c>
      <c r="D49" s="60">
        <v>56</v>
      </c>
      <c r="E49" s="60">
        <v>102</v>
      </c>
      <c r="F49" s="60">
        <v>159</v>
      </c>
    </row>
    <row r="50" spans="1:6" ht="38.25">
      <c r="A50" s="80" t="s">
        <v>329</v>
      </c>
      <c r="B50" s="55">
        <f>B51</f>
        <v>12</v>
      </c>
      <c r="C50" s="55">
        <f>C51</f>
        <v>11</v>
      </c>
      <c r="D50" s="55">
        <f>D51</f>
        <v>20</v>
      </c>
      <c r="E50" s="55">
        <v>19</v>
      </c>
      <c r="F50" s="55">
        <v>17</v>
      </c>
    </row>
    <row r="51" spans="1:6" ht="25.5">
      <c r="A51" s="77" t="s">
        <v>330</v>
      </c>
      <c r="B51" s="59">
        <v>12</v>
      </c>
      <c r="C51" s="59">
        <v>11</v>
      </c>
      <c r="D51" s="64">
        <v>20</v>
      </c>
      <c r="E51" s="64">
        <v>19</v>
      </c>
      <c r="F51" s="64">
        <v>17</v>
      </c>
    </row>
    <row r="52" spans="1:6" ht="38.25">
      <c r="A52" s="80" t="s">
        <v>331</v>
      </c>
      <c r="B52" s="55">
        <f t="shared" ref="B52:D52" si="4">SUM(B53:B55)</f>
        <v>22</v>
      </c>
      <c r="C52" s="55">
        <f t="shared" si="4"/>
        <v>23</v>
      </c>
      <c r="D52" s="55">
        <f t="shared" si="4"/>
        <v>39</v>
      </c>
      <c r="E52" s="55">
        <v>41</v>
      </c>
      <c r="F52" s="55">
        <v>69</v>
      </c>
    </row>
    <row r="53" spans="1:6" ht="25.5">
      <c r="A53" s="77" t="s">
        <v>332</v>
      </c>
      <c r="B53" s="59">
        <v>7</v>
      </c>
      <c r="C53" s="59">
        <v>5</v>
      </c>
      <c r="D53" s="64">
        <v>7</v>
      </c>
      <c r="E53" s="64">
        <v>8</v>
      </c>
      <c r="F53" s="64">
        <v>11</v>
      </c>
    </row>
    <row r="54" spans="1:6" ht="25.5">
      <c r="A54" s="81" t="s">
        <v>333</v>
      </c>
      <c r="B54" s="82">
        <v>4</v>
      </c>
      <c r="C54" s="82">
        <v>4</v>
      </c>
      <c r="D54" s="64">
        <v>6</v>
      </c>
      <c r="E54" s="64">
        <v>4</v>
      </c>
      <c r="F54" s="64">
        <v>7</v>
      </c>
    </row>
    <row r="55" spans="1:6" ht="38.25">
      <c r="A55" s="77" t="s">
        <v>334</v>
      </c>
      <c r="B55" s="59">
        <v>11</v>
      </c>
      <c r="C55" s="59">
        <v>14</v>
      </c>
      <c r="D55" s="64">
        <v>26</v>
      </c>
      <c r="E55" s="64">
        <v>29</v>
      </c>
      <c r="F55" s="64">
        <v>51</v>
      </c>
    </row>
    <row r="56" spans="1:6" ht="15">
      <c r="A56" s="76" t="s">
        <v>335</v>
      </c>
      <c r="B56" s="55">
        <f t="shared" ref="B56:F56" si="5">SUM(B57:B59)</f>
        <v>1037</v>
      </c>
      <c r="C56" s="55">
        <f t="shared" si="5"/>
        <v>1125</v>
      </c>
      <c r="D56" s="55">
        <f t="shared" si="5"/>
        <v>1527</v>
      </c>
      <c r="E56" s="55">
        <f t="shared" si="5"/>
        <v>1674</v>
      </c>
      <c r="F56" s="55">
        <f t="shared" si="5"/>
        <v>2116</v>
      </c>
    </row>
    <row r="57" spans="1:6" ht="15">
      <c r="A57" s="77" t="s">
        <v>336</v>
      </c>
      <c r="B57" s="59">
        <v>623</v>
      </c>
      <c r="C57" s="59">
        <v>704</v>
      </c>
      <c r="D57" s="60">
        <v>822</v>
      </c>
      <c r="E57" s="60">
        <v>935</v>
      </c>
      <c r="F57" s="60">
        <v>1227</v>
      </c>
    </row>
    <row r="58" spans="1:6" ht="15">
      <c r="A58" s="77" t="s">
        <v>337</v>
      </c>
      <c r="B58" s="59">
        <v>209</v>
      </c>
      <c r="C58" s="59">
        <v>210</v>
      </c>
      <c r="D58" s="60">
        <v>359</v>
      </c>
      <c r="E58" s="60">
        <v>371</v>
      </c>
      <c r="F58" s="60">
        <v>425</v>
      </c>
    </row>
    <row r="59" spans="1:6" ht="25.5">
      <c r="A59" s="77" t="s">
        <v>338</v>
      </c>
      <c r="B59" s="59">
        <v>205</v>
      </c>
      <c r="C59" s="59">
        <v>211</v>
      </c>
      <c r="D59" s="60">
        <v>346</v>
      </c>
      <c r="E59" s="60">
        <v>368</v>
      </c>
      <c r="F59" s="60">
        <v>464</v>
      </c>
    </row>
    <row r="60" spans="1:6" ht="38.25">
      <c r="A60" s="80" t="s">
        <v>339</v>
      </c>
      <c r="B60" s="55">
        <f t="shared" ref="B60:F60" si="6">SUM(B61:B63)</f>
        <v>3317</v>
      </c>
      <c r="C60" s="55">
        <f t="shared" si="6"/>
        <v>3410</v>
      </c>
      <c r="D60" s="55">
        <f t="shared" si="6"/>
        <v>4996</v>
      </c>
      <c r="E60" s="55">
        <f t="shared" si="6"/>
        <v>5454</v>
      </c>
      <c r="F60" s="55">
        <f t="shared" si="6"/>
        <v>6231</v>
      </c>
    </row>
    <row r="61" spans="1:6" ht="38.25">
      <c r="A61" s="77" t="s">
        <v>340</v>
      </c>
      <c r="B61" s="59">
        <v>247</v>
      </c>
      <c r="C61" s="59">
        <v>252</v>
      </c>
      <c r="D61" s="60">
        <v>345</v>
      </c>
      <c r="E61" s="60">
        <v>400</v>
      </c>
      <c r="F61" s="60">
        <v>474</v>
      </c>
    </row>
    <row r="62" spans="1:6" ht="25.5">
      <c r="A62" s="77" t="s">
        <v>341</v>
      </c>
      <c r="B62" s="59">
        <v>1421</v>
      </c>
      <c r="C62" s="59">
        <v>1518</v>
      </c>
      <c r="D62" s="60">
        <v>2611</v>
      </c>
      <c r="E62" s="60">
        <v>2972</v>
      </c>
      <c r="F62" s="60">
        <v>3428</v>
      </c>
    </row>
    <row r="63" spans="1:6" ht="25.5">
      <c r="A63" s="77" t="s">
        <v>342</v>
      </c>
      <c r="B63" s="59">
        <v>1649</v>
      </c>
      <c r="C63" s="59">
        <v>1640</v>
      </c>
      <c r="D63" s="60">
        <v>2040</v>
      </c>
      <c r="E63" s="60">
        <v>2082</v>
      </c>
      <c r="F63" s="60">
        <v>2329</v>
      </c>
    </row>
    <row r="64" spans="1:6" ht="15">
      <c r="A64" s="80" t="s">
        <v>343</v>
      </c>
      <c r="B64" s="55">
        <f t="shared" ref="B64:F64" si="7">SUM(B65:B68)</f>
        <v>578</v>
      </c>
      <c r="C64" s="55">
        <f t="shared" si="7"/>
        <v>647</v>
      </c>
      <c r="D64" s="55">
        <f t="shared" si="7"/>
        <v>902</v>
      </c>
      <c r="E64" s="55">
        <f t="shared" si="7"/>
        <v>1048</v>
      </c>
      <c r="F64" s="55">
        <f t="shared" si="7"/>
        <v>1168</v>
      </c>
    </row>
    <row r="65" spans="1:6" ht="25.5">
      <c r="A65" s="77" t="s">
        <v>344</v>
      </c>
      <c r="B65" s="59">
        <v>475</v>
      </c>
      <c r="C65" s="59">
        <v>533</v>
      </c>
      <c r="D65" s="60">
        <v>730</v>
      </c>
      <c r="E65" s="60">
        <v>839</v>
      </c>
      <c r="F65" s="60">
        <v>939</v>
      </c>
    </row>
    <row r="66" spans="1:6" ht="15">
      <c r="A66" s="77" t="s">
        <v>345</v>
      </c>
      <c r="B66" s="59">
        <v>4</v>
      </c>
      <c r="C66" s="59">
        <v>4</v>
      </c>
      <c r="D66" s="60">
        <v>6</v>
      </c>
      <c r="E66" s="60">
        <v>7</v>
      </c>
      <c r="F66" s="60">
        <v>10</v>
      </c>
    </row>
    <row r="67" spans="1:6" ht="25.5">
      <c r="A67" s="77" t="s">
        <v>346</v>
      </c>
      <c r="B67" s="59">
        <v>89</v>
      </c>
      <c r="C67" s="59">
        <v>97</v>
      </c>
      <c r="D67" s="60">
        <v>152</v>
      </c>
      <c r="E67" s="60">
        <v>189</v>
      </c>
      <c r="F67" s="60">
        <v>205</v>
      </c>
    </row>
    <row r="68" spans="1:6" ht="15">
      <c r="A68" s="77" t="s">
        <v>347</v>
      </c>
      <c r="B68" s="59">
        <v>10</v>
      </c>
      <c r="C68" s="59">
        <v>13</v>
      </c>
      <c r="D68" s="60">
        <v>14</v>
      </c>
      <c r="E68" s="60">
        <v>13</v>
      </c>
      <c r="F68" s="60">
        <v>14</v>
      </c>
    </row>
    <row r="69" spans="1:6" ht="25.5">
      <c r="A69" s="80" t="s">
        <v>348</v>
      </c>
      <c r="B69" s="55">
        <f t="shared" ref="B69:F69" si="8">SUM(B70:B71)</f>
        <v>226</v>
      </c>
      <c r="C69" s="55">
        <f t="shared" si="8"/>
        <v>240</v>
      </c>
      <c r="D69" s="55">
        <f t="shared" si="8"/>
        <v>351</v>
      </c>
      <c r="E69" s="55">
        <f t="shared" si="8"/>
        <v>394</v>
      </c>
      <c r="F69" s="55">
        <f t="shared" si="8"/>
        <v>459</v>
      </c>
    </row>
    <row r="70" spans="1:6" ht="15">
      <c r="A70" s="77" t="s">
        <v>349</v>
      </c>
      <c r="B70" s="59">
        <v>68</v>
      </c>
      <c r="C70" s="59">
        <v>63</v>
      </c>
      <c r="D70" s="60">
        <v>79</v>
      </c>
      <c r="E70" s="60">
        <v>82</v>
      </c>
      <c r="F70" s="60">
        <v>94</v>
      </c>
    </row>
    <row r="71" spans="1:6" ht="15">
      <c r="A71" s="77" t="s">
        <v>350</v>
      </c>
      <c r="B71" s="59">
        <v>158</v>
      </c>
      <c r="C71" s="59">
        <v>177</v>
      </c>
      <c r="D71" s="60">
        <v>272</v>
      </c>
      <c r="E71" s="60">
        <v>312</v>
      </c>
      <c r="F71" s="60">
        <v>365</v>
      </c>
    </row>
    <row r="72" spans="1:6" ht="15">
      <c r="A72" s="77"/>
      <c r="B72" s="59"/>
      <c r="C72" s="59"/>
      <c r="D72" s="60"/>
      <c r="E72" s="60"/>
      <c r="F72" s="60"/>
    </row>
    <row r="73" spans="1:6" ht="17.25" customHeight="1">
      <c r="A73" s="63" t="s">
        <v>324</v>
      </c>
      <c r="B73" s="64"/>
      <c r="C73" s="64"/>
      <c r="D73" s="64"/>
    </row>
    <row r="74" spans="1:6" ht="17.25" customHeight="1">
      <c r="A74" s="63" t="s">
        <v>32</v>
      </c>
      <c r="B74" s="64"/>
      <c r="C74" s="64"/>
      <c r="D74" s="64"/>
    </row>
    <row r="75" spans="1:6" ht="17.25" customHeight="1">
      <c r="A75" s="66" t="s">
        <v>271</v>
      </c>
    </row>
    <row r="76" spans="1:6" ht="17.25" customHeight="1">
      <c r="A76" s="66" t="s">
        <v>31</v>
      </c>
    </row>
    <row r="77" spans="1:6" ht="20.25" customHeight="1">
      <c r="A77" s="66"/>
      <c r="D77" s="67"/>
      <c r="E77" s="68"/>
      <c r="F77" s="68"/>
    </row>
    <row r="78" spans="1:6" ht="17.25" customHeight="1">
      <c r="A78" s="69"/>
      <c r="B78" s="70"/>
      <c r="C78" s="70"/>
      <c r="E78" s="70"/>
      <c r="F78" s="70" t="s">
        <v>289</v>
      </c>
    </row>
    <row r="79" spans="1:6" ht="27" customHeight="1">
      <c r="A79" s="71"/>
      <c r="B79" s="72">
        <v>2014</v>
      </c>
      <c r="C79" s="72">
        <v>2015</v>
      </c>
      <c r="D79" s="72">
        <v>2016</v>
      </c>
      <c r="E79" s="72">
        <v>2017</v>
      </c>
      <c r="F79" s="72">
        <v>2018</v>
      </c>
    </row>
    <row r="80" spans="1:6" ht="21" customHeight="1">
      <c r="A80" s="73"/>
      <c r="B80" s="74"/>
      <c r="C80" s="74"/>
      <c r="D80" s="74"/>
      <c r="E80" s="74"/>
      <c r="F80" s="74"/>
    </row>
    <row r="81" spans="1:6" ht="18" customHeight="1">
      <c r="A81" s="80" t="s">
        <v>254</v>
      </c>
      <c r="B81" s="55">
        <f t="shared" ref="B81:F81" si="9">SUM(B82,B83:B85)</f>
        <v>12</v>
      </c>
      <c r="C81" s="55">
        <f t="shared" si="9"/>
        <v>18</v>
      </c>
      <c r="D81" s="55">
        <f t="shared" si="9"/>
        <v>33</v>
      </c>
      <c r="E81" s="55">
        <f t="shared" si="9"/>
        <v>44</v>
      </c>
      <c r="F81" s="55">
        <f t="shared" si="9"/>
        <v>55</v>
      </c>
    </row>
    <row r="82" spans="1:6" ht="15">
      <c r="A82" s="60" t="s">
        <v>351</v>
      </c>
      <c r="B82" s="60">
        <v>1</v>
      </c>
      <c r="C82" s="60">
        <v>2</v>
      </c>
      <c r="D82" s="60">
        <v>5</v>
      </c>
      <c r="E82" s="60">
        <v>4</v>
      </c>
      <c r="F82" s="60">
        <v>4</v>
      </c>
    </row>
    <row r="83" spans="1:6" ht="25.5">
      <c r="A83" s="77" t="s">
        <v>352</v>
      </c>
      <c r="B83" s="59">
        <v>1</v>
      </c>
      <c r="C83" s="59"/>
      <c r="D83" s="60"/>
      <c r="E83" s="60">
        <v>1</v>
      </c>
      <c r="F83" s="60">
        <v>1</v>
      </c>
    </row>
    <row r="84" spans="1:6" ht="15">
      <c r="A84" s="77" t="s">
        <v>353</v>
      </c>
      <c r="B84" s="59">
        <v>4</v>
      </c>
      <c r="C84" s="59"/>
      <c r="D84" s="60">
        <v>5</v>
      </c>
      <c r="E84" s="60">
        <v>8</v>
      </c>
      <c r="F84" s="60">
        <v>18</v>
      </c>
    </row>
    <row r="85" spans="1:6" ht="38.25">
      <c r="A85" s="77" t="s">
        <v>354</v>
      </c>
      <c r="B85" s="59">
        <v>6</v>
      </c>
      <c r="C85" s="59">
        <v>16</v>
      </c>
      <c r="D85" s="60">
        <v>23</v>
      </c>
      <c r="E85" s="60">
        <v>31</v>
      </c>
      <c r="F85" s="60">
        <v>32</v>
      </c>
    </row>
    <row r="86" spans="1:6" ht="25.5">
      <c r="A86" s="80" t="s">
        <v>355</v>
      </c>
      <c r="B86" s="55">
        <f t="shared" ref="B86:F86" si="10">SUM(B87:B89)</f>
        <v>7</v>
      </c>
      <c r="C86" s="55">
        <f t="shared" si="10"/>
        <v>9</v>
      </c>
      <c r="D86" s="55">
        <f t="shared" si="10"/>
        <v>17</v>
      </c>
      <c r="E86" s="55">
        <f t="shared" si="10"/>
        <v>25</v>
      </c>
      <c r="F86" s="55">
        <f t="shared" si="10"/>
        <v>37</v>
      </c>
    </row>
    <row r="87" spans="1:6" ht="38.25">
      <c r="A87" s="77" t="s">
        <v>356</v>
      </c>
      <c r="B87" s="59">
        <v>2</v>
      </c>
      <c r="C87" s="59">
        <v>3</v>
      </c>
      <c r="D87" s="60">
        <v>6</v>
      </c>
      <c r="E87" s="60">
        <v>9</v>
      </c>
      <c r="F87" s="60">
        <v>16</v>
      </c>
    </row>
    <row r="88" spans="1:6" ht="25.5">
      <c r="A88" s="77" t="s">
        <v>357</v>
      </c>
      <c r="B88" s="59">
        <v>2</v>
      </c>
      <c r="C88" s="59">
        <v>3</v>
      </c>
      <c r="D88" s="60">
        <v>2</v>
      </c>
      <c r="E88" s="60">
        <v>2</v>
      </c>
      <c r="F88" s="60">
        <v>2</v>
      </c>
    </row>
    <row r="89" spans="1:6" ht="15">
      <c r="A89" s="77" t="s">
        <v>358</v>
      </c>
      <c r="B89" s="59">
        <v>3</v>
      </c>
      <c r="C89" s="59">
        <v>3</v>
      </c>
      <c r="D89" s="60">
        <v>9</v>
      </c>
      <c r="E89" s="60">
        <v>14</v>
      </c>
      <c r="F89" s="60">
        <v>19</v>
      </c>
    </row>
    <row r="90" spans="1:6" ht="15">
      <c r="A90" s="80" t="s">
        <v>359</v>
      </c>
      <c r="B90" s="55">
        <f t="shared" ref="B90:D90" si="11">SUM(B91)</f>
        <v>100</v>
      </c>
      <c r="C90" s="55">
        <f t="shared" si="11"/>
        <v>112</v>
      </c>
      <c r="D90" s="55">
        <f t="shared" si="11"/>
        <v>194</v>
      </c>
      <c r="E90" s="55">
        <v>180</v>
      </c>
      <c r="F90" s="55">
        <v>294</v>
      </c>
    </row>
    <row r="91" spans="1:6" ht="15">
      <c r="A91" s="77" t="s">
        <v>360</v>
      </c>
      <c r="B91" s="59">
        <v>100</v>
      </c>
      <c r="C91" s="59">
        <v>112</v>
      </c>
      <c r="D91" s="64">
        <v>194</v>
      </c>
      <c r="E91" s="64">
        <v>180</v>
      </c>
      <c r="F91" s="64">
        <v>294</v>
      </c>
    </row>
    <row r="92" spans="1:6" ht="25.5">
      <c r="A92" s="80" t="s">
        <v>255</v>
      </c>
      <c r="B92" s="55">
        <f t="shared" ref="B92:F92" si="12">SUM(B93:B97)</f>
        <v>347</v>
      </c>
      <c r="C92" s="55">
        <f t="shared" si="12"/>
        <v>358</v>
      </c>
      <c r="D92" s="55">
        <f t="shared" si="12"/>
        <v>567</v>
      </c>
      <c r="E92" s="55">
        <f t="shared" si="12"/>
        <v>577</v>
      </c>
      <c r="F92" s="55">
        <f t="shared" si="12"/>
        <v>713</v>
      </c>
    </row>
    <row r="93" spans="1:6" ht="25.5">
      <c r="A93" s="77" t="s">
        <v>361</v>
      </c>
      <c r="B93" s="59">
        <v>63</v>
      </c>
      <c r="C93" s="59">
        <v>59</v>
      </c>
      <c r="D93" s="64">
        <v>93</v>
      </c>
      <c r="E93" s="64">
        <v>87</v>
      </c>
      <c r="F93" s="64">
        <v>101</v>
      </c>
    </row>
    <row r="94" spans="1:6" ht="25.5">
      <c r="A94" s="77" t="s">
        <v>362</v>
      </c>
      <c r="B94" s="59">
        <v>19</v>
      </c>
      <c r="C94" s="59">
        <v>22</v>
      </c>
      <c r="D94" s="64">
        <v>34</v>
      </c>
      <c r="E94" s="64">
        <v>38</v>
      </c>
      <c r="F94" s="64">
        <v>62</v>
      </c>
    </row>
    <row r="95" spans="1:6" ht="38.25">
      <c r="A95" s="77" t="s">
        <v>363</v>
      </c>
      <c r="B95" s="59">
        <v>166</v>
      </c>
      <c r="C95" s="59">
        <v>166</v>
      </c>
      <c r="D95" s="64">
        <v>301</v>
      </c>
      <c r="E95" s="64">
        <v>299</v>
      </c>
      <c r="F95" s="64">
        <v>377</v>
      </c>
    </row>
    <row r="96" spans="1:6" ht="25.5">
      <c r="A96" s="77" t="s">
        <v>364</v>
      </c>
      <c r="B96" s="59">
        <v>69</v>
      </c>
      <c r="C96" s="59">
        <v>83</v>
      </c>
      <c r="D96" s="64">
        <v>97</v>
      </c>
      <c r="E96" s="64">
        <v>105</v>
      </c>
      <c r="F96" s="64">
        <v>117</v>
      </c>
    </row>
    <row r="97" spans="1:6" ht="25.5">
      <c r="A97" s="77" t="s">
        <v>365</v>
      </c>
      <c r="B97" s="59">
        <v>30</v>
      </c>
      <c r="C97" s="59">
        <v>28</v>
      </c>
      <c r="D97" s="64">
        <v>42</v>
      </c>
      <c r="E97" s="64">
        <v>48</v>
      </c>
      <c r="F97" s="64">
        <v>56</v>
      </c>
    </row>
    <row r="98" spans="1:6" ht="25.5">
      <c r="A98" s="80" t="s">
        <v>366</v>
      </c>
      <c r="B98" s="55">
        <f t="shared" ref="B98:F98" si="13">SUM(B99:B103,B113)</f>
        <v>208</v>
      </c>
      <c r="C98" s="55">
        <f t="shared" si="13"/>
        <v>228</v>
      </c>
      <c r="D98" s="55">
        <f t="shared" si="13"/>
        <v>395</v>
      </c>
      <c r="E98" s="55">
        <f t="shared" si="13"/>
        <v>440</v>
      </c>
      <c r="F98" s="55">
        <f t="shared" si="13"/>
        <v>552</v>
      </c>
    </row>
    <row r="99" spans="1:6" ht="63.75">
      <c r="A99" s="77" t="s">
        <v>367</v>
      </c>
      <c r="B99" s="59">
        <v>44</v>
      </c>
      <c r="C99" s="59">
        <v>55</v>
      </c>
      <c r="D99" s="60">
        <v>107</v>
      </c>
      <c r="E99" s="60">
        <v>119</v>
      </c>
      <c r="F99" s="60">
        <v>147</v>
      </c>
    </row>
    <row r="100" spans="1:6" ht="15">
      <c r="A100" s="77" t="s">
        <v>368</v>
      </c>
      <c r="B100" s="59">
        <v>25</v>
      </c>
      <c r="C100" s="59">
        <v>28</v>
      </c>
      <c r="D100" s="60">
        <v>44</v>
      </c>
      <c r="E100" s="60">
        <v>43</v>
      </c>
      <c r="F100" s="60">
        <v>57</v>
      </c>
    </row>
    <row r="101" spans="1:6" ht="38.25">
      <c r="A101" s="77" t="s">
        <v>369</v>
      </c>
      <c r="B101" s="59">
        <v>26</v>
      </c>
      <c r="C101" s="59">
        <v>31</v>
      </c>
      <c r="D101" s="60">
        <v>45</v>
      </c>
      <c r="E101" s="60">
        <v>47</v>
      </c>
      <c r="F101" s="60">
        <v>66</v>
      </c>
    </row>
    <row r="102" spans="1:6" ht="25.5">
      <c r="A102" s="77" t="s">
        <v>370</v>
      </c>
      <c r="B102" s="59">
        <v>57</v>
      </c>
      <c r="C102" s="59">
        <v>59</v>
      </c>
      <c r="D102" s="60">
        <v>83</v>
      </c>
      <c r="E102" s="60">
        <v>99</v>
      </c>
      <c r="F102" s="60">
        <v>127</v>
      </c>
    </row>
    <row r="103" spans="1:6" ht="25.5">
      <c r="A103" s="77" t="s">
        <v>371</v>
      </c>
      <c r="B103" s="59">
        <v>23</v>
      </c>
      <c r="C103" s="59">
        <v>19</v>
      </c>
      <c r="D103" s="60">
        <v>51</v>
      </c>
      <c r="E103" s="60">
        <v>64</v>
      </c>
      <c r="F103" s="60">
        <v>73</v>
      </c>
    </row>
    <row r="104" spans="1:6" ht="15">
      <c r="A104" s="77"/>
      <c r="B104" s="59"/>
      <c r="C104" s="59"/>
      <c r="D104" s="60"/>
      <c r="E104" s="60"/>
      <c r="F104" s="60"/>
    </row>
    <row r="105" spans="1:6" ht="17.25" customHeight="1">
      <c r="A105" s="63" t="s">
        <v>324</v>
      </c>
      <c r="B105" s="64"/>
      <c r="C105" s="64"/>
      <c r="D105" s="64"/>
    </row>
    <row r="106" spans="1:6" ht="17.25" customHeight="1">
      <c r="A106" s="63" t="s">
        <v>32</v>
      </c>
      <c r="B106" s="64"/>
      <c r="C106" s="64"/>
      <c r="D106" s="64"/>
    </row>
    <row r="107" spans="1:6" ht="17.25" customHeight="1">
      <c r="A107" s="66" t="s">
        <v>271</v>
      </c>
    </row>
    <row r="108" spans="1:6" ht="17.25" customHeight="1">
      <c r="A108" s="66" t="s">
        <v>31</v>
      </c>
    </row>
    <row r="109" spans="1:6" ht="17.25" customHeight="1">
      <c r="A109" s="66"/>
      <c r="D109" s="67"/>
      <c r="E109" s="68"/>
      <c r="F109" s="68"/>
    </row>
    <row r="110" spans="1:6" ht="17.25" customHeight="1">
      <c r="A110" s="69"/>
      <c r="B110" s="70"/>
      <c r="C110" s="70"/>
      <c r="E110" s="70" t="s">
        <v>289</v>
      </c>
      <c r="F110" s="70" t="s">
        <v>289</v>
      </c>
    </row>
    <row r="111" spans="1:6" ht="27" customHeight="1">
      <c r="A111" s="71"/>
      <c r="B111" s="72">
        <v>2014</v>
      </c>
      <c r="C111" s="72">
        <v>2015</v>
      </c>
      <c r="D111" s="72">
        <v>2016</v>
      </c>
      <c r="E111" s="72">
        <v>2018</v>
      </c>
      <c r="F111" s="72">
        <v>2018</v>
      </c>
    </row>
    <row r="112" spans="1:6" ht="12.75" customHeight="1">
      <c r="A112" s="73"/>
      <c r="B112" s="74"/>
      <c r="C112" s="74"/>
      <c r="D112" s="74"/>
      <c r="E112" s="74"/>
      <c r="F112" s="74"/>
    </row>
    <row r="113" spans="1:6" ht="38.25">
      <c r="A113" s="77" t="s">
        <v>372</v>
      </c>
      <c r="B113" s="59">
        <v>33</v>
      </c>
      <c r="C113" s="59">
        <v>36</v>
      </c>
      <c r="D113" s="60">
        <v>65</v>
      </c>
      <c r="E113" s="60">
        <v>68</v>
      </c>
      <c r="F113" s="60">
        <v>82</v>
      </c>
    </row>
    <row r="114" spans="1:6" ht="15">
      <c r="A114" s="80" t="s">
        <v>373</v>
      </c>
      <c r="B114" s="55">
        <f t="shared" ref="B114:F114" si="14">SUM(B115)</f>
        <v>51</v>
      </c>
      <c r="C114" s="55">
        <f t="shared" si="14"/>
        <v>59</v>
      </c>
      <c r="D114" s="55">
        <f t="shared" si="14"/>
        <v>84</v>
      </c>
      <c r="E114" s="55">
        <f t="shared" si="14"/>
        <v>93</v>
      </c>
      <c r="F114" s="55">
        <f t="shared" si="14"/>
        <v>144</v>
      </c>
    </row>
    <row r="115" spans="1:6" ht="15">
      <c r="A115" s="77" t="s">
        <v>374</v>
      </c>
      <c r="B115" s="59">
        <v>51</v>
      </c>
      <c r="C115" s="59">
        <v>59</v>
      </c>
      <c r="D115" s="60">
        <v>84</v>
      </c>
      <c r="E115" s="60">
        <v>93</v>
      </c>
      <c r="F115" s="60">
        <v>144</v>
      </c>
    </row>
    <row r="116" spans="1:6" ht="25.5">
      <c r="A116" s="80" t="s">
        <v>375</v>
      </c>
      <c r="B116" s="55">
        <f t="shared" ref="B116:F116" si="15">B117</f>
        <v>34</v>
      </c>
      <c r="C116" s="55">
        <f t="shared" si="15"/>
        <v>35</v>
      </c>
      <c r="D116" s="55">
        <f t="shared" si="15"/>
        <v>52</v>
      </c>
      <c r="E116" s="55">
        <f t="shared" si="15"/>
        <v>58</v>
      </c>
      <c r="F116" s="55">
        <f t="shared" si="15"/>
        <v>66</v>
      </c>
    </row>
    <row r="117" spans="1:6" ht="15">
      <c r="A117" s="77" t="s">
        <v>376</v>
      </c>
      <c r="B117" s="59">
        <v>34</v>
      </c>
      <c r="C117" s="59">
        <v>35</v>
      </c>
      <c r="D117" s="64">
        <v>52</v>
      </c>
      <c r="E117" s="64">
        <v>58</v>
      </c>
      <c r="F117" s="64">
        <v>66</v>
      </c>
    </row>
    <row r="118" spans="1:6" ht="25.5">
      <c r="A118" s="80" t="s">
        <v>377</v>
      </c>
      <c r="B118" s="55">
        <f t="shared" ref="B118:F118" si="16">SUM(B119:B121)</f>
        <v>31</v>
      </c>
      <c r="C118" s="55">
        <f t="shared" si="16"/>
        <v>39</v>
      </c>
      <c r="D118" s="55">
        <f t="shared" si="16"/>
        <v>58</v>
      </c>
      <c r="E118" s="55">
        <f t="shared" si="16"/>
        <v>50</v>
      </c>
      <c r="F118" s="55">
        <f t="shared" si="16"/>
        <v>68</v>
      </c>
    </row>
    <row r="119" spans="1:6" ht="25.5">
      <c r="A119" s="77" t="s">
        <v>378</v>
      </c>
      <c r="B119" s="59">
        <v>2</v>
      </c>
      <c r="C119" s="59">
        <v>3</v>
      </c>
      <c r="D119" s="64">
        <v>2</v>
      </c>
      <c r="E119" s="64">
        <v>3</v>
      </c>
      <c r="F119" s="64">
        <v>5</v>
      </c>
    </row>
    <row r="120" spans="1:6" ht="25.5">
      <c r="A120" s="77" t="s">
        <v>379</v>
      </c>
      <c r="B120" s="59">
        <v>1</v>
      </c>
      <c r="C120" s="59">
        <v>1</v>
      </c>
      <c r="D120" s="64">
        <v>4</v>
      </c>
      <c r="E120" s="64">
        <v>5</v>
      </c>
      <c r="F120" s="64">
        <v>5</v>
      </c>
    </row>
    <row r="121" spans="1:6" ht="25.5">
      <c r="A121" s="77" t="s">
        <v>380</v>
      </c>
      <c r="B121" s="59">
        <v>28</v>
      </c>
      <c r="C121" s="59">
        <v>35</v>
      </c>
      <c r="D121" s="64">
        <v>52</v>
      </c>
      <c r="E121" s="64">
        <v>42</v>
      </c>
      <c r="F121" s="64">
        <v>58</v>
      </c>
    </row>
    <row r="122" spans="1:6" ht="15">
      <c r="A122" s="80" t="s">
        <v>381</v>
      </c>
      <c r="B122" s="55">
        <f t="shared" ref="B122:D122" si="17">B123+B124</f>
        <v>69</v>
      </c>
      <c r="C122" s="55">
        <f t="shared" si="17"/>
        <v>65</v>
      </c>
      <c r="D122" s="55">
        <f t="shared" si="17"/>
        <v>106</v>
      </c>
      <c r="E122" s="55">
        <v>104</v>
      </c>
      <c r="F122" s="55">
        <v>110</v>
      </c>
    </row>
    <row r="123" spans="1:6" ht="25.5">
      <c r="A123" s="77" t="s">
        <v>382</v>
      </c>
      <c r="B123" s="59">
        <v>25</v>
      </c>
      <c r="C123" s="59">
        <v>18</v>
      </c>
      <c r="D123" s="64">
        <v>28</v>
      </c>
      <c r="E123" s="64">
        <v>31</v>
      </c>
      <c r="F123" s="64">
        <v>31</v>
      </c>
    </row>
    <row r="124" spans="1:6" ht="25.5">
      <c r="A124" s="77" t="s">
        <v>383</v>
      </c>
      <c r="B124" s="59">
        <v>44</v>
      </c>
      <c r="C124" s="59">
        <v>47</v>
      </c>
      <c r="D124" s="64">
        <v>78</v>
      </c>
      <c r="E124" s="64">
        <v>73</v>
      </c>
      <c r="F124" s="64">
        <v>79</v>
      </c>
    </row>
    <row r="125" spans="1:6" ht="17.25" customHeight="1">
      <c r="A125" s="111"/>
      <c r="B125" s="111"/>
      <c r="C125" s="111"/>
      <c r="D125" s="111"/>
      <c r="E125" s="112"/>
      <c r="F125" s="112"/>
    </row>
    <row r="126" spans="1:6" ht="17.25" customHeight="1">
      <c r="A126" s="83"/>
      <c r="B126" s="83"/>
      <c r="C126" s="83"/>
      <c r="D126" s="83"/>
      <c r="E126" s="64"/>
      <c r="F126" s="64"/>
    </row>
    <row r="127" spans="1:6" ht="17.25" customHeight="1">
      <c r="A127" s="83"/>
      <c r="B127" s="83"/>
      <c r="C127" s="83"/>
      <c r="D127" s="83"/>
      <c r="E127" s="64"/>
      <c r="F127" s="64"/>
    </row>
    <row r="128" spans="1:6" ht="17.25" customHeight="1">
      <c r="A128" s="83"/>
      <c r="B128" s="83"/>
      <c r="C128" s="83"/>
      <c r="D128" s="83"/>
      <c r="E128" s="64"/>
      <c r="F128" s="64"/>
    </row>
    <row r="129" spans="1:6" ht="17.25" customHeight="1">
      <c r="A129" s="83"/>
      <c r="B129" s="83"/>
      <c r="C129" s="83"/>
      <c r="D129" s="83"/>
      <c r="E129" s="64"/>
      <c r="F129" s="64"/>
    </row>
    <row r="130" spans="1:6" ht="17.25" customHeight="1">
      <c r="A130" s="83"/>
      <c r="B130" s="83"/>
      <c r="C130" s="83"/>
      <c r="D130" s="83"/>
      <c r="E130" s="64"/>
      <c r="F130" s="64"/>
    </row>
    <row r="131" spans="1:6" ht="17.25" customHeight="1">
      <c r="A131" s="83"/>
      <c r="B131" s="83"/>
      <c r="C131" s="83"/>
      <c r="D131" s="83"/>
      <c r="E131" s="64"/>
      <c r="F131" s="64"/>
    </row>
    <row r="132" spans="1:6" ht="17.25" customHeight="1">
      <c r="A132" s="83"/>
      <c r="B132" s="83"/>
      <c r="C132" s="83"/>
      <c r="D132" s="83"/>
      <c r="E132" s="64"/>
      <c r="F132" s="64"/>
    </row>
    <row r="133" spans="1:6" ht="17.25" customHeight="1">
      <c r="A133" s="83"/>
      <c r="B133" s="83"/>
      <c r="C133" s="83"/>
      <c r="D133" s="83"/>
      <c r="E133" s="64"/>
      <c r="F133" s="64"/>
    </row>
    <row r="134" spans="1:6" ht="17.25" customHeight="1">
      <c r="A134" s="83"/>
      <c r="B134" s="83"/>
      <c r="C134" s="83"/>
      <c r="D134" s="83"/>
      <c r="E134" s="64"/>
      <c r="F134" s="64"/>
    </row>
    <row r="135" spans="1:6" ht="17.25" customHeight="1">
      <c r="A135" s="83"/>
      <c r="B135" s="83"/>
      <c r="C135" s="83"/>
      <c r="D135" s="83"/>
      <c r="E135" s="64"/>
      <c r="F135" s="64"/>
    </row>
    <row r="136" spans="1:6" ht="17.25" customHeight="1">
      <c r="A136" s="83"/>
      <c r="B136" s="83"/>
      <c r="C136" s="83"/>
      <c r="D136" s="83"/>
      <c r="E136" s="64"/>
      <c r="F136" s="64"/>
    </row>
    <row r="137" spans="1:6" ht="17.25" customHeight="1">
      <c r="A137" s="83"/>
      <c r="B137" s="83"/>
      <c r="C137" s="83"/>
      <c r="D137" s="83"/>
      <c r="E137" s="64"/>
      <c r="F137" s="64"/>
    </row>
    <row r="138" spans="1:6" ht="17.25" customHeight="1">
      <c r="A138" s="83"/>
      <c r="B138" s="83"/>
      <c r="C138" s="83"/>
      <c r="D138" s="83"/>
      <c r="E138" s="64"/>
      <c r="F138" s="64"/>
    </row>
    <row r="139" spans="1:6" ht="17.25" customHeight="1">
      <c r="A139" s="83"/>
      <c r="B139" s="83"/>
      <c r="C139" s="83"/>
      <c r="D139" s="83"/>
      <c r="E139" s="64"/>
      <c r="F139" s="64"/>
    </row>
    <row r="140" spans="1:6" ht="17.25" customHeight="1">
      <c r="A140" s="83"/>
      <c r="B140" s="83"/>
      <c r="C140" s="83"/>
      <c r="D140" s="83"/>
      <c r="E140" s="64"/>
      <c r="F140" s="64"/>
    </row>
    <row r="141" spans="1:6" ht="17.25" customHeight="1">
      <c r="A141" s="83"/>
      <c r="B141" s="83"/>
      <c r="C141" s="83"/>
      <c r="D141" s="83"/>
      <c r="E141" s="64"/>
      <c r="F141" s="64"/>
    </row>
    <row r="142" spans="1:6" ht="17.25" customHeight="1">
      <c r="A142" s="83"/>
      <c r="B142" s="83"/>
      <c r="C142" s="83"/>
      <c r="D142" s="83"/>
      <c r="E142" s="64"/>
      <c r="F142" s="64"/>
    </row>
    <row r="143" spans="1:6" ht="17.25" customHeight="1">
      <c r="A143" s="83"/>
      <c r="B143" s="83"/>
      <c r="C143" s="83"/>
      <c r="D143" s="83"/>
      <c r="E143" s="64"/>
      <c r="F143" s="64"/>
    </row>
    <row r="144" spans="1:6" ht="17.25" customHeight="1">
      <c r="A144" s="83"/>
      <c r="B144" s="83"/>
      <c r="C144" s="83"/>
      <c r="D144" s="83"/>
      <c r="E144" s="64"/>
      <c r="F144" s="64"/>
    </row>
    <row r="145" spans="1:6" ht="17.25" customHeight="1">
      <c r="A145" s="83"/>
      <c r="B145" s="83"/>
      <c r="C145" s="83"/>
      <c r="D145" s="83"/>
      <c r="E145" s="64"/>
      <c r="F145" s="64"/>
    </row>
    <row r="146" spans="1:6" ht="17.25" customHeight="1">
      <c r="A146" s="83"/>
      <c r="B146" s="83"/>
      <c r="C146" s="83"/>
      <c r="D146" s="83"/>
      <c r="E146" s="64"/>
      <c r="F146" s="64"/>
    </row>
    <row r="147" spans="1:6" ht="17.25" customHeight="1">
      <c r="A147" s="83"/>
      <c r="B147" s="83"/>
      <c r="C147" s="83"/>
      <c r="D147" s="83"/>
      <c r="E147" s="64"/>
      <c r="F147" s="64"/>
    </row>
    <row r="148" spans="1:6" ht="17.25" customHeight="1">
      <c r="A148" s="83"/>
      <c r="B148" s="83"/>
      <c r="C148" s="83"/>
      <c r="D148" s="83"/>
      <c r="E148" s="64"/>
      <c r="F148" s="64"/>
    </row>
    <row r="149" spans="1:6" ht="17.25" customHeight="1">
      <c r="A149" s="83"/>
      <c r="B149" s="83"/>
      <c r="C149" s="83"/>
      <c r="D149" s="83"/>
      <c r="E149" s="64"/>
      <c r="F149" s="64"/>
    </row>
    <row r="150" spans="1:6" ht="17.25" customHeight="1">
      <c r="A150" s="83"/>
      <c r="B150" s="83"/>
      <c r="C150" s="83"/>
      <c r="D150" s="83"/>
      <c r="E150" s="64"/>
      <c r="F150" s="64"/>
    </row>
    <row r="151" spans="1:6" ht="17.25" customHeight="1">
      <c r="A151" s="83"/>
      <c r="B151" s="83"/>
      <c r="C151" s="83"/>
      <c r="D151" s="83"/>
      <c r="E151" s="64"/>
      <c r="F151" s="64"/>
    </row>
    <row r="152" spans="1:6" ht="17.25" customHeight="1">
      <c r="A152" s="83"/>
      <c r="B152" s="83"/>
      <c r="C152" s="83"/>
      <c r="D152" s="83"/>
      <c r="E152" s="64"/>
      <c r="F152" s="64"/>
    </row>
    <row r="153" spans="1:6" ht="17.25" customHeight="1">
      <c r="A153" s="83"/>
      <c r="B153" s="83"/>
      <c r="C153" s="83"/>
      <c r="D153" s="83"/>
      <c r="E153" s="64"/>
      <c r="F153" s="64"/>
    </row>
    <row r="154" spans="1:6" ht="17.25" customHeight="1">
      <c r="A154" s="83"/>
      <c r="B154" s="83"/>
      <c r="C154" s="83"/>
      <c r="D154" s="83"/>
      <c r="E154" s="64"/>
      <c r="F154" s="64"/>
    </row>
    <row r="155" spans="1:6" ht="17.25" customHeight="1">
      <c r="A155" s="83"/>
      <c r="B155" s="83"/>
      <c r="C155" s="83"/>
      <c r="D155" s="83"/>
      <c r="E155" s="64"/>
      <c r="F155" s="64"/>
    </row>
    <row r="156" spans="1:6" ht="17.25" customHeight="1">
      <c r="A156" s="83"/>
      <c r="B156" s="83"/>
      <c r="C156" s="83"/>
      <c r="D156" s="83"/>
      <c r="E156" s="64"/>
      <c r="F156" s="64"/>
    </row>
    <row r="157" spans="1:6" ht="17.25" customHeight="1">
      <c r="A157" s="83"/>
      <c r="B157" s="83"/>
      <c r="C157" s="83"/>
      <c r="D157" s="83"/>
      <c r="E157" s="64"/>
      <c r="F157" s="64"/>
    </row>
    <row r="158" spans="1:6" ht="17.25" customHeight="1">
      <c r="A158" s="83"/>
      <c r="B158" s="83"/>
      <c r="C158" s="83"/>
      <c r="D158" s="83"/>
      <c r="E158" s="64"/>
      <c r="F158" s="64"/>
    </row>
    <row r="159" spans="1:6" ht="17.25" customHeight="1">
      <c r="A159" s="83"/>
      <c r="B159" s="83"/>
      <c r="C159" s="83"/>
      <c r="D159" s="83"/>
      <c r="E159" s="64"/>
      <c r="F159" s="64"/>
    </row>
    <row r="160" spans="1:6" ht="17.25" customHeight="1">
      <c r="A160" s="83"/>
      <c r="B160" s="83"/>
      <c r="C160" s="83"/>
      <c r="D160" s="83"/>
      <c r="E160" s="64"/>
      <c r="F160" s="64"/>
    </row>
    <row r="161" spans="1:6" ht="17.25" customHeight="1">
      <c r="A161" s="83"/>
      <c r="B161" s="83"/>
      <c r="C161" s="83"/>
      <c r="D161" s="83"/>
      <c r="E161" s="64"/>
      <c r="F161" s="64"/>
    </row>
    <row r="162" spans="1:6" ht="17.25" customHeight="1">
      <c r="A162" s="83"/>
      <c r="B162" s="83"/>
      <c r="C162" s="83"/>
      <c r="D162" s="83"/>
      <c r="E162" s="64"/>
      <c r="F162" s="64"/>
    </row>
    <row r="163" spans="1:6" ht="17.25" customHeight="1">
      <c r="A163" s="83"/>
      <c r="B163" s="83"/>
      <c r="C163" s="83"/>
      <c r="D163" s="83"/>
      <c r="E163" s="64"/>
      <c r="F163" s="64"/>
    </row>
    <row r="164" spans="1:6" ht="17.25" customHeight="1">
      <c r="A164" s="83"/>
      <c r="B164" s="83"/>
      <c r="C164" s="83"/>
      <c r="D164" s="83"/>
      <c r="E164" s="64"/>
      <c r="F164" s="64"/>
    </row>
    <row r="165" spans="1:6" ht="17.25" customHeight="1">
      <c r="A165" s="83"/>
      <c r="B165" s="83"/>
      <c r="C165" s="83"/>
      <c r="D165" s="83"/>
      <c r="E165" s="64"/>
      <c r="F165" s="64"/>
    </row>
    <row r="166" spans="1:6" ht="17.25" customHeight="1">
      <c r="A166" s="83"/>
      <c r="B166" s="83"/>
      <c r="C166" s="83"/>
      <c r="D166" s="83"/>
      <c r="E166" s="64"/>
      <c r="F166" s="64"/>
    </row>
    <row r="167" spans="1:6" ht="17.25" customHeight="1">
      <c r="A167" s="83"/>
      <c r="B167" s="83"/>
      <c r="C167" s="83"/>
      <c r="D167" s="83"/>
      <c r="E167" s="64"/>
      <c r="F167" s="64"/>
    </row>
    <row r="168" spans="1:6" ht="17.25" customHeight="1">
      <c r="A168" s="83"/>
      <c r="B168" s="83"/>
      <c r="C168" s="83"/>
      <c r="D168" s="83"/>
      <c r="E168" s="64"/>
      <c r="F168" s="64"/>
    </row>
    <row r="169" spans="1:6" ht="17.25" customHeight="1">
      <c r="A169" s="83"/>
      <c r="B169" s="83"/>
      <c r="C169" s="83"/>
      <c r="D169" s="83"/>
      <c r="E169" s="64"/>
      <c r="F169" s="64"/>
    </row>
    <row r="170" spans="1:6" ht="17.25" customHeight="1">
      <c r="A170" s="83"/>
      <c r="B170" s="83"/>
      <c r="C170" s="83"/>
      <c r="D170" s="83"/>
      <c r="E170" s="64"/>
      <c r="F170" s="64"/>
    </row>
    <row r="171" spans="1:6" ht="17.25" customHeight="1">
      <c r="A171" s="83"/>
      <c r="B171" s="83"/>
      <c r="C171" s="83"/>
      <c r="D171" s="83"/>
      <c r="E171" s="64"/>
      <c r="F171" s="64"/>
    </row>
    <row r="172" spans="1:6" ht="17.25" customHeight="1">
      <c r="A172" s="83"/>
      <c r="B172" s="83"/>
      <c r="C172" s="83"/>
      <c r="D172" s="83"/>
      <c r="E172" s="64"/>
      <c r="F172" s="64"/>
    </row>
    <row r="173" spans="1:6" ht="17.25" customHeight="1">
      <c r="A173" s="83"/>
      <c r="B173" s="83"/>
      <c r="C173" s="83"/>
      <c r="D173" s="83"/>
      <c r="E173" s="64"/>
      <c r="F173" s="64"/>
    </row>
    <row r="174" spans="1:6" ht="17.25" customHeight="1">
      <c r="A174" s="83"/>
      <c r="B174" s="83"/>
      <c r="C174" s="83"/>
      <c r="D174" s="83"/>
      <c r="E174" s="64"/>
      <c r="F174" s="64"/>
    </row>
    <row r="175" spans="1:6" ht="17.25" customHeight="1">
      <c r="A175" s="83"/>
      <c r="B175" s="83"/>
      <c r="C175" s="83"/>
      <c r="D175" s="83"/>
      <c r="E175" s="64"/>
      <c r="F175" s="64"/>
    </row>
    <row r="176" spans="1:6" ht="17.25" customHeight="1">
      <c r="A176" s="83"/>
      <c r="B176" s="83"/>
      <c r="C176" s="83"/>
      <c r="D176" s="83"/>
      <c r="E176" s="64"/>
      <c r="F176" s="64"/>
    </row>
    <row r="177" spans="1:6" ht="17.25" customHeight="1">
      <c r="A177" s="83"/>
      <c r="B177" s="83"/>
      <c r="C177" s="83"/>
      <c r="D177" s="83"/>
      <c r="E177" s="64"/>
      <c r="F177" s="64"/>
    </row>
    <row r="178" spans="1:6" ht="17.25" customHeight="1">
      <c r="A178" s="83"/>
      <c r="B178" s="83"/>
      <c r="C178" s="83"/>
      <c r="D178" s="83"/>
      <c r="E178" s="64"/>
      <c r="F178" s="64"/>
    </row>
    <row r="179" spans="1:6" ht="17.25" customHeight="1">
      <c r="A179" s="83"/>
      <c r="B179" s="83"/>
      <c r="C179" s="83"/>
      <c r="D179" s="83"/>
      <c r="E179" s="64"/>
      <c r="F179" s="64"/>
    </row>
    <row r="180" spans="1:6" ht="17.25" customHeight="1">
      <c r="A180" s="83"/>
      <c r="B180" s="83"/>
      <c r="C180" s="83"/>
      <c r="D180" s="83"/>
      <c r="E180" s="64"/>
      <c r="F180" s="64"/>
    </row>
    <row r="181" spans="1:6" ht="17.25" customHeight="1">
      <c r="A181" s="83"/>
      <c r="B181" s="83"/>
      <c r="C181" s="83"/>
      <c r="D181" s="83"/>
    </row>
    <row r="182" spans="1:6" ht="17.25" customHeight="1">
      <c r="A182" s="83"/>
      <c r="B182" s="83"/>
      <c r="C182" s="83"/>
      <c r="D182" s="83"/>
    </row>
    <row r="183" spans="1:6" ht="17.25" customHeight="1">
      <c r="A183" s="83"/>
      <c r="B183" s="83"/>
      <c r="C183" s="83"/>
      <c r="D183" s="83"/>
    </row>
    <row r="184" spans="1:6" ht="17.25" customHeight="1">
      <c r="A184" s="83"/>
      <c r="B184" s="83"/>
      <c r="C184" s="83"/>
      <c r="D184" s="83"/>
    </row>
    <row r="185" spans="1:6" ht="17.25" customHeight="1">
      <c r="A185" s="83"/>
      <c r="B185" s="83"/>
      <c r="C185" s="83"/>
      <c r="D185" s="83"/>
    </row>
    <row r="186" spans="1:6" ht="17.25" customHeight="1">
      <c r="A186" s="83"/>
      <c r="B186" s="83"/>
      <c r="C186" s="83"/>
      <c r="D186" s="83"/>
    </row>
    <row r="187" spans="1:6" ht="17.25" customHeight="1">
      <c r="A187" s="83"/>
      <c r="B187" s="83"/>
      <c r="C187" s="83"/>
      <c r="D187" s="83"/>
    </row>
    <row r="188" spans="1:6" ht="17.25" customHeight="1">
      <c r="A188" s="83"/>
      <c r="B188" s="83"/>
      <c r="C188" s="83"/>
      <c r="D188" s="83"/>
    </row>
    <row r="189" spans="1:6" ht="17.25" customHeight="1">
      <c r="A189" s="83"/>
      <c r="B189" s="83"/>
      <c r="C189" s="83"/>
      <c r="D189" s="83"/>
    </row>
    <row r="190" spans="1:6" ht="17.25" customHeight="1">
      <c r="A190" s="83"/>
      <c r="B190" s="83"/>
      <c r="C190" s="83"/>
      <c r="D190" s="83"/>
    </row>
    <row r="191" spans="1:6" ht="17.25" customHeight="1">
      <c r="A191" s="83"/>
      <c r="B191" s="83"/>
      <c r="C191" s="83"/>
      <c r="D191" s="83"/>
    </row>
    <row r="192" spans="1:6" ht="17.25" customHeight="1">
      <c r="A192" s="83"/>
      <c r="B192" s="83"/>
      <c r="C192" s="83"/>
      <c r="D192" s="83"/>
    </row>
    <row r="193" spans="1:4" ht="17.25" customHeight="1">
      <c r="A193" s="83"/>
      <c r="B193" s="83"/>
      <c r="C193" s="83"/>
      <c r="D193" s="83"/>
    </row>
    <row r="194" spans="1:4" ht="17.25" customHeight="1">
      <c r="A194" s="83"/>
      <c r="B194" s="83"/>
      <c r="C194" s="83"/>
      <c r="D194" s="83"/>
    </row>
    <row r="195" spans="1:4" ht="17.25" customHeight="1">
      <c r="A195" s="83"/>
      <c r="B195" s="83"/>
      <c r="C195" s="83"/>
      <c r="D195" s="83"/>
    </row>
    <row r="196" spans="1:4" ht="17.25" customHeight="1">
      <c r="A196" s="83"/>
      <c r="B196" s="83"/>
      <c r="C196" s="83"/>
      <c r="D196" s="83"/>
    </row>
    <row r="197" spans="1:4" ht="17.25" customHeight="1">
      <c r="A197" s="83"/>
      <c r="B197" s="83"/>
      <c r="C197" s="83"/>
      <c r="D197" s="83"/>
    </row>
    <row r="198" spans="1:4" ht="17.25" customHeight="1">
      <c r="A198" s="83"/>
      <c r="B198" s="83"/>
      <c r="C198" s="83"/>
      <c r="D198" s="83"/>
    </row>
    <row r="199" spans="1:4" ht="17.25" customHeight="1">
      <c r="A199" s="83"/>
      <c r="B199" s="83"/>
      <c r="C199" s="83"/>
      <c r="D199" s="83"/>
    </row>
    <row r="200" spans="1:4" ht="17.25" customHeight="1">
      <c r="A200" s="83"/>
      <c r="B200" s="83"/>
      <c r="C200" s="83"/>
      <c r="D200" s="83"/>
    </row>
    <row r="201" spans="1:4" ht="17.25" customHeight="1">
      <c r="A201" s="83"/>
      <c r="B201" s="83"/>
      <c r="C201" s="83"/>
      <c r="D201" s="83"/>
    </row>
    <row r="202" spans="1:4" ht="17.25" customHeight="1">
      <c r="A202" s="83"/>
      <c r="B202" s="83"/>
      <c r="C202" s="83"/>
      <c r="D202" s="83"/>
    </row>
    <row r="203" spans="1:4" ht="17.25" customHeight="1">
      <c r="A203" s="83"/>
      <c r="B203" s="83"/>
      <c r="C203" s="83"/>
      <c r="D203" s="83"/>
    </row>
    <row r="204" spans="1:4" ht="17.25" customHeight="1">
      <c r="A204" s="83"/>
      <c r="B204" s="83"/>
      <c r="C204" s="83"/>
      <c r="D204" s="83"/>
    </row>
    <row r="205" spans="1:4" ht="17.25" customHeight="1">
      <c r="A205" s="83"/>
      <c r="B205" s="83"/>
      <c r="C205" s="83"/>
      <c r="D205" s="83"/>
    </row>
    <row r="206" spans="1:4" ht="17.25" customHeight="1">
      <c r="A206" s="83"/>
      <c r="B206" s="83"/>
      <c r="C206" s="83"/>
      <c r="D206" s="83"/>
    </row>
    <row r="207" spans="1:4" ht="17.25" customHeight="1">
      <c r="A207" s="83"/>
      <c r="B207" s="83"/>
      <c r="C207" s="83"/>
      <c r="D207" s="83"/>
    </row>
    <row r="208" spans="1:4" ht="17.25" customHeight="1">
      <c r="A208" s="83"/>
      <c r="B208" s="83"/>
      <c r="C208" s="83"/>
      <c r="D208" s="83"/>
    </row>
    <row r="209" spans="1:4" ht="17.25" customHeight="1">
      <c r="A209" s="83"/>
      <c r="B209" s="83"/>
      <c r="C209" s="83"/>
      <c r="D209" s="83"/>
    </row>
    <row r="210" spans="1:4" ht="17.25" customHeight="1">
      <c r="A210" s="83"/>
      <c r="B210" s="83"/>
      <c r="C210" s="83"/>
      <c r="D210" s="83"/>
    </row>
    <row r="211" spans="1:4" ht="17.25" customHeight="1">
      <c r="A211" s="83"/>
      <c r="B211" s="83"/>
      <c r="C211" s="83"/>
      <c r="D211" s="83"/>
    </row>
    <row r="212" spans="1:4" ht="17.25" customHeight="1">
      <c r="A212" s="83"/>
      <c r="B212" s="83"/>
      <c r="C212" s="83"/>
      <c r="D212" s="83"/>
    </row>
    <row r="213" spans="1:4" ht="17.25" customHeight="1">
      <c r="A213" s="83"/>
      <c r="B213" s="83"/>
      <c r="C213" s="83"/>
      <c r="D213" s="83"/>
    </row>
    <row r="214" spans="1:4" ht="17.25" customHeight="1">
      <c r="A214" s="83"/>
      <c r="B214" s="83"/>
      <c r="C214" s="83"/>
      <c r="D214" s="83"/>
    </row>
    <row r="215" spans="1:4" ht="17.25" customHeight="1">
      <c r="A215" s="83"/>
      <c r="B215" s="83"/>
      <c r="C215" s="83"/>
      <c r="D215" s="83"/>
    </row>
    <row r="216" spans="1:4" ht="17.25" customHeight="1">
      <c r="A216" s="83"/>
      <c r="B216" s="83"/>
      <c r="C216" s="83"/>
      <c r="D216" s="83"/>
    </row>
    <row r="217" spans="1:4" ht="17.25" customHeight="1">
      <c r="A217" s="83"/>
      <c r="B217" s="83"/>
      <c r="C217" s="83"/>
      <c r="D217" s="83"/>
    </row>
    <row r="218" spans="1:4" ht="17.25" customHeight="1">
      <c r="A218" s="83"/>
      <c r="B218" s="83"/>
      <c r="C218" s="83"/>
      <c r="D218" s="83"/>
    </row>
    <row r="219" spans="1:4" ht="17.25" customHeight="1">
      <c r="A219" s="83"/>
      <c r="B219" s="83"/>
      <c r="C219" s="83"/>
      <c r="D219" s="83"/>
    </row>
    <row r="220" spans="1:4" ht="17.25" customHeight="1">
      <c r="A220" s="83"/>
      <c r="B220" s="83"/>
      <c r="C220" s="83"/>
      <c r="D220" s="83"/>
    </row>
    <row r="221" spans="1:4" ht="17.25" customHeight="1">
      <c r="A221" s="83"/>
      <c r="B221" s="83"/>
      <c r="C221" s="83"/>
      <c r="D221" s="83"/>
    </row>
    <row r="222" spans="1:4" ht="17.25" customHeight="1">
      <c r="A222" s="83"/>
      <c r="B222" s="83"/>
      <c r="C222" s="83"/>
      <c r="D222" s="83"/>
    </row>
    <row r="223" spans="1:4" ht="17.25" customHeight="1">
      <c r="A223" s="83"/>
      <c r="B223" s="83"/>
      <c r="C223" s="83"/>
      <c r="D223" s="83"/>
    </row>
    <row r="224" spans="1:4" ht="17.25" customHeight="1">
      <c r="A224" s="83"/>
      <c r="B224" s="83"/>
      <c r="C224" s="83"/>
      <c r="D224" s="83"/>
    </row>
    <row r="225" spans="1:4" ht="17.25" customHeight="1">
      <c r="A225" s="83"/>
      <c r="B225" s="83"/>
      <c r="C225" s="83"/>
      <c r="D225" s="83"/>
    </row>
    <row r="226" spans="1:4" ht="17.25" customHeight="1">
      <c r="A226" s="83"/>
      <c r="B226" s="83"/>
      <c r="C226" s="83"/>
      <c r="D226" s="83"/>
    </row>
    <row r="227" spans="1:4" ht="17.25" customHeight="1">
      <c r="A227" s="83"/>
      <c r="B227" s="83"/>
      <c r="C227" s="83"/>
      <c r="D227" s="83"/>
    </row>
    <row r="228" spans="1:4" ht="17.25" customHeight="1">
      <c r="A228" s="83"/>
      <c r="B228" s="83"/>
      <c r="C228" s="83"/>
      <c r="D228" s="83"/>
    </row>
    <row r="229" spans="1:4" ht="17.25" customHeight="1">
      <c r="A229" s="83"/>
      <c r="B229" s="83"/>
      <c r="C229" s="83"/>
      <c r="D229" s="83"/>
    </row>
    <row r="230" spans="1:4" ht="17.25" customHeight="1">
      <c r="A230" s="83"/>
      <c r="B230" s="83"/>
      <c r="C230" s="83"/>
      <c r="D230" s="83"/>
    </row>
    <row r="231" spans="1:4" ht="17.25" customHeight="1">
      <c r="A231" s="83"/>
      <c r="B231" s="83"/>
      <c r="C231" s="83"/>
      <c r="D231" s="83"/>
    </row>
    <row r="232" spans="1:4" ht="17.25" customHeight="1">
      <c r="A232" s="83"/>
      <c r="B232" s="83"/>
      <c r="C232" s="83"/>
      <c r="D232" s="83"/>
    </row>
    <row r="233" spans="1:4" ht="17.25" customHeight="1">
      <c r="A233" s="83"/>
      <c r="B233" s="83"/>
      <c r="C233" s="83"/>
      <c r="D233" s="83"/>
    </row>
    <row r="234" spans="1:4" ht="17.25" customHeight="1">
      <c r="A234" s="83"/>
      <c r="B234" s="83"/>
      <c r="C234" s="83"/>
      <c r="D234" s="83"/>
    </row>
    <row r="235" spans="1:4" ht="17.25" customHeight="1">
      <c r="A235" s="83"/>
      <c r="B235" s="83"/>
      <c r="C235" s="83"/>
      <c r="D235" s="83"/>
    </row>
    <row r="236" spans="1:4" ht="17.25" customHeight="1">
      <c r="A236" s="83"/>
      <c r="B236" s="83"/>
      <c r="C236" s="83"/>
      <c r="D236" s="83"/>
    </row>
    <row r="237" spans="1:4" ht="17.25" customHeight="1">
      <c r="A237" s="83"/>
      <c r="B237" s="83"/>
      <c r="C237" s="83"/>
      <c r="D237" s="83"/>
    </row>
    <row r="238" spans="1:4" ht="17.25" customHeight="1">
      <c r="A238" s="83"/>
      <c r="B238" s="83"/>
      <c r="C238" s="83"/>
      <c r="D238" s="83"/>
    </row>
    <row r="239" spans="1:4" ht="17.25" customHeight="1">
      <c r="A239" s="83"/>
      <c r="B239" s="83"/>
      <c r="C239" s="83"/>
      <c r="D239" s="83"/>
    </row>
    <row r="240" spans="1:4" ht="17.25" customHeight="1">
      <c r="A240" s="83"/>
      <c r="B240" s="83"/>
      <c r="C240" s="83"/>
      <c r="D240" s="83"/>
    </row>
    <row r="241" spans="1:4" ht="17.25" customHeight="1">
      <c r="A241" s="83"/>
      <c r="B241" s="83"/>
      <c r="C241" s="83"/>
      <c r="D241" s="83"/>
    </row>
    <row r="242" spans="1:4" ht="17.25" customHeight="1">
      <c r="A242" s="83"/>
      <c r="B242" s="83"/>
      <c r="C242" s="83"/>
      <c r="D242" s="83"/>
    </row>
    <row r="243" spans="1:4" ht="17.25" customHeight="1">
      <c r="A243" s="83"/>
      <c r="B243" s="83"/>
      <c r="C243" s="83"/>
      <c r="D243" s="83"/>
    </row>
    <row r="244" spans="1:4" ht="17.25" customHeight="1">
      <c r="A244" s="83"/>
      <c r="B244" s="83"/>
      <c r="C244" s="83"/>
      <c r="D244" s="83"/>
    </row>
    <row r="245" spans="1:4" ht="17.25" customHeight="1">
      <c r="A245" s="83"/>
      <c r="B245" s="83"/>
      <c r="C245" s="83"/>
      <c r="D245" s="83"/>
    </row>
    <row r="246" spans="1:4" ht="17.25" customHeight="1">
      <c r="A246" s="83"/>
      <c r="B246" s="83"/>
      <c r="C246" s="83"/>
      <c r="D246" s="83"/>
    </row>
    <row r="247" spans="1:4" ht="17.25" customHeight="1">
      <c r="A247" s="83"/>
      <c r="B247" s="83"/>
      <c r="C247" s="83"/>
      <c r="D247" s="83"/>
    </row>
    <row r="248" spans="1:4" ht="17.25" customHeight="1">
      <c r="A248" s="83"/>
      <c r="B248" s="83"/>
      <c r="C248" s="83"/>
      <c r="D248" s="83"/>
    </row>
    <row r="249" spans="1:4" ht="17.25" customHeight="1">
      <c r="A249" s="83"/>
      <c r="B249" s="83"/>
      <c r="C249" s="83"/>
      <c r="D249" s="83"/>
    </row>
    <row r="250" spans="1:4" ht="17.25" customHeight="1">
      <c r="A250" s="83"/>
      <c r="B250" s="83"/>
      <c r="C250" s="83"/>
      <c r="D250" s="83"/>
    </row>
    <row r="251" spans="1:4" ht="17.25" customHeight="1">
      <c r="A251" s="83"/>
      <c r="B251" s="83"/>
      <c r="C251" s="83"/>
      <c r="D251" s="83"/>
    </row>
    <row r="252" spans="1:4" ht="17.25" customHeight="1">
      <c r="A252" s="83"/>
      <c r="B252" s="83"/>
      <c r="C252" s="83"/>
      <c r="D252" s="83"/>
    </row>
    <row r="253" spans="1:4" ht="17.25" customHeight="1">
      <c r="A253" s="83"/>
      <c r="B253" s="83"/>
      <c r="C253" s="83"/>
      <c r="D253" s="83"/>
    </row>
    <row r="254" spans="1:4" ht="17.25" customHeight="1">
      <c r="A254" s="83"/>
      <c r="B254" s="83"/>
      <c r="C254" s="83"/>
      <c r="D254" s="83"/>
    </row>
    <row r="255" spans="1:4" ht="17.25" customHeight="1">
      <c r="A255" s="83"/>
      <c r="B255" s="83"/>
      <c r="C255" s="83"/>
      <c r="D255" s="83"/>
    </row>
    <row r="256" spans="1:4" ht="17.25" customHeight="1">
      <c r="A256" s="83"/>
      <c r="B256" s="83"/>
      <c r="C256" s="83"/>
      <c r="D256" s="83"/>
    </row>
    <row r="257" spans="1:4" ht="17.25" customHeight="1">
      <c r="A257" s="83"/>
      <c r="B257" s="83"/>
      <c r="C257" s="83"/>
      <c r="D257" s="83"/>
    </row>
    <row r="258" spans="1:4" ht="17.25" customHeight="1">
      <c r="A258" s="83"/>
      <c r="B258" s="83"/>
      <c r="C258" s="83"/>
      <c r="D258" s="83"/>
    </row>
    <row r="259" spans="1:4" ht="17.25" customHeight="1">
      <c r="A259" s="83"/>
      <c r="B259" s="83"/>
      <c r="C259" s="83"/>
      <c r="D259" s="83"/>
    </row>
    <row r="260" spans="1:4" ht="17.25" customHeight="1">
      <c r="A260" s="83"/>
      <c r="B260" s="83"/>
      <c r="C260" s="83"/>
      <c r="D260" s="83"/>
    </row>
    <row r="261" spans="1:4" ht="17.25" customHeight="1">
      <c r="A261" s="83"/>
      <c r="B261" s="83"/>
      <c r="C261" s="83"/>
      <c r="D261" s="83"/>
    </row>
    <row r="262" spans="1:4" ht="17.25" customHeight="1">
      <c r="A262" s="83"/>
      <c r="B262" s="83"/>
      <c r="C262" s="83"/>
      <c r="D262" s="83"/>
    </row>
    <row r="263" spans="1:4" ht="17.25" customHeight="1">
      <c r="A263" s="83"/>
      <c r="B263" s="83"/>
      <c r="C263" s="83"/>
      <c r="D263" s="83"/>
    </row>
    <row r="264" spans="1:4" ht="17.25" customHeight="1">
      <c r="A264" s="83"/>
      <c r="B264" s="83"/>
      <c r="C264" s="83"/>
      <c r="D264" s="83"/>
    </row>
    <row r="265" spans="1:4" ht="17.25" customHeight="1">
      <c r="A265" s="83"/>
      <c r="B265" s="83"/>
      <c r="C265" s="83"/>
      <c r="D265" s="83"/>
    </row>
    <row r="266" spans="1:4" ht="17.25" customHeight="1">
      <c r="A266" s="83"/>
      <c r="B266" s="83"/>
      <c r="C266" s="83"/>
      <c r="D266" s="83"/>
    </row>
    <row r="267" spans="1:4" ht="17.25" customHeight="1">
      <c r="A267" s="83"/>
      <c r="B267" s="83"/>
      <c r="C267" s="83"/>
      <c r="D267" s="83"/>
    </row>
    <row r="268" spans="1:4" ht="17.25" customHeight="1">
      <c r="A268" s="83"/>
      <c r="B268" s="83"/>
      <c r="C268" s="83"/>
      <c r="D268" s="83"/>
    </row>
    <row r="269" spans="1:4" ht="17.25" customHeight="1">
      <c r="A269" s="83"/>
      <c r="B269" s="83"/>
      <c r="C269" s="83"/>
      <c r="D269" s="83"/>
    </row>
    <row r="270" spans="1:4" ht="17.25" customHeight="1">
      <c r="A270" s="83"/>
      <c r="B270" s="83"/>
      <c r="C270" s="83"/>
      <c r="D270" s="83"/>
    </row>
    <row r="271" spans="1:4" ht="17.25" customHeight="1">
      <c r="A271" s="83"/>
      <c r="B271" s="83"/>
      <c r="C271" s="83"/>
      <c r="D271" s="83"/>
    </row>
    <row r="272" spans="1:4" ht="17.25" customHeight="1">
      <c r="A272" s="83"/>
      <c r="B272" s="83"/>
      <c r="C272" s="83"/>
      <c r="D272" s="83"/>
    </row>
    <row r="273" spans="1:4" ht="17.25" customHeight="1">
      <c r="A273" s="83"/>
      <c r="B273" s="83"/>
      <c r="C273" s="83"/>
      <c r="D273" s="83"/>
    </row>
    <row r="274" spans="1:4" ht="17.25" customHeight="1">
      <c r="A274" s="83"/>
      <c r="B274" s="83"/>
      <c r="C274" s="83"/>
      <c r="D274" s="83"/>
    </row>
    <row r="275" spans="1:4" ht="17.25" customHeight="1">
      <c r="A275" s="83"/>
      <c r="B275" s="83"/>
      <c r="C275" s="83"/>
      <c r="D275" s="83"/>
    </row>
    <row r="276" spans="1:4" ht="17.25" customHeight="1">
      <c r="A276" s="83"/>
      <c r="B276" s="83"/>
      <c r="C276" s="83"/>
      <c r="D276" s="83"/>
    </row>
    <row r="277" spans="1:4" ht="17.25" customHeight="1">
      <c r="A277" s="83"/>
      <c r="B277" s="83"/>
      <c r="C277" s="83"/>
      <c r="D277" s="83"/>
    </row>
    <row r="278" spans="1:4" ht="17.25" customHeight="1">
      <c r="A278" s="83"/>
      <c r="B278" s="83"/>
      <c r="C278" s="83"/>
      <c r="D278" s="83"/>
    </row>
    <row r="279" spans="1:4" ht="17.25" customHeight="1">
      <c r="A279" s="83"/>
      <c r="B279" s="83"/>
      <c r="C279" s="83"/>
      <c r="D279" s="83"/>
    </row>
    <row r="280" spans="1:4" ht="17.25" customHeight="1">
      <c r="A280" s="83"/>
      <c r="B280" s="83"/>
      <c r="C280" s="83"/>
      <c r="D280" s="83"/>
    </row>
    <row r="281" spans="1:4" ht="17.25" customHeight="1">
      <c r="A281" s="83"/>
      <c r="B281" s="83"/>
      <c r="C281" s="83"/>
      <c r="D281" s="83"/>
    </row>
    <row r="282" spans="1:4" ht="17.25" customHeight="1">
      <c r="A282" s="83"/>
      <c r="B282" s="83"/>
      <c r="C282" s="83"/>
      <c r="D282" s="83"/>
    </row>
    <row r="283" spans="1:4" ht="17.25" customHeight="1">
      <c r="A283" s="83"/>
      <c r="B283" s="83"/>
      <c r="C283" s="83"/>
      <c r="D283" s="83"/>
    </row>
    <row r="284" spans="1:4" ht="17.25" customHeight="1">
      <c r="A284" s="83"/>
      <c r="B284" s="83"/>
      <c r="C284" s="83"/>
      <c r="D284" s="83"/>
    </row>
    <row r="285" spans="1:4" ht="17.25" customHeight="1">
      <c r="A285" s="83"/>
      <c r="B285" s="83"/>
      <c r="C285" s="83"/>
      <c r="D285" s="83"/>
    </row>
    <row r="286" spans="1:4" ht="17.25" customHeight="1">
      <c r="A286" s="83"/>
      <c r="B286" s="83"/>
      <c r="C286" s="83"/>
      <c r="D286" s="83"/>
    </row>
    <row r="287" spans="1:4" ht="17.25" customHeight="1">
      <c r="A287" s="83"/>
      <c r="B287" s="83"/>
      <c r="C287" s="83"/>
      <c r="D287" s="83"/>
    </row>
    <row r="288" spans="1:4" ht="17.25" customHeight="1">
      <c r="A288" s="83"/>
      <c r="B288" s="83"/>
      <c r="C288" s="83"/>
      <c r="D288" s="83"/>
    </row>
    <row r="289" spans="1:4" ht="17.25" customHeight="1">
      <c r="A289" s="83"/>
      <c r="B289" s="83"/>
      <c r="C289" s="83"/>
      <c r="D289" s="83"/>
    </row>
    <row r="290" spans="1:4" ht="17.25" customHeight="1">
      <c r="A290" s="83"/>
      <c r="B290" s="83"/>
      <c r="C290" s="83"/>
      <c r="D290" s="83"/>
    </row>
    <row r="291" spans="1:4" ht="17.25" customHeight="1">
      <c r="A291" s="83"/>
      <c r="B291" s="83"/>
      <c r="C291" s="83"/>
      <c r="D291" s="83"/>
    </row>
    <row r="292" spans="1:4" ht="17.25" customHeight="1">
      <c r="A292" s="83"/>
      <c r="B292" s="83"/>
      <c r="C292" s="83"/>
      <c r="D292" s="83"/>
    </row>
    <row r="293" spans="1:4" ht="17.25" customHeight="1">
      <c r="A293" s="83"/>
      <c r="B293" s="83"/>
      <c r="C293" s="83"/>
      <c r="D293" s="83"/>
    </row>
    <row r="294" spans="1:4" ht="17.25" customHeight="1">
      <c r="A294" s="83"/>
      <c r="B294" s="83"/>
      <c r="C294" s="83"/>
      <c r="D294" s="83"/>
    </row>
    <row r="295" spans="1:4" ht="17.25" customHeight="1">
      <c r="A295" s="83"/>
      <c r="B295" s="83"/>
      <c r="C295" s="83"/>
      <c r="D295" s="83"/>
    </row>
    <row r="296" spans="1:4" ht="17.25" customHeight="1">
      <c r="A296" s="83"/>
      <c r="B296" s="83"/>
      <c r="C296" s="83"/>
      <c r="D296" s="83"/>
    </row>
    <row r="297" spans="1:4" ht="17.25" customHeight="1">
      <c r="A297" s="83"/>
      <c r="B297" s="83"/>
      <c r="C297" s="83"/>
      <c r="D297" s="83"/>
    </row>
    <row r="298" spans="1:4" ht="17.25" customHeight="1">
      <c r="A298" s="83"/>
      <c r="B298" s="83"/>
      <c r="C298" s="83"/>
      <c r="D298" s="83"/>
    </row>
    <row r="299" spans="1:4" ht="17.25" customHeight="1">
      <c r="A299" s="83"/>
      <c r="B299" s="83"/>
      <c r="C299" s="83"/>
      <c r="D299" s="83"/>
    </row>
    <row r="300" spans="1:4" ht="17.25" customHeight="1">
      <c r="A300" s="83"/>
      <c r="B300" s="83"/>
      <c r="C300" s="83"/>
      <c r="D300" s="83"/>
    </row>
    <row r="301" spans="1:4" ht="17.25" customHeight="1">
      <c r="A301" s="83"/>
      <c r="B301" s="83"/>
      <c r="C301" s="83"/>
      <c r="D301" s="83"/>
    </row>
    <row r="302" spans="1:4" ht="17.25" customHeight="1">
      <c r="A302" s="83"/>
      <c r="B302" s="83"/>
      <c r="C302" s="83"/>
      <c r="D302" s="83"/>
    </row>
    <row r="303" spans="1:4" ht="17.25" customHeight="1">
      <c r="A303" s="83"/>
      <c r="B303" s="83"/>
      <c r="C303" s="83"/>
      <c r="D303" s="83"/>
    </row>
    <row r="304" spans="1:4" ht="17.25" customHeight="1">
      <c r="A304" s="83"/>
      <c r="B304" s="83"/>
      <c r="C304" s="83"/>
      <c r="D304" s="83"/>
    </row>
    <row r="305" spans="1:4" ht="17.25" customHeight="1">
      <c r="A305" s="83"/>
      <c r="B305" s="83"/>
      <c r="C305" s="83"/>
      <c r="D305" s="83"/>
    </row>
    <row r="306" spans="1:4" ht="17.25" customHeight="1">
      <c r="A306" s="83"/>
      <c r="B306" s="83"/>
      <c r="C306" s="83"/>
      <c r="D306" s="83"/>
    </row>
    <row r="307" spans="1:4" ht="17.25" customHeight="1">
      <c r="A307" s="83"/>
      <c r="B307" s="83"/>
      <c r="C307" s="83"/>
      <c r="D307" s="83"/>
    </row>
    <row r="308" spans="1:4" ht="17.25" customHeight="1">
      <c r="A308" s="83"/>
      <c r="B308" s="83"/>
      <c r="C308" s="83"/>
      <c r="D308" s="83"/>
    </row>
    <row r="309" spans="1:4" ht="17.25" customHeight="1">
      <c r="A309" s="83"/>
      <c r="B309" s="83"/>
      <c r="C309" s="83"/>
      <c r="D309" s="83"/>
    </row>
    <row r="310" spans="1:4" ht="17.25" customHeight="1">
      <c r="A310" s="83"/>
      <c r="B310" s="83"/>
      <c r="C310" s="83"/>
      <c r="D310" s="83"/>
    </row>
    <row r="311" spans="1:4" ht="17.25" customHeight="1">
      <c r="A311" s="83"/>
      <c r="B311" s="83"/>
      <c r="C311" s="83"/>
      <c r="D311" s="83"/>
    </row>
    <row r="312" spans="1:4" ht="17.25" customHeight="1">
      <c r="A312" s="83"/>
      <c r="B312" s="83"/>
      <c r="C312" s="83"/>
      <c r="D312" s="83"/>
    </row>
    <row r="313" spans="1:4" ht="17.25" customHeight="1">
      <c r="A313" s="83"/>
      <c r="B313" s="83"/>
      <c r="C313" s="83"/>
      <c r="D313" s="83"/>
    </row>
    <row r="314" spans="1:4" ht="17.25" customHeight="1">
      <c r="A314" s="83"/>
      <c r="B314" s="83"/>
      <c r="C314" s="83"/>
      <c r="D314" s="83"/>
    </row>
    <row r="315" spans="1:4" ht="17.25" customHeight="1">
      <c r="A315" s="83"/>
      <c r="B315" s="83"/>
      <c r="C315" s="83"/>
      <c r="D315" s="83"/>
    </row>
    <row r="316" spans="1:4" ht="17.25" customHeight="1">
      <c r="A316" s="83"/>
      <c r="B316" s="83"/>
      <c r="C316" s="83"/>
      <c r="D316" s="83"/>
    </row>
    <row r="317" spans="1:4" ht="17.25" customHeight="1">
      <c r="A317" s="83"/>
      <c r="B317" s="83"/>
      <c r="C317" s="83"/>
      <c r="D317" s="83"/>
    </row>
    <row r="318" spans="1:4" ht="17.25" customHeight="1">
      <c r="A318" s="83"/>
      <c r="B318" s="83"/>
      <c r="C318" s="83"/>
      <c r="D318" s="83"/>
    </row>
    <row r="319" spans="1:4" ht="17.25" customHeight="1">
      <c r="A319" s="83"/>
      <c r="B319" s="83"/>
      <c r="C319" s="83"/>
      <c r="D319" s="83"/>
    </row>
    <row r="320" spans="1:4" ht="17.25" customHeight="1">
      <c r="A320" s="83"/>
      <c r="B320" s="83"/>
      <c r="C320" s="83"/>
      <c r="D320" s="83"/>
    </row>
    <row r="321" spans="1:4" ht="17.25" customHeight="1">
      <c r="A321" s="83"/>
      <c r="B321" s="83"/>
      <c r="C321" s="83"/>
      <c r="D321" s="83"/>
    </row>
    <row r="322" spans="1:4" ht="17.25" customHeight="1">
      <c r="A322" s="83"/>
      <c r="B322" s="83"/>
      <c r="C322" s="83"/>
      <c r="D322" s="83"/>
    </row>
    <row r="323" spans="1:4" ht="17.25" customHeight="1">
      <c r="A323" s="83"/>
      <c r="B323" s="83"/>
      <c r="C323" s="83"/>
      <c r="D323" s="83"/>
    </row>
    <row r="324" spans="1:4" ht="17.25" customHeight="1">
      <c r="A324" s="83"/>
      <c r="B324" s="83"/>
      <c r="C324" s="83"/>
      <c r="D324" s="83"/>
    </row>
    <row r="325" spans="1:4" ht="17.25" customHeight="1">
      <c r="A325" s="83"/>
      <c r="B325" s="83"/>
      <c r="C325" s="83"/>
      <c r="D325" s="83"/>
    </row>
    <row r="326" spans="1:4" ht="17.25" customHeight="1">
      <c r="A326" s="83"/>
      <c r="B326" s="83"/>
      <c r="C326" s="83"/>
      <c r="D326" s="83"/>
    </row>
    <row r="327" spans="1:4" ht="17.25" customHeight="1">
      <c r="A327" s="83"/>
      <c r="B327" s="83"/>
      <c r="C327" s="83"/>
      <c r="D327" s="83"/>
    </row>
    <row r="328" spans="1:4" ht="17.25" customHeight="1">
      <c r="A328" s="83"/>
      <c r="B328" s="83"/>
      <c r="C328" s="83"/>
      <c r="D328" s="83"/>
    </row>
    <row r="329" spans="1:4" ht="17.25" customHeight="1">
      <c r="A329" s="83"/>
      <c r="B329" s="83"/>
      <c r="C329" s="83"/>
      <c r="D329" s="83"/>
    </row>
    <row r="330" spans="1:4" ht="17.25" customHeight="1">
      <c r="A330" s="83"/>
      <c r="B330" s="83"/>
      <c r="C330" s="83"/>
      <c r="D330" s="83"/>
    </row>
    <row r="331" spans="1:4" ht="17.25" customHeight="1">
      <c r="A331" s="83"/>
      <c r="B331" s="83"/>
      <c r="C331" s="83"/>
      <c r="D331" s="83"/>
    </row>
    <row r="332" spans="1:4" ht="17.25" customHeight="1">
      <c r="A332" s="83"/>
      <c r="B332" s="83"/>
      <c r="C332" s="83"/>
      <c r="D332" s="83"/>
    </row>
    <row r="333" spans="1:4" ht="17.25" customHeight="1">
      <c r="A333" s="83"/>
      <c r="B333" s="83"/>
      <c r="C333" s="83"/>
      <c r="D333" s="83"/>
    </row>
    <row r="334" spans="1:4" ht="17.25" customHeight="1">
      <c r="A334" s="83"/>
      <c r="B334" s="83"/>
      <c r="C334" s="83"/>
      <c r="D334" s="83"/>
    </row>
    <row r="335" spans="1:4" ht="17.25" customHeight="1">
      <c r="A335" s="83"/>
      <c r="B335" s="83"/>
      <c r="C335" s="83"/>
      <c r="D335" s="83"/>
    </row>
    <row r="336" spans="1:4" ht="17.25" customHeight="1">
      <c r="A336" s="83"/>
      <c r="B336" s="83"/>
      <c r="C336" s="83"/>
      <c r="D336" s="83"/>
    </row>
    <row r="337" spans="1:4" ht="17.25" customHeight="1">
      <c r="A337" s="83"/>
      <c r="B337" s="83"/>
      <c r="C337" s="83"/>
      <c r="D337" s="83"/>
    </row>
    <row r="338" spans="1:4" ht="17.25" customHeight="1">
      <c r="A338" s="83"/>
      <c r="B338" s="83"/>
      <c r="C338" s="83"/>
      <c r="D338" s="83"/>
    </row>
    <row r="339" spans="1:4" ht="17.25" customHeight="1">
      <c r="A339" s="83"/>
      <c r="B339" s="83"/>
      <c r="C339" s="83"/>
      <c r="D339" s="83"/>
    </row>
    <row r="340" spans="1:4" ht="17.25" customHeight="1">
      <c r="A340" s="83"/>
      <c r="B340" s="83"/>
      <c r="C340" s="83"/>
      <c r="D340" s="83"/>
    </row>
    <row r="341" spans="1:4" ht="17.25" customHeight="1">
      <c r="A341" s="83"/>
      <c r="B341" s="83"/>
      <c r="C341" s="83"/>
      <c r="D341" s="83"/>
    </row>
    <row r="342" spans="1:4" ht="17.25" customHeight="1">
      <c r="A342" s="83"/>
      <c r="B342" s="83"/>
      <c r="C342" s="83"/>
      <c r="D342" s="83"/>
    </row>
    <row r="343" spans="1:4" ht="17.25" customHeight="1">
      <c r="A343" s="83"/>
      <c r="B343" s="83"/>
      <c r="C343" s="83"/>
      <c r="D343" s="83"/>
    </row>
    <row r="344" spans="1:4" ht="17.25" customHeight="1">
      <c r="A344" s="83"/>
      <c r="B344" s="83"/>
      <c r="C344" s="83"/>
      <c r="D344" s="83"/>
    </row>
    <row r="345" spans="1:4" ht="17.25" customHeight="1">
      <c r="A345" s="83"/>
      <c r="B345" s="83"/>
      <c r="C345" s="83"/>
      <c r="D345" s="83"/>
    </row>
    <row r="346" spans="1:4" ht="17.25" customHeight="1">
      <c r="A346" s="83"/>
      <c r="B346" s="83"/>
      <c r="C346" s="83"/>
      <c r="D346" s="83"/>
    </row>
    <row r="347" spans="1:4" ht="17.25" customHeight="1">
      <c r="A347" s="83"/>
      <c r="B347" s="83"/>
      <c r="C347" s="83"/>
      <c r="D347" s="83"/>
    </row>
    <row r="348" spans="1:4" ht="17.25" customHeight="1">
      <c r="A348" s="83"/>
      <c r="B348" s="83"/>
      <c r="C348" s="83"/>
      <c r="D348" s="83"/>
    </row>
    <row r="349" spans="1:4" ht="17.25" customHeight="1">
      <c r="A349" s="83"/>
      <c r="B349" s="83"/>
      <c r="C349" s="83"/>
      <c r="D349" s="83"/>
    </row>
    <row r="350" spans="1:4" ht="17.25" customHeight="1">
      <c r="A350" s="83"/>
      <c r="B350" s="83"/>
      <c r="C350" s="83"/>
      <c r="D350" s="83"/>
    </row>
    <row r="351" spans="1:4" ht="17.25" customHeight="1">
      <c r="A351" s="83"/>
      <c r="B351" s="83"/>
      <c r="C351" s="83"/>
      <c r="D351" s="83"/>
    </row>
    <row r="352" spans="1:4" ht="17.25" customHeight="1">
      <c r="A352" s="83"/>
      <c r="B352" s="83"/>
      <c r="C352" s="83"/>
      <c r="D352" s="83"/>
    </row>
    <row r="353" spans="1:4" ht="17.25" customHeight="1">
      <c r="A353" s="83"/>
      <c r="B353" s="83"/>
      <c r="C353" s="83"/>
      <c r="D353" s="83"/>
    </row>
    <row r="354" spans="1:4" ht="17.25" customHeight="1">
      <c r="A354" s="83"/>
      <c r="B354" s="83"/>
      <c r="C354" s="83"/>
      <c r="D354" s="83"/>
    </row>
    <row r="355" spans="1:4" ht="17.25" customHeight="1">
      <c r="A355" s="83"/>
      <c r="B355" s="83"/>
      <c r="C355" s="83"/>
      <c r="D355" s="83"/>
    </row>
    <row r="356" spans="1:4" ht="17.25" customHeight="1">
      <c r="A356" s="83"/>
      <c r="B356" s="83"/>
      <c r="C356" s="83"/>
      <c r="D356" s="83"/>
    </row>
    <row r="357" spans="1:4" ht="17.25" customHeight="1">
      <c r="A357" s="83"/>
      <c r="B357" s="83"/>
      <c r="C357" s="83"/>
      <c r="D357" s="83"/>
    </row>
    <row r="358" spans="1:4" ht="17.25" customHeight="1">
      <c r="A358" s="83"/>
      <c r="B358" s="83"/>
      <c r="C358" s="83"/>
      <c r="D358" s="83"/>
    </row>
    <row r="359" spans="1:4" ht="17.25" customHeight="1">
      <c r="A359" s="83"/>
      <c r="B359" s="83"/>
      <c r="C359" s="83"/>
      <c r="D359" s="83"/>
    </row>
    <row r="360" spans="1:4" ht="17.25" customHeight="1">
      <c r="A360" s="83"/>
      <c r="B360" s="83"/>
      <c r="C360" s="83"/>
      <c r="D360" s="83"/>
    </row>
    <row r="361" spans="1:4" ht="17.25" customHeight="1">
      <c r="A361" s="83"/>
      <c r="B361" s="83"/>
      <c r="C361" s="83"/>
      <c r="D361" s="83"/>
    </row>
    <row r="362" spans="1:4" ht="17.25" customHeight="1">
      <c r="A362" s="83"/>
      <c r="B362" s="83"/>
      <c r="C362" s="83"/>
      <c r="D362" s="83"/>
    </row>
    <row r="363" spans="1:4" ht="17.25" customHeight="1">
      <c r="A363" s="83"/>
      <c r="B363" s="83"/>
      <c r="C363" s="83"/>
      <c r="D363" s="83"/>
    </row>
    <row r="364" spans="1:4" ht="17.25" customHeight="1">
      <c r="A364" s="83"/>
      <c r="B364" s="83"/>
      <c r="C364" s="83"/>
      <c r="D364" s="83"/>
    </row>
    <row r="365" spans="1:4" ht="17.25" customHeight="1">
      <c r="A365" s="83"/>
      <c r="B365" s="83"/>
      <c r="C365" s="83"/>
      <c r="D365" s="83"/>
    </row>
    <row r="366" spans="1:4" ht="17.25" customHeight="1">
      <c r="A366" s="83"/>
      <c r="B366" s="83"/>
      <c r="C366" s="83"/>
      <c r="D366" s="83"/>
    </row>
    <row r="367" spans="1:4" ht="17.25" customHeight="1">
      <c r="A367" s="83"/>
      <c r="B367" s="83"/>
      <c r="C367" s="83"/>
      <c r="D367" s="83"/>
    </row>
    <row r="368" spans="1:4" ht="17.25" customHeight="1">
      <c r="A368" s="83"/>
      <c r="B368" s="83"/>
      <c r="C368" s="83"/>
      <c r="D368" s="83"/>
    </row>
    <row r="369" spans="1:4" ht="17.25" customHeight="1">
      <c r="A369" s="83"/>
      <c r="B369" s="83"/>
      <c r="C369" s="83"/>
      <c r="D369" s="83"/>
    </row>
    <row r="370" spans="1:4" ht="17.25" customHeight="1">
      <c r="A370" s="83"/>
      <c r="B370" s="83"/>
      <c r="C370" s="83"/>
      <c r="D370" s="83"/>
    </row>
    <row r="371" spans="1:4" ht="17.25" customHeight="1">
      <c r="A371" s="83"/>
      <c r="B371" s="83"/>
      <c r="C371" s="83"/>
      <c r="D371" s="83"/>
    </row>
    <row r="372" spans="1:4" ht="17.25" customHeight="1">
      <c r="A372" s="83"/>
      <c r="B372" s="83"/>
      <c r="C372" s="83"/>
      <c r="D372" s="83"/>
    </row>
    <row r="373" spans="1:4" ht="17.25" customHeight="1">
      <c r="A373" s="83"/>
      <c r="B373" s="83"/>
      <c r="C373" s="83"/>
      <c r="D373" s="83"/>
    </row>
    <row r="374" spans="1:4" ht="17.25" customHeight="1">
      <c r="A374" s="83"/>
      <c r="B374" s="83"/>
      <c r="C374" s="83"/>
      <c r="D374" s="83"/>
    </row>
    <row r="375" spans="1:4" ht="17.25" customHeight="1">
      <c r="A375" s="83"/>
      <c r="B375" s="83"/>
      <c r="C375" s="83"/>
      <c r="D375" s="83"/>
    </row>
    <row r="376" spans="1:4" ht="17.25" customHeight="1">
      <c r="A376" s="83"/>
      <c r="B376" s="83"/>
      <c r="C376" s="83"/>
      <c r="D376" s="83"/>
    </row>
    <row r="377" spans="1:4" ht="17.25" customHeight="1">
      <c r="A377" s="83"/>
      <c r="B377" s="83"/>
      <c r="C377" s="83"/>
      <c r="D377" s="83"/>
    </row>
    <row r="378" spans="1:4" ht="17.25" customHeight="1">
      <c r="A378" s="83"/>
      <c r="B378" s="83"/>
      <c r="C378" s="83"/>
      <c r="D378" s="83"/>
    </row>
    <row r="379" spans="1:4" ht="17.25" customHeight="1">
      <c r="A379" s="83"/>
      <c r="B379" s="83"/>
      <c r="C379" s="83"/>
      <c r="D379" s="83"/>
    </row>
    <row r="380" spans="1:4" ht="17.25" customHeight="1">
      <c r="A380" s="83"/>
      <c r="B380" s="83"/>
      <c r="C380" s="83"/>
      <c r="D380" s="83"/>
    </row>
    <row r="381" spans="1:4" ht="17.25" customHeight="1">
      <c r="A381" s="83"/>
      <c r="B381" s="83"/>
      <c r="C381" s="83"/>
      <c r="D381" s="83"/>
    </row>
    <row r="382" spans="1:4" ht="17.25" customHeight="1">
      <c r="A382" s="83"/>
      <c r="B382" s="83"/>
      <c r="C382" s="83"/>
      <c r="D382" s="83"/>
    </row>
    <row r="383" spans="1:4" ht="17.25" customHeight="1">
      <c r="A383" s="83"/>
      <c r="B383" s="83"/>
      <c r="C383" s="83"/>
      <c r="D383" s="83"/>
    </row>
    <row r="384" spans="1:4" ht="17.25" customHeight="1">
      <c r="A384" s="83"/>
      <c r="B384" s="83"/>
      <c r="C384" s="83"/>
      <c r="D384" s="83"/>
    </row>
    <row r="385" spans="1:4" ht="17.25" customHeight="1">
      <c r="A385" s="83"/>
      <c r="B385" s="83"/>
      <c r="C385" s="83"/>
      <c r="D385" s="83"/>
    </row>
    <row r="386" spans="1:4" ht="17.25" customHeight="1">
      <c r="A386" s="83"/>
      <c r="B386" s="83"/>
      <c r="C386" s="83"/>
      <c r="D386" s="83"/>
    </row>
    <row r="387" spans="1:4" ht="17.25" customHeight="1">
      <c r="A387" s="83"/>
      <c r="B387" s="83"/>
      <c r="C387" s="83"/>
      <c r="D387" s="83"/>
    </row>
    <row r="388" spans="1:4" ht="17.25" customHeight="1">
      <c r="A388" s="83"/>
      <c r="B388" s="83"/>
      <c r="C388" s="83"/>
      <c r="D388" s="83"/>
    </row>
    <row r="389" spans="1:4" ht="17.25" customHeight="1">
      <c r="A389" s="83"/>
      <c r="B389" s="83"/>
      <c r="C389" s="83"/>
      <c r="D389" s="83"/>
    </row>
    <row r="390" spans="1:4" ht="17.25" customHeight="1">
      <c r="A390" s="83"/>
      <c r="B390" s="83"/>
      <c r="C390" s="83"/>
      <c r="D390" s="83"/>
    </row>
    <row r="391" spans="1:4" ht="17.25" customHeight="1">
      <c r="A391" s="83"/>
      <c r="B391" s="83"/>
      <c r="C391" s="83"/>
      <c r="D391" s="83"/>
    </row>
    <row r="392" spans="1:4" ht="17.25" customHeight="1">
      <c r="A392" s="83"/>
      <c r="B392" s="83"/>
      <c r="C392" s="83"/>
      <c r="D392" s="83"/>
    </row>
    <row r="393" spans="1:4" ht="17.25" customHeight="1">
      <c r="A393" s="83"/>
      <c r="B393" s="83"/>
      <c r="C393" s="83"/>
      <c r="D393" s="83"/>
    </row>
    <row r="394" spans="1:4" ht="17.25" customHeight="1">
      <c r="A394" s="83"/>
      <c r="B394" s="83"/>
      <c r="C394" s="83"/>
      <c r="D394" s="83"/>
    </row>
    <row r="395" spans="1:4" ht="17.25" customHeight="1">
      <c r="A395" s="83"/>
      <c r="B395" s="83"/>
      <c r="C395" s="83"/>
      <c r="D395" s="83"/>
    </row>
    <row r="396" spans="1:4" ht="17.25" customHeight="1">
      <c r="A396" s="83"/>
      <c r="B396" s="83"/>
      <c r="C396" s="83"/>
      <c r="D396" s="83"/>
    </row>
    <row r="397" spans="1:4" ht="17.25" customHeight="1">
      <c r="A397" s="83"/>
      <c r="B397" s="83"/>
      <c r="C397" s="83"/>
      <c r="D397" s="83"/>
    </row>
    <row r="398" spans="1:4" ht="17.25" customHeight="1">
      <c r="A398" s="83"/>
      <c r="B398" s="83"/>
      <c r="C398" s="83"/>
      <c r="D398" s="83"/>
    </row>
    <row r="399" spans="1:4" ht="17.25" customHeight="1">
      <c r="A399" s="83"/>
      <c r="B399" s="83"/>
      <c r="C399" s="83"/>
      <c r="D399" s="83"/>
    </row>
    <row r="400" spans="1:4" ht="17.25" customHeight="1">
      <c r="A400" s="83"/>
      <c r="B400" s="83"/>
      <c r="C400" s="83"/>
      <c r="D400" s="83"/>
    </row>
    <row r="401" spans="1:4" ht="17.25" customHeight="1">
      <c r="A401" s="83"/>
      <c r="B401" s="83"/>
      <c r="C401" s="83"/>
      <c r="D401" s="83"/>
    </row>
    <row r="402" spans="1:4" ht="17.25" customHeight="1">
      <c r="A402" s="83"/>
      <c r="B402" s="83"/>
      <c r="C402" s="83"/>
      <c r="D402" s="83"/>
    </row>
    <row r="403" spans="1:4" ht="17.25" customHeight="1">
      <c r="A403" s="83"/>
      <c r="B403" s="83"/>
      <c r="C403" s="83"/>
      <c r="D403" s="83"/>
    </row>
    <row r="404" spans="1:4" ht="17.25" customHeight="1">
      <c r="A404" s="83"/>
      <c r="B404" s="83"/>
      <c r="C404" s="83"/>
      <c r="D404" s="83"/>
    </row>
    <row r="405" spans="1:4" ht="17.25" customHeight="1">
      <c r="A405" s="83"/>
      <c r="B405" s="83"/>
      <c r="C405" s="83"/>
      <c r="D405" s="83"/>
    </row>
    <row r="406" spans="1:4" ht="17.25" customHeight="1">
      <c r="A406" s="83"/>
      <c r="B406" s="83"/>
      <c r="C406" s="83"/>
      <c r="D406" s="83"/>
    </row>
    <row r="407" spans="1:4" ht="17.25" customHeight="1">
      <c r="A407" s="83"/>
      <c r="B407" s="83"/>
      <c r="C407" s="83"/>
      <c r="D407" s="83"/>
    </row>
    <row r="408" spans="1:4" ht="17.25" customHeight="1">
      <c r="A408" s="83"/>
      <c r="B408" s="83"/>
      <c r="C408" s="83"/>
      <c r="D408" s="83"/>
    </row>
    <row r="409" spans="1:4" ht="17.25" customHeight="1">
      <c r="A409" s="83"/>
      <c r="B409" s="83"/>
      <c r="C409" s="83"/>
      <c r="D409" s="83"/>
    </row>
    <row r="410" spans="1:4" ht="17.25" customHeight="1">
      <c r="A410" s="83"/>
      <c r="B410" s="83"/>
      <c r="C410" s="83"/>
      <c r="D410" s="83"/>
    </row>
    <row r="411" spans="1:4" ht="17.25" customHeight="1">
      <c r="A411" s="83"/>
      <c r="B411" s="83"/>
      <c r="C411" s="83"/>
      <c r="D411" s="83"/>
    </row>
    <row r="412" spans="1:4" ht="17.25" customHeight="1">
      <c r="A412" s="83"/>
      <c r="B412" s="83"/>
      <c r="C412" s="83"/>
      <c r="D412" s="83"/>
    </row>
    <row r="413" spans="1:4" ht="17.25" customHeight="1">
      <c r="A413" s="83"/>
      <c r="B413" s="83"/>
      <c r="C413" s="83"/>
      <c r="D413" s="83"/>
    </row>
    <row r="414" spans="1:4" ht="17.25" customHeight="1">
      <c r="A414" s="83"/>
      <c r="B414" s="83"/>
      <c r="C414" s="83"/>
      <c r="D414" s="83"/>
    </row>
    <row r="415" spans="1:4" ht="17.25" customHeight="1">
      <c r="A415" s="83"/>
      <c r="B415" s="83"/>
      <c r="C415" s="83"/>
      <c r="D415" s="83"/>
    </row>
    <row r="416" spans="1:4" ht="17.25" customHeight="1">
      <c r="A416" s="83"/>
      <c r="B416" s="83"/>
      <c r="C416" s="83"/>
      <c r="D416" s="83"/>
    </row>
    <row r="417" spans="1:4" ht="17.25" customHeight="1">
      <c r="A417" s="83"/>
      <c r="B417" s="83"/>
      <c r="C417" s="83"/>
      <c r="D417" s="83"/>
    </row>
    <row r="418" spans="1:4" ht="17.25" customHeight="1">
      <c r="A418" s="83"/>
      <c r="B418" s="83"/>
      <c r="C418" s="83"/>
      <c r="D418" s="83"/>
    </row>
    <row r="419" spans="1:4" ht="17.25" customHeight="1">
      <c r="A419" s="83"/>
      <c r="B419" s="83"/>
      <c r="C419" s="83"/>
      <c r="D419" s="83"/>
    </row>
    <row r="420" spans="1:4" ht="17.25" customHeight="1">
      <c r="A420" s="83"/>
      <c r="B420" s="83"/>
      <c r="C420" s="83"/>
      <c r="D420" s="83"/>
    </row>
    <row r="421" spans="1:4" ht="17.25" customHeight="1">
      <c r="A421" s="83"/>
      <c r="B421" s="83"/>
      <c r="C421" s="83"/>
      <c r="D421" s="83"/>
    </row>
    <row r="422" spans="1:4" ht="17.25" customHeight="1">
      <c r="A422" s="83"/>
      <c r="B422" s="83"/>
      <c r="C422" s="83"/>
      <c r="D422" s="83"/>
    </row>
    <row r="423" spans="1:4" ht="17.25" customHeight="1">
      <c r="A423" s="83"/>
      <c r="B423" s="83"/>
      <c r="C423" s="83"/>
      <c r="D423" s="83"/>
    </row>
    <row r="424" spans="1:4" ht="17.25" customHeight="1">
      <c r="A424" s="83"/>
      <c r="B424" s="83"/>
      <c r="C424" s="83"/>
      <c r="D424" s="83"/>
    </row>
    <row r="425" spans="1:4" ht="17.25" customHeight="1">
      <c r="A425" s="83"/>
      <c r="B425" s="83"/>
      <c r="C425" s="83"/>
      <c r="D425" s="83"/>
    </row>
    <row r="426" spans="1:4" ht="17.25" customHeight="1">
      <c r="A426" s="83"/>
      <c r="B426" s="83"/>
      <c r="C426" s="83"/>
      <c r="D426" s="83"/>
    </row>
    <row r="427" spans="1:4" ht="17.25" customHeight="1">
      <c r="A427" s="83"/>
      <c r="B427" s="83"/>
      <c r="C427" s="83"/>
      <c r="D427" s="83"/>
    </row>
    <row r="428" spans="1:4" ht="17.25" customHeight="1">
      <c r="A428" s="83"/>
      <c r="B428" s="83"/>
      <c r="C428" s="83"/>
      <c r="D428" s="83"/>
    </row>
    <row r="429" spans="1:4" ht="17.25" customHeight="1">
      <c r="A429" s="83"/>
      <c r="B429" s="83"/>
      <c r="C429" s="83"/>
      <c r="D429" s="83"/>
    </row>
    <row r="430" spans="1:4" ht="17.25" customHeight="1">
      <c r="A430" s="83"/>
      <c r="B430" s="83"/>
      <c r="C430" s="83"/>
      <c r="D430" s="83"/>
    </row>
    <row r="431" spans="1:4" ht="17.25" customHeight="1">
      <c r="A431" s="83"/>
      <c r="B431" s="83"/>
      <c r="C431" s="83"/>
      <c r="D431" s="83"/>
    </row>
    <row r="432" spans="1:4" ht="17.25" customHeight="1">
      <c r="A432" s="83"/>
      <c r="B432" s="83"/>
      <c r="C432" s="83"/>
      <c r="D432" s="83"/>
    </row>
    <row r="433" spans="1:4" ht="17.25" customHeight="1">
      <c r="A433" s="83"/>
      <c r="B433" s="83"/>
      <c r="C433" s="83"/>
      <c r="D433" s="83"/>
    </row>
    <row r="434" spans="1:4" ht="17.25" customHeight="1">
      <c r="A434" s="83"/>
      <c r="B434" s="83"/>
      <c r="C434" s="83"/>
      <c r="D434" s="83"/>
    </row>
    <row r="435" spans="1:4" ht="17.25" customHeight="1">
      <c r="A435" s="83"/>
      <c r="B435" s="83"/>
      <c r="C435" s="83"/>
      <c r="D435" s="83"/>
    </row>
    <row r="436" spans="1:4" ht="17.25" customHeight="1">
      <c r="A436" s="83"/>
      <c r="B436" s="83"/>
      <c r="C436" s="83"/>
      <c r="D436" s="83"/>
    </row>
    <row r="437" spans="1:4" ht="17.25" customHeight="1">
      <c r="A437" s="83"/>
      <c r="B437" s="83"/>
      <c r="C437" s="83"/>
      <c r="D437" s="83"/>
    </row>
    <row r="438" spans="1:4" ht="17.25" customHeight="1">
      <c r="A438" s="83"/>
      <c r="B438" s="83"/>
      <c r="C438" s="83"/>
      <c r="D438" s="83"/>
    </row>
    <row r="439" spans="1:4" ht="17.25" customHeight="1">
      <c r="A439" s="83"/>
      <c r="B439" s="83"/>
      <c r="C439" s="83"/>
      <c r="D439" s="83"/>
    </row>
    <row r="440" spans="1:4" ht="17.25" customHeight="1">
      <c r="A440" s="83"/>
      <c r="B440" s="83"/>
      <c r="C440" s="83"/>
      <c r="D440" s="83"/>
    </row>
    <row r="441" spans="1:4" ht="17.25" customHeight="1">
      <c r="A441" s="83"/>
      <c r="B441" s="83"/>
      <c r="C441" s="83"/>
      <c r="D441" s="83"/>
    </row>
    <row r="442" spans="1:4" ht="17.25" customHeight="1">
      <c r="A442" s="83"/>
      <c r="B442" s="83"/>
      <c r="C442" s="83"/>
      <c r="D442" s="83"/>
    </row>
    <row r="443" spans="1:4" ht="17.25" customHeight="1">
      <c r="A443" s="83"/>
      <c r="B443" s="83"/>
      <c r="C443" s="83"/>
      <c r="D443" s="83"/>
    </row>
    <row r="444" spans="1:4" ht="17.25" customHeight="1">
      <c r="A444" s="83"/>
      <c r="B444" s="83"/>
      <c r="C444" s="83"/>
      <c r="D444" s="83"/>
    </row>
    <row r="445" spans="1:4" ht="17.25" customHeight="1">
      <c r="A445" s="83"/>
      <c r="B445" s="83"/>
      <c r="C445" s="83"/>
      <c r="D445" s="83"/>
    </row>
    <row r="446" spans="1:4" ht="17.25" customHeight="1">
      <c r="A446" s="83"/>
      <c r="B446" s="83"/>
      <c r="C446" s="83"/>
      <c r="D446" s="83"/>
    </row>
    <row r="447" spans="1:4" ht="17.25" customHeight="1">
      <c r="A447" s="83"/>
      <c r="B447" s="83"/>
      <c r="C447" s="83"/>
      <c r="D447" s="83"/>
    </row>
    <row r="448" spans="1:4" ht="17.25" customHeight="1">
      <c r="A448" s="83"/>
      <c r="B448" s="83"/>
      <c r="C448" s="83"/>
      <c r="D448" s="83"/>
    </row>
    <row r="449" spans="1:4" ht="17.25" customHeight="1">
      <c r="A449" s="83"/>
      <c r="B449" s="83"/>
      <c r="C449" s="83"/>
      <c r="D449" s="83"/>
    </row>
    <row r="450" spans="1:4" ht="17.25" customHeight="1">
      <c r="A450" s="83"/>
      <c r="B450" s="83"/>
      <c r="C450" s="83"/>
      <c r="D450" s="83"/>
    </row>
    <row r="451" spans="1:4" ht="17.25" customHeight="1">
      <c r="A451" s="83"/>
      <c r="B451" s="83"/>
      <c r="C451" s="83"/>
      <c r="D451" s="83"/>
    </row>
    <row r="452" spans="1:4" ht="17.25" customHeight="1">
      <c r="A452" s="83"/>
      <c r="B452" s="83"/>
      <c r="C452" s="83"/>
      <c r="D452" s="83"/>
    </row>
    <row r="453" spans="1:4" ht="17.25" customHeight="1">
      <c r="A453" s="83"/>
      <c r="B453" s="83"/>
      <c r="C453" s="83"/>
      <c r="D453" s="83"/>
    </row>
    <row r="454" spans="1:4" ht="17.25" customHeight="1">
      <c r="A454" s="83"/>
      <c r="B454" s="83"/>
      <c r="C454" s="83"/>
      <c r="D454" s="83"/>
    </row>
    <row r="455" spans="1:4" ht="17.25" customHeight="1">
      <c r="A455" s="83"/>
      <c r="B455" s="83"/>
      <c r="C455" s="83"/>
      <c r="D455" s="83"/>
    </row>
    <row r="456" spans="1:4" ht="17.25" customHeight="1">
      <c r="A456" s="83"/>
      <c r="B456" s="83"/>
      <c r="C456" s="83"/>
      <c r="D456" s="83"/>
    </row>
    <row r="457" spans="1:4" ht="17.25" customHeight="1">
      <c r="A457" s="83"/>
      <c r="B457" s="83"/>
      <c r="C457" s="83"/>
      <c r="D457" s="83"/>
    </row>
    <row r="458" spans="1:4" ht="17.25" customHeight="1">
      <c r="A458" s="83"/>
      <c r="B458" s="83"/>
      <c r="C458" s="83"/>
      <c r="D458" s="83"/>
    </row>
    <row r="459" spans="1:4" ht="17.25" customHeight="1">
      <c r="A459" s="83"/>
      <c r="B459" s="83"/>
      <c r="C459" s="83"/>
      <c r="D459" s="83"/>
    </row>
    <row r="460" spans="1:4" ht="17.25" customHeight="1">
      <c r="A460" s="83"/>
      <c r="B460" s="83"/>
      <c r="C460" s="83"/>
      <c r="D460" s="83"/>
    </row>
    <row r="461" spans="1:4" ht="17.25" customHeight="1">
      <c r="A461" s="83"/>
      <c r="B461" s="83"/>
      <c r="C461" s="83"/>
      <c r="D461" s="83"/>
    </row>
    <row r="462" spans="1:4" ht="17.25" customHeight="1">
      <c r="A462" s="83"/>
      <c r="B462" s="83"/>
      <c r="C462" s="83"/>
      <c r="D462" s="83"/>
    </row>
    <row r="463" spans="1:4" ht="17.25" customHeight="1">
      <c r="A463" s="83"/>
      <c r="B463" s="83"/>
      <c r="C463" s="83"/>
      <c r="D463" s="83"/>
    </row>
    <row r="464" spans="1:4" ht="17.25" customHeight="1">
      <c r="A464" s="83"/>
      <c r="B464" s="83"/>
      <c r="C464" s="83"/>
      <c r="D464" s="83"/>
    </row>
    <row r="465" spans="1:4" ht="17.25" customHeight="1">
      <c r="A465" s="83"/>
      <c r="B465" s="83"/>
      <c r="C465" s="83"/>
      <c r="D465" s="83"/>
    </row>
    <row r="466" spans="1:4" ht="17.25" customHeight="1">
      <c r="A466" s="83"/>
      <c r="B466" s="83"/>
      <c r="C466" s="83"/>
      <c r="D466" s="83"/>
    </row>
    <row r="467" spans="1:4" ht="17.25" customHeight="1">
      <c r="A467" s="83"/>
      <c r="B467" s="83"/>
      <c r="C467" s="83"/>
      <c r="D467" s="83"/>
    </row>
    <row r="468" spans="1:4" ht="17.25" customHeight="1">
      <c r="A468" s="83"/>
      <c r="B468" s="83"/>
      <c r="C468" s="83"/>
      <c r="D468" s="83"/>
    </row>
    <row r="469" spans="1:4" ht="17.25" customHeight="1">
      <c r="A469" s="83"/>
      <c r="B469" s="83"/>
      <c r="C469" s="83"/>
      <c r="D469" s="83"/>
    </row>
    <row r="470" spans="1:4" ht="17.25" customHeight="1">
      <c r="A470" s="83"/>
      <c r="B470" s="83"/>
      <c r="C470" s="83"/>
      <c r="D470" s="83"/>
    </row>
    <row r="471" spans="1:4" ht="17.25" customHeight="1">
      <c r="A471" s="83"/>
      <c r="B471" s="83"/>
      <c r="C471" s="83"/>
      <c r="D471" s="83"/>
    </row>
    <row r="472" spans="1:4" ht="17.25" customHeight="1">
      <c r="A472" s="83"/>
      <c r="B472" s="83"/>
      <c r="C472" s="83"/>
      <c r="D472" s="83"/>
    </row>
    <row r="473" spans="1:4" ht="17.25" customHeight="1">
      <c r="A473" s="83"/>
      <c r="B473" s="83"/>
      <c r="C473" s="83"/>
      <c r="D473" s="83"/>
    </row>
    <row r="474" spans="1:4" ht="17.25" customHeight="1">
      <c r="A474" s="83"/>
      <c r="B474" s="83"/>
      <c r="C474" s="83"/>
      <c r="D474" s="83"/>
    </row>
    <row r="475" spans="1:4" ht="17.25" customHeight="1">
      <c r="A475" s="83"/>
      <c r="B475" s="83"/>
      <c r="C475" s="83"/>
      <c r="D475" s="83"/>
    </row>
    <row r="476" spans="1:4" ht="17.25" customHeight="1">
      <c r="A476" s="83"/>
      <c r="B476" s="83"/>
      <c r="C476" s="83"/>
      <c r="D476" s="83"/>
    </row>
    <row r="477" spans="1:4" ht="17.25" customHeight="1">
      <c r="A477" s="83"/>
      <c r="B477" s="83"/>
      <c r="C477" s="83"/>
      <c r="D477" s="83"/>
    </row>
    <row r="478" spans="1:4" ht="17.25" customHeight="1">
      <c r="A478" s="83"/>
      <c r="B478" s="83"/>
      <c r="C478" s="83"/>
      <c r="D478" s="83"/>
    </row>
    <row r="479" spans="1:4" ht="17.25" customHeight="1">
      <c r="A479" s="83"/>
      <c r="B479" s="83"/>
      <c r="C479" s="83"/>
      <c r="D479" s="83"/>
    </row>
    <row r="480" spans="1:4" ht="17.25" customHeight="1">
      <c r="A480" s="83"/>
      <c r="B480" s="83"/>
      <c r="C480" s="83"/>
      <c r="D480" s="83"/>
    </row>
    <row r="481" spans="1:4" ht="17.25" customHeight="1">
      <c r="A481" s="83"/>
      <c r="B481" s="83"/>
      <c r="C481" s="83"/>
      <c r="D481" s="83"/>
    </row>
    <row r="482" spans="1:4" ht="17.25" customHeight="1">
      <c r="A482" s="83"/>
      <c r="B482" s="83"/>
      <c r="C482" s="83"/>
      <c r="D482" s="83"/>
    </row>
    <row r="483" spans="1:4" ht="17.25" customHeight="1">
      <c r="A483" s="83"/>
      <c r="B483" s="83"/>
      <c r="C483" s="83"/>
      <c r="D483" s="83"/>
    </row>
    <row r="484" spans="1:4" ht="17.25" customHeight="1">
      <c r="A484" s="83"/>
      <c r="B484" s="83"/>
      <c r="C484" s="83"/>
      <c r="D484" s="83"/>
    </row>
    <row r="485" spans="1:4" ht="17.25" customHeight="1">
      <c r="A485" s="83"/>
      <c r="B485" s="83"/>
      <c r="C485" s="83"/>
      <c r="D485" s="83"/>
    </row>
    <row r="486" spans="1:4" ht="17.25" customHeight="1">
      <c r="A486" s="83"/>
      <c r="B486" s="83"/>
      <c r="C486" s="83"/>
      <c r="D486" s="83"/>
    </row>
    <row r="487" spans="1:4" ht="17.25" customHeight="1">
      <c r="A487" s="83"/>
      <c r="B487" s="83"/>
      <c r="C487" s="83"/>
      <c r="D487" s="83"/>
    </row>
  </sheetData>
  <pageMargins left="0.74803149606299202" right="0.511811023622047" top="0.47" bottom="0.45" header="0.31496062992126" footer="0.31496062992126"/>
  <pageSetup paperSize="9" orientation="portrait" r:id="rId1"/>
  <headerFooter scaleWithDoc="0" alignWithMargins="0">
    <oddFooter>&amp;C&amp;10&amp;P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20"/>
  <sheetViews>
    <sheetView workbookViewId="0">
      <selection activeCell="E13" sqref="E13"/>
    </sheetView>
  </sheetViews>
  <sheetFormatPr defaultRowHeight="18" customHeight="1"/>
  <cols>
    <col min="1" max="1" width="39.77734375" style="90" customWidth="1"/>
    <col min="2" max="6" width="6.77734375" style="90" customWidth="1"/>
    <col min="7" max="7" width="7.33203125" style="90" customWidth="1"/>
    <col min="8" max="16384" width="8.88671875" style="90"/>
  </cols>
  <sheetData>
    <row r="1" spans="1:6" ht="19.5" customHeight="1">
      <c r="A1" s="148" t="s">
        <v>190</v>
      </c>
    </row>
    <row r="2" spans="1:6" ht="19.5" customHeight="1">
      <c r="A2" s="148" t="s">
        <v>590</v>
      </c>
    </row>
    <row r="3" spans="1:6" ht="19.5" customHeight="1">
      <c r="A3" s="150" t="s">
        <v>130</v>
      </c>
    </row>
    <row r="4" spans="1:6" ht="19.5" customHeight="1">
      <c r="A4" s="151"/>
    </row>
    <row r="5" spans="1:6" ht="19.5" customHeight="1">
      <c r="A5" s="417"/>
      <c r="E5" s="153"/>
      <c r="F5" s="153" t="s">
        <v>384</v>
      </c>
    </row>
    <row r="6" spans="1:6" ht="27" customHeight="1">
      <c r="A6" s="71"/>
      <c r="B6" s="72">
        <v>2014</v>
      </c>
      <c r="C6" s="72">
        <v>2015</v>
      </c>
      <c r="D6" s="72">
        <v>2016</v>
      </c>
      <c r="E6" s="72">
        <v>2017</v>
      </c>
      <c r="F6" s="72">
        <v>2018</v>
      </c>
    </row>
    <row r="7" spans="1:6" ht="19.5" customHeight="1">
      <c r="A7" s="404" t="s">
        <v>398</v>
      </c>
      <c r="B7" s="55">
        <f t="shared" ref="B7:F7" si="0">SUM(B9:B19)</f>
        <v>8782</v>
      </c>
      <c r="C7" s="55">
        <f t="shared" si="0"/>
        <v>9188</v>
      </c>
      <c r="D7" s="55">
        <f t="shared" si="0"/>
        <v>13130</v>
      </c>
      <c r="E7" s="55">
        <f t="shared" si="0"/>
        <v>14455</v>
      </c>
      <c r="F7" s="55">
        <f t="shared" si="0"/>
        <v>17498</v>
      </c>
    </row>
    <row r="8" spans="1:6" ht="17.100000000000001" customHeight="1">
      <c r="A8" s="76" t="s">
        <v>399</v>
      </c>
      <c r="B8" s="60"/>
      <c r="C8" s="60"/>
      <c r="D8" s="418"/>
      <c r="E8" s="418"/>
      <c r="F8" s="418"/>
    </row>
    <row r="9" spans="1:6" ht="17.100000000000001" customHeight="1">
      <c r="A9" s="60" t="s">
        <v>385</v>
      </c>
      <c r="B9" s="59">
        <v>5518</v>
      </c>
      <c r="C9" s="59">
        <v>5746</v>
      </c>
      <c r="D9" s="59">
        <v>8233</v>
      </c>
      <c r="E9" s="59">
        <v>8857</v>
      </c>
      <c r="F9" s="59">
        <v>10682</v>
      </c>
    </row>
    <row r="10" spans="1:6" ht="18" customHeight="1">
      <c r="A10" s="60" t="s">
        <v>570</v>
      </c>
      <c r="B10" s="59">
        <v>398</v>
      </c>
      <c r="C10" s="59">
        <v>446</v>
      </c>
      <c r="D10" s="59">
        <v>491</v>
      </c>
      <c r="E10" s="59">
        <v>504</v>
      </c>
      <c r="F10" s="59">
        <v>619</v>
      </c>
    </row>
    <row r="11" spans="1:6" ht="18" customHeight="1">
      <c r="A11" s="60" t="s">
        <v>386</v>
      </c>
      <c r="B11" s="59">
        <v>123</v>
      </c>
      <c r="C11" s="59">
        <v>117</v>
      </c>
      <c r="D11" s="59">
        <v>138</v>
      </c>
      <c r="E11" s="59">
        <v>137</v>
      </c>
      <c r="F11" s="59">
        <v>162</v>
      </c>
    </row>
    <row r="12" spans="1:6" ht="18" customHeight="1">
      <c r="A12" s="60" t="s">
        <v>387</v>
      </c>
      <c r="B12" s="59">
        <v>222</v>
      </c>
      <c r="C12" s="59">
        <v>238</v>
      </c>
      <c r="D12" s="59">
        <v>344</v>
      </c>
      <c r="E12" s="59">
        <v>360</v>
      </c>
      <c r="F12" s="59">
        <v>475</v>
      </c>
    </row>
    <row r="13" spans="1:6" ht="18" customHeight="1">
      <c r="A13" s="60" t="s">
        <v>388</v>
      </c>
      <c r="B13" s="59">
        <v>115</v>
      </c>
      <c r="C13" s="59">
        <v>104</v>
      </c>
      <c r="D13" s="59">
        <v>133</v>
      </c>
      <c r="E13" s="59">
        <v>153</v>
      </c>
      <c r="F13" s="59">
        <v>180</v>
      </c>
    </row>
    <row r="14" spans="1:6" ht="18" customHeight="1">
      <c r="A14" s="60" t="s">
        <v>389</v>
      </c>
      <c r="B14" s="59">
        <v>802</v>
      </c>
      <c r="C14" s="59">
        <v>838</v>
      </c>
      <c r="D14" s="59">
        <v>1056</v>
      </c>
      <c r="E14" s="59">
        <v>1282</v>
      </c>
      <c r="F14" s="59">
        <v>1502</v>
      </c>
    </row>
    <row r="15" spans="1:6" ht="18" customHeight="1">
      <c r="A15" s="60" t="s">
        <v>390</v>
      </c>
      <c r="B15" s="59">
        <v>114</v>
      </c>
      <c r="C15" s="59">
        <v>142</v>
      </c>
      <c r="D15" s="59">
        <v>215</v>
      </c>
      <c r="E15" s="59">
        <v>222</v>
      </c>
      <c r="F15" s="59">
        <v>271</v>
      </c>
    </row>
    <row r="16" spans="1:6" ht="18" customHeight="1">
      <c r="A16" s="60" t="s">
        <v>391</v>
      </c>
      <c r="B16" s="59">
        <v>88</v>
      </c>
      <c r="C16" s="59">
        <v>106</v>
      </c>
      <c r="D16" s="59">
        <v>129</v>
      </c>
      <c r="E16" s="59">
        <v>124</v>
      </c>
      <c r="F16" s="59">
        <v>154</v>
      </c>
    </row>
    <row r="17" spans="1:6" ht="18" customHeight="1">
      <c r="A17" s="60" t="s">
        <v>392</v>
      </c>
      <c r="B17" s="59">
        <v>702</v>
      </c>
      <c r="C17" s="59">
        <v>740</v>
      </c>
      <c r="D17" s="59">
        <v>1106</v>
      </c>
      <c r="E17" s="59">
        <v>1398</v>
      </c>
      <c r="F17" s="59">
        <v>1754</v>
      </c>
    </row>
    <row r="18" spans="1:6" ht="18" customHeight="1">
      <c r="A18" s="60" t="s">
        <v>393</v>
      </c>
      <c r="B18" s="59">
        <v>274</v>
      </c>
      <c r="C18" s="59">
        <v>282</v>
      </c>
      <c r="D18" s="59">
        <v>374</v>
      </c>
      <c r="E18" s="59">
        <v>402</v>
      </c>
      <c r="F18" s="59">
        <v>508</v>
      </c>
    </row>
    <row r="19" spans="1:6" ht="18" customHeight="1">
      <c r="A19" s="60" t="s">
        <v>394</v>
      </c>
      <c r="B19" s="59">
        <v>426</v>
      </c>
      <c r="C19" s="59">
        <v>429</v>
      </c>
      <c r="D19" s="59">
        <v>911</v>
      </c>
      <c r="E19" s="59">
        <v>1016</v>
      </c>
      <c r="F19" s="59">
        <v>1191</v>
      </c>
    </row>
    <row r="20" spans="1:6" ht="18" customHeight="1">
      <c r="A20" s="157"/>
      <c r="B20" s="157"/>
      <c r="C20" s="157"/>
      <c r="D20" s="157"/>
      <c r="E20" s="157"/>
      <c r="F20" s="157"/>
    </row>
  </sheetData>
  <pageMargins left="0.74803149606299213" right="0.51181102362204722" top="0.62992125984251968" bottom="0.62992125984251968" header="0.31496062992125984" footer="0.31496062992125984"/>
  <pageSetup paperSize="9" orientation="portrait" r:id="rId1"/>
  <headerFooter scaleWithDoc="0" alignWithMargins="0">
    <oddFooter>&amp;C&amp;10&amp;P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46"/>
  <sheetViews>
    <sheetView workbookViewId="0">
      <selection activeCell="B1" sqref="B1:B1048576"/>
    </sheetView>
  </sheetViews>
  <sheetFormatPr defaultRowHeight="15"/>
  <cols>
    <col min="1" max="1" width="39.77734375" style="90" customWidth="1"/>
    <col min="2" max="6" width="6.77734375" style="90" customWidth="1"/>
    <col min="7" max="16384" width="8.88671875" style="90"/>
  </cols>
  <sheetData>
    <row r="1" spans="1:6" ht="19.5" customHeight="1">
      <c r="A1" s="148" t="s">
        <v>205</v>
      </c>
    </row>
    <row r="2" spans="1:6" ht="19.5" customHeight="1">
      <c r="A2" s="148" t="s">
        <v>35</v>
      </c>
    </row>
    <row r="3" spans="1:6" ht="19.5" customHeight="1">
      <c r="A3" s="150" t="s">
        <v>109</v>
      </c>
    </row>
    <row r="4" spans="1:6" ht="19.5" customHeight="1">
      <c r="A4" s="150" t="s">
        <v>6</v>
      </c>
      <c r="B4" s="419"/>
      <c r="C4" s="419"/>
      <c r="D4" s="419"/>
      <c r="E4" s="419"/>
      <c r="F4" s="419"/>
    </row>
    <row r="5" spans="1:6" ht="15.95" customHeight="1">
      <c r="A5" s="158"/>
      <c r="C5" s="420"/>
    </row>
    <row r="6" spans="1:6" s="88" customFormat="1" ht="27" customHeight="1">
      <c r="A6" s="87"/>
      <c r="B6" s="53">
        <v>2014</v>
      </c>
      <c r="C6" s="53">
        <v>2015</v>
      </c>
      <c r="D6" s="53">
        <v>2016</v>
      </c>
      <c r="E6" s="53">
        <v>2017</v>
      </c>
      <c r="F6" s="53">
        <v>2018</v>
      </c>
    </row>
    <row r="7" spans="1:6" ht="15.95" customHeight="1">
      <c r="A7" s="89"/>
      <c r="B7" s="538" t="s">
        <v>395</v>
      </c>
      <c r="C7" s="538"/>
      <c r="D7" s="538"/>
      <c r="E7" s="538"/>
      <c r="F7" s="538"/>
    </row>
    <row r="8" spans="1:6" ht="15.95" customHeight="1">
      <c r="A8" s="75" t="s">
        <v>251</v>
      </c>
      <c r="B8" s="55">
        <f t="shared" ref="B8:F8" si="0">B9+B13+B22</f>
        <v>693113</v>
      </c>
      <c r="C8" s="55">
        <f t="shared" si="0"/>
        <v>744174</v>
      </c>
      <c r="D8" s="55">
        <f t="shared" si="0"/>
        <v>822858</v>
      </c>
      <c r="E8" s="55">
        <f t="shared" si="0"/>
        <v>839260</v>
      </c>
      <c r="F8" s="55">
        <f t="shared" si="0"/>
        <v>860210</v>
      </c>
    </row>
    <row r="9" spans="1:6" ht="15.95" customHeight="1">
      <c r="A9" s="75" t="s">
        <v>256</v>
      </c>
      <c r="B9" s="55">
        <f t="shared" ref="B9:F9" si="1">B11+B12</f>
        <v>31462</v>
      </c>
      <c r="C9" s="55">
        <f t="shared" si="1"/>
        <v>27277</v>
      </c>
      <c r="D9" s="55">
        <f t="shared" si="1"/>
        <v>24506</v>
      </c>
      <c r="E9" s="55">
        <f t="shared" si="1"/>
        <v>21318</v>
      </c>
      <c r="F9" s="55">
        <f t="shared" si="1"/>
        <v>16221</v>
      </c>
    </row>
    <row r="10" spans="1:6" ht="15.95" customHeight="1">
      <c r="A10" s="91" t="s">
        <v>257</v>
      </c>
      <c r="B10" s="59"/>
      <c r="C10" s="59"/>
      <c r="D10" s="59"/>
      <c r="E10" s="59"/>
      <c r="F10" s="59"/>
    </row>
    <row r="11" spans="1:6" ht="15.95" customHeight="1">
      <c r="A11" s="413" t="s">
        <v>568</v>
      </c>
      <c r="B11" s="57">
        <v>18775</v>
      </c>
      <c r="C11" s="57">
        <v>13747</v>
      </c>
      <c r="D11" s="57">
        <v>11853</v>
      </c>
      <c r="E11" s="57">
        <v>10624</v>
      </c>
      <c r="F11" s="57">
        <v>8131</v>
      </c>
    </row>
    <row r="12" spans="1:6" ht="15.95" customHeight="1">
      <c r="A12" s="413" t="s">
        <v>569</v>
      </c>
      <c r="B12" s="57">
        <v>12687</v>
      </c>
      <c r="C12" s="57">
        <v>13530</v>
      </c>
      <c r="D12" s="57">
        <v>12653</v>
      </c>
      <c r="E12" s="57">
        <v>10694</v>
      </c>
      <c r="F12" s="57">
        <v>8090</v>
      </c>
    </row>
    <row r="13" spans="1:6" ht="15.95" customHeight="1">
      <c r="A13" s="75" t="s">
        <v>258</v>
      </c>
      <c r="B13" s="55">
        <f t="shared" ref="B13:F13" si="2">SUM(B15:B21)</f>
        <v>192651</v>
      </c>
      <c r="C13" s="55">
        <f t="shared" si="2"/>
        <v>206966</v>
      </c>
      <c r="D13" s="55">
        <f t="shared" si="2"/>
        <v>259088</v>
      </c>
      <c r="E13" s="55">
        <f t="shared" si="2"/>
        <v>262856</v>
      </c>
      <c r="F13" s="55">
        <f t="shared" si="2"/>
        <v>267485</v>
      </c>
    </row>
    <row r="14" spans="1:6" ht="15.95" customHeight="1">
      <c r="A14" s="91" t="s">
        <v>259</v>
      </c>
      <c r="B14" s="59"/>
      <c r="C14" s="59"/>
      <c r="D14" s="59"/>
      <c r="E14" s="59"/>
      <c r="F14" s="59"/>
    </row>
    <row r="15" spans="1:6" ht="15.95" customHeight="1">
      <c r="A15" s="413" t="s">
        <v>294</v>
      </c>
      <c r="B15" s="59">
        <v>21844</v>
      </c>
      <c r="C15" s="59">
        <v>19055</v>
      </c>
      <c r="D15" s="59">
        <v>19802</v>
      </c>
      <c r="E15" s="59">
        <v>17809</v>
      </c>
      <c r="F15" s="59">
        <v>14704</v>
      </c>
    </row>
    <row r="16" spans="1:6" ht="15.95" customHeight="1">
      <c r="A16" s="413" t="s">
        <v>543</v>
      </c>
      <c r="B16" s="59">
        <v>7</v>
      </c>
      <c r="C16" s="59">
        <v>0</v>
      </c>
      <c r="D16" s="59">
        <v>181</v>
      </c>
      <c r="E16" s="59">
        <v>167</v>
      </c>
      <c r="F16" s="59">
        <v>103</v>
      </c>
    </row>
    <row r="17" spans="1:7" ht="15.95" customHeight="1">
      <c r="A17" s="413" t="s">
        <v>295</v>
      </c>
      <c r="B17" s="59">
        <v>129494</v>
      </c>
      <c r="C17" s="59">
        <v>144035</v>
      </c>
      <c r="D17" s="59">
        <v>182992</v>
      </c>
      <c r="E17" s="59">
        <v>184177</v>
      </c>
      <c r="F17" s="59">
        <v>194518</v>
      </c>
    </row>
    <row r="18" spans="1:7" ht="15.95" customHeight="1">
      <c r="A18" s="413" t="s">
        <v>5</v>
      </c>
      <c r="B18" s="59">
        <v>11990</v>
      </c>
      <c r="C18" s="59">
        <v>11474</v>
      </c>
      <c r="D18" s="59">
        <v>10273</v>
      </c>
      <c r="E18" s="59">
        <v>9403</v>
      </c>
      <c r="F18" s="59">
        <v>11388</v>
      </c>
    </row>
    <row r="19" spans="1:7" ht="15.95" customHeight="1">
      <c r="A19" s="414" t="s">
        <v>4</v>
      </c>
      <c r="B19" s="59"/>
      <c r="C19" s="59"/>
      <c r="D19" s="59"/>
      <c r="E19" s="59"/>
      <c r="F19" s="59"/>
    </row>
    <row r="20" spans="1:7" ht="15.95" customHeight="1">
      <c r="A20" s="413" t="s">
        <v>3</v>
      </c>
      <c r="B20" s="59">
        <v>29316</v>
      </c>
      <c r="C20" s="59">
        <v>32402</v>
      </c>
      <c r="D20" s="59">
        <v>45840</v>
      </c>
      <c r="E20" s="59">
        <v>51300</v>
      </c>
      <c r="F20" s="59">
        <v>46772</v>
      </c>
    </row>
    <row r="21" spans="1:7" ht="15.95" customHeight="1">
      <c r="A21" s="414" t="s">
        <v>2</v>
      </c>
      <c r="B21" s="59"/>
      <c r="C21" s="59"/>
      <c r="D21" s="59"/>
      <c r="E21" s="59"/>
      <c r="F21" s="59"/>
    </row>
    <row r="22" spans="1:7" ht="15.95" customHeight="1">
      <c r="A22" s="75" t="s">
        <v>1</v>
      </c>
      <c r="B22" s="55">
        <f t="shared" ref="B22:F22" si="3">SUM(B24:B25)</f>
        <v>469000</v>
      </c>
      <c r="C22" s="55">
        <f t="shared" si="3"/>
        <v>509931</v>
      </c>
      <c r="D22" s="55">
        <f t="shared" si="3"/>
        <v>539264</v>
      </c>
      <c r="E22" s="55">
        <f t="shared" si="3"/>
        <v>555086</v>
      </c>
      <c r="F22" s="55">
        <f t="shared" si="3"/>
        <v>576504</v>
      </c>
    </row>
    <row r="23" spans="1:7" ht="15.95" customHeight="1">
      <c r="A23" s="91" t="s">
        <v>0</v>
      </c>
      <c r="B23" s="59"/>
      <c r="C23" s="59"/>
      <c r="D23" s="59"/>
      <c r="E23" s="59"/>
      <c r="F23" s="59"/>
    </row>
    <row r="24" spans="1:7" ht="15.95" customHeight="1">
      <c r="A24" s="413" t="s">
        <v>296</v>
      </c>
      <c r="B24" s="59">
        <v>459781</v>
      </c>
      <c r="C24" s="59">
        <v>502707</v>
      </c>
      <c r="D24" s="59">
        <v>530291</v>
      </c>
      <c r="E24" s="59">
        <v>545237</v>
      </c>
      <c r="F24" s="59">
        <v>567207</v>
      </c>
    </row>
    <row r="25" spans="1:7" ht="15.95" customHeight="1">
      <c r="A25" s="413" t="s">
        <v>297</v>
      </c>
      <c r="B25" s="59">
        <v>9219</v>
      </c>
      <c r="C25" s="59">
        <v>7224</v>
      </c>
      <c r="D25" s="59">
        <v>8973</v>
      </c>
      <c r="E25" s="59">
        <v>9849</v>
      </c>
      <c r="F25" s="59">
        <v>9297</v>
      </c>
      <c r="G25" s="186"/>
    </row>
    <row r="26" spans="1:7" ht="15.95" customHeight="1">
      <c r="A26" s="92"/>
      <c r="B26" s="59"/>
      <c r="C26" s="59"/>
      <c r="D26" s="59"/>
      <c r="E26" s="167"/>
      <c r="F26" s="167"/>
      <c r="G26" s="186"/>
    </row>
    <row r="27" spans="1:7" ht="15.95" customHeight="1">
      <c r="A27" s="75"/>
      <c r="B27" s="539" t="s">
        <v>260</v>
      </c>
      <c r="C27" s="539"/>
      <c r="D27" s="539"/>
      <c r="E27" s="539"/>
      <c r="F27" s="539"/>
      <c r="G27" s="186"/>
    </row>
    <row r="28" spans="1:7" ht="15.95" customHeight="1">
      <c r="A28" s="75" t="s">
        <v>291</v>
      </c>
      <c r="B28" s="61">
        <f t="shared" ref="B28:F28" si="4">B29+B33+B42</f>
        <v>100</v>
      </c>
      <c r="C28" s="61">
        <f t="shared" si="4"/>
        <v>100</v>
      </c>
      <c r="D28" s="61">
        <f t="shared" si="4"/>
        <v>100</v>
      </c>
      <c r="E28" s="61">
        <f t="shared" si="4"/>
        <v>100</v>
      </c>
      <c r="F28" s="61">
        <f t="shared" si="4"/>
        <v>100</v>
      </c>
      <c r="G28" s="186"/>
    </row>
    <row r="29" spans="1:7" ht="15.95" customHeight="1">
      <c r="A29" s="75" t="s">
        <v>256</v>
      </c>
      <c r="B29" s="94">
        <f t="shared" ref="B29:F29" si="5">B9/B$8*100</f>
        <v>4.5392309767671364</v>
      </c>
      <c r="C29" s="94">
        <f t="shared" si="5"/>
        <v>3.6654062087630042</v>
      </c>
      <c r="D29" s="94">
        <f t="shared" si="5"/>
        <v>2.978156619975743</v>
      </c>
      <c r="E29" s="94">
        <f t="shared" si="5"/>
        <v>2.5400948454590946</v>
      </c>
      <c r="F29" s="94">
        <f t="shared" si="5"/>
        <v>1.88570232850118</v>
      </c>
      <c r="G29" s="186"/>
    </row>
    <row r="30" spans="1:7" ht="15.95" customHeight="1">
      <c r="A30" s="91" t="s">
        <v>257</v>
      </c>
      <c r="B30" s="94"/>
      <c r="C30" s="94"/>
      <c r="D30" s="94"/>
      <c r="E30" s="94"/>
      <c r="F30" s="94"/>
      <c r="G30" s="186"/>
    </row>
    <row r="31" spans="1:7" ht="15.95" customHeight="1">
      <c r="A31" s="413" t="s">
        <v>568</v>
      </c>
      <c r="B31" s="95">
        <f t="shared" ref="B31:B45" si="6">B11/B$8*100</f>
        <v>2.7087935156316503</v>
      </c>
      <c r="C31" s="95">
        <f t="shared" ref="C31:E33" si="7">C11/C$8*100</f>
        <v>1.847283027894014</v>
      </c>
      <c r="D31" s="95">
        <f t="shared" si="7"/>
        <v>1.4404672495132818</v>
      </c>
      <c r="E31" s="95">
        <f t="shared" si="7"/>
        <v>1.2658770821914542</v>
      </c>
      <c r="F31" s="95">
        <f t="shared" ref="F31" si="8">F11/F$8*100</f>
        <v>0.94523430325153157</v>
      </c>
      <c r="G31" s="186"/>
    </row>
    <row r="32" spans="1:7" ht="15.95" customHeight="1">
      <c r="A32" s="413" t="s">
        <v>569</v>
      </c>
      <c r="B32" s="95">
        <f t="shared" si="6"/>
        <v>1.8304374611354857</v>
      </c>
      <c r="C32" s="95">
        <f t="shared" si="7"/>
        <v>1.8181231808689902</v>
      </c>
      <c r="D32" s="95">
        <f t="shared" si="7"/>
        <v>1.5376893704624612</v>
      </c>
      <c r="E32" s="95">
        <f t="shared" si="7"/>
        <v>1.2742177632676404</v>
      </c>
      <c r="F32" s="95">
        <f t="shared" ref="F32" si="9">F12/F$8*100</f>
        <v>0.94046802524964845</v>
      </c>
      <c r="G32" s="186"/>
    </row>
    <row r="33" spans="1:7" ht="15.95" customHeight="1">
      <c r="A33" s="75" t="s">
        <v>258</v>
      </c>
      <c r="B33" s="94">
        <f t="shared" si="6"/>
        <v>27.795034864444901</v>
      </c>
      <c r="C33" s="94">
        <f t="shared" si="7"/>
        <v>27.811506448760635</v>
      </c>
      <c r="D33" s="94">
        <f t="shared" si="7"/>
        <v>31.486356090601291</v>
      </c>
      <c r="E33" s="94">
        <f t="shared" si="7"/>
        <v>31.319972356599862</v>
      </c>
      <c r="F33" s="94">
        <f t="shared" ref="F33" si="10">F13/F$8*100</f>
        <v>31.095313934969365</v>
      </c>
      <c r="G33" s="186"/>
    </row>
    <row r="34" spans="1:7" ht="15.95" customHeight="1">
      <c r="A34" s="91" t="s">
        <v>259</v>
      </c>
      <c r="B34" s="94"/>
      <c r="C34" s="94"/>
      <c r="D34" s="94"/>
      <c r="E34" s="94"/>
      <c r="F34" s="94"/>
      <c r="G34" s="186"/>
    </row>
    <row r="35" spans="1:7" ht="15.95" customHeight="1">
      <c r="A35" s="413" t="s">
        <v>294</v>
      </c>
      <c r="B35" s="95">
        <f t="shared" si="6"/>
        <v>3.1515784583466191</v>
      </c>
      <c r="C35" s="95">
        <f t="shared" ref="C35:E38" si="11">C15/C$8*100</f>
        <v>2.5605570740176353</v>
      </c>
      <c r="D35" s="95">
        <f t="shared" si="11"/>
        <v>2.4064905487945669</v>
      </c>
      <c r="E35" s="95">
        <f t="shared" si="11"/>
        <v>2.1219884183685629</v>
      </c>
      <c r="F35" s="95">
        <f t="shared" ref="F35" si="12">F15/F$8*100</f>
        <v>1.7093500424314994</v>
      </c>
      <c r="G35" s="186"/>
    </row>
    <row r="36" spans="1:7" ht="15.95" customHeight="1">
      <c r="A36" s="413" t="s">
        <v>543</v>
      </c>
      <c r="B36" s="95">
        <f t="shared" si="6"/>
        <v>1.0099363307281785E-3</v>
      </c>
      <c r="C36" s="95">
        <f t="shared" si="11"/>
        <v>0</v>
      </c>
      <c r="D36" s="95">
        <f t="shared" si="11"/>
        <v>2.1996504864751878E-2</v>
      </c>
      <c r="E36" s="95">
        <f t="shared" si="11"/>
        <v>1.9898481996044135E-2</v>
      </c>
      <c r="F36" s="95">
        <f t="shared" ref="F36" si="13">F16/F$8*100</f>
        <v>1.1973820346194534E-2</v>
      </c>
      <c r="G36" s="186"/>
    </row>
    <row r="37" spans="1:7" ht="15.95" customHeight="1">
      <c r="A37" s="413" t="s">
        <v>295</v>
      </c>
      <c r="B37" s="95">
        <f t="shared" si="6"/>
        <v>18.68295645875925</v>
      </c>
      <c r="C37" s="95">
        <f t="shared" si="11"/>
        <v>19.355016434328533</v>
      </c>
      <c r="D37" s="95">
        <f t="shared" si="11"/>
        <v>22.238587945915334</v>
      </c>
      <c r="E37" s="95">
        <f t="shared" si="11"/>
        <v>21.945165979553416</v>
      </c>
      <c r="F37" s="95">
        <f t="shared" ref="F37" si="14">F17/F$8*100</f>
        <v>22.612850350495808</v>
      </c>
      <c r="G37" s="186"/>
    </row>
    <row r="38" spans="1:7" ht="15.95" customHeight="1">
      <c r="A38" s="413" t="s">
        <v>5</v>
      </c>
      <c r="B38" s="95">
        <f t="shared" si="6"/>
        <v>1.7298766579186946</v>
      </c>
      <c r="C38" s="95">
        <f t="shared" si="11"/>
        <v>1.5418437085950329</v>
      </c>
      <c r="D38" s="95">
        <f t="shared" si="11"/>
        <v>1.248453560638652</v>
      </c>
      <c r="E38" s="95">
        <f t="shared" si="11"/>
        <v>1.1203917737054072</v>
      </c>
      <c r="F38" s="95">
        <f t="shared" ref="F38" si="15">F18/F$8*100</f>
        <v>1.323862777693819</v>
      </c>
      <c r="G38" s="186"/>
    </row>
    <row r="39" spans="1:7" ht="15.95" customHeight="1">
      <c r="A39" s="414" t="s">
        <v>4</v>
      </c>
      <c r="B39" s="95"/>
      <c r="C39" s="95"/>
      <c r="D39" s="95"/>
      <c r="E39" s="95"/>
      <c r="F39" s="95"/>
      <c r="G39" s="186"/>
    </row>
    <row r="40" spans="1:7" ht="15.95" customHeight="1">
      <c r="A40" s="413" t="s">
        <v>3</v>
      </c>
      <c r="B40" s="95">
        <f t="shared" si="6"/>
        <v>4.2296133530896114</v>
      </c>
      <c r="C40" s="95">
        <f>C20/C$8*100</f>
        <v>4.3540892318194402</v>
      </c>
      <c r="D40" s="95">
        <f>D20/D$8*100</f>
        <v>5.5708275303879891</v>
      </c>
      <c r="E40" s="95">
        <f>E20/E$8*100</f>
        <v>6.1125277029764318</v>
      </c>
      <c r="F40" s="95">
        <f>F20/F$8*100</f>
        <v>5.4372769440020461</v>
      </c>
      <c r="G40" s="186"/>
    </row>
    <row r="41" spans="1:7" ht="15.95" customHeight="1">
      <c r="A41" s="414" t="s">
        <v>2</v>
      </c>
      <c r="B41" s="95"/>
      <c r="C41" s="95"/>
      <c r="D41" s="95"/>
      <c r="E41" s="95"/>
      <c r="F41" s="95"/>
      <c r="G41" s="186"/>
    </row>
    <row r="42" spans="1:7">
      <c r="A42" s="75" t="s">
        <v>1</v>
      </c>
      <c r="B42" s="94">
        <f t="shared" si="6"/>
        <v>67.665734158787956</v>
      </c>
      <c r="C42" s="94">
        <f>C22/C$8*100</f>
        <v>68.523087342476359</v>
      </c>
      <c r="D42" s="94">
        <f>D22/D$8*100</f>
        <v>65.53548728942296</v>
      </c>
      <c r="E42" s="94">
        <f>E22/E$8*100</f>
        <v>66.139932797941043</v>
      </c>
      <c r="F42" s="94">
        <f>F22/F$8*100</f>
        <v>67.018983736529449</v>
      </c>
    </row>
    <row r="43" spans="1:7">
      <c r="A43" s="91" t="s">
        <v>0</v>
      </c>
      <c r="B43" s="94"/>
      <c r="C43" s="94"/>
      <c r="D43" s="94"/>
      <c r="E43" s="94"/>
      <c r="F43" s="94"/>
    </row>
    <row r="44" spans="1:7">
      <c r="A44" s="413" t="s">
        <v>296</v>
      </c>
      <c r="B44" s="95">
        <f t="shared" si="6"/>
        <v>66.33564801121895</v>
      </c>
      <c r="C44" s="95">
        <f t="shared" ref="C44:E45" si="16">C24/C$8*100</f>
        <v>67.552346628611048</v>
      </c>
      <c r="D44" s="95">
        <f t="shared" si="16"/>
        <v>64.445019675326733</v>
      </c>
      <c r="E44" s="95">
        <f t="shared" si="16"/>
        <v>64.966398970521652</v>
      </c>
      <c r="F44" s="95">
        <f t="shared" ref="F44" si="17">F24/F$8*100</f>
        <v>65.938201136931681</v>
      </c>
    </row>
    <row r="45" spans="1:7">
      <c r="A45" s="413" t="s">
        <v>297</v>
      </c>
      <c r="B45" s="95">
        <f t="shared" si="6"/>
        <v>1.3300861475690111</v>
      </c>
      <c r="C45" s="95">
        <f t="shared" si="16"/>
        <v>0.97074071386530569</v>
      </c>
      <c r="D45" s="95">
        <f t="shared" si="16"/>
        <v>1.0904676140962353</v>
      </c>
      <c r="E45" s="95">
        <f t="shared" si="16"/>
        <v>1.1735338274193934</v>
      </c>
      <c r="F45" s="95">
        <f t="shared" ref="F45" si="18">F25/F$8*100</f>
        <v>1.0807825995977727</v>
      </c>
    </row>
    <row r="46" spans="1:7">
      <c r="A46" s="157"/>
      <c r="B46" s="157"/>
      <c r="C46" s="157"/>
      <c r="D46" s="157"/>
      <c r="E46" s="157"/>
      <c r="F46" s="157"/>
    </row>
  </sheetData>
  <mergeCells count="2">
    <mergeCell ref="B7:F7"/>
    <mergeCell ref="B27:F27"/>
  </mergeCells>
  <pageMargins left="0.74803149606299213" right="0.51181102362204722" top="0.62992125984251968" bottom="0.62992125984251968" header="0.31496062992125984" footer="0.31496062992125984"/>
  <pageSetup paperSize="9" orientation="portrait" r:id="rId1"/>
  <headerFooter scaleWithDoc="0" alignWithMargins="0">
    <oddFooter>&amp;C&amp;10&amp;P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24"/>
  <sheetViews>
    <sheetView workbookViewId="0">
      <selection activeCell="B1" sqref="B1:B1048576"/>
    </sheetView>
  </sheetViews>
  <sheetFormatPr defaultRowHeight="16.5" customHeight="1"/>
  <cols>
    <col min="1" max="1" width="39.77734375" style="65" customWidth="1"/>
    <col min="2" max="3" width="6.77734375" style="64" customWidth="1"/>
    <col min="4" max="4" width="6.77734375" style="65" customWidth="1"/>
    <col min="5" max="6" width="7.33203125" style="65" customWidth="1"/>
    <col min="7" max="16384" width="8.88671875" style="65"/>
  </cols>
  <sheetData>
    <row r="1" spans="1:12" ht="19.5" customHeight="1">
      <c r="A1" s="113" t="s">
        <v>191</v>
      </c>
    </row>
    <row r="2" spans="1:12" ht="19.5" customHeight="1">
      <c r="A2" s="63" t="s">
        <v>32</v>
      </c>
    </row>
    <row r="3" spans="1:12" ht="19.5" customHeight="1">
      <c r="A3" s="66" t="s">
        <v>110</v>
      </c>
    </row>
    <row r="4" spans="1:12" ht="19.5" customHeight="1">
      <c r="A4" s="66" t="s">
        <v>31</v>
      </c>
    </row>
    <row r="5" spans="1:12" ht="16.5" customHeight="1">
      <c r="A5" s="66"/>
      <c r="B5" s="138"/>
      <c r="C5" s="138"/>
      <c r="D5" s="138"/>
      <c r="E5" s="138"/>
      <c r="F5" s="138"/>
    </row>
    <row r="6" spans="1:12" ht="17.100000000000001" customHeight="1">
      <c r="A6" s="112"/>
      <c r="B6" s="70"/>
      <c r="E6" s="70"/>
      <c r="F6" s="70" t="s">
        <v>400</v>
      </c>
    </row>
    <row r="7" spans="1:12" ht="27" customHeight="1">
      <c r="A7" s="71"/>
      <c r="B7" s="114">
        <v>2014</v>
      </c>
      <c r="C7" s="114">
        <v>2015</v>
      </c>
      <c r="D7" s="114">
        <v>2016</v>
      </c>
      <c r="E7" s="114">
        <v>2017</v>
      </c>
      <c r="F7" s="114">
        <v>2018</v>
      </c>
    </row>
    <row r="8" spans="1:12" ht="14.25" customHeight="1">
      <c r="A8" s="73"/>
      <c r="B8" s="115"/>
      <c r="C8" s="115"/>
      <c r="D8" s="116"/>
      <c r="E8" s="116"/>
      <c r="F8" s="116"/>
    </row>
    <row r="9" spans="1:12" ht="15">
      <c r="A9" s="117" t="s">
        <v>251</v>
      </c>
      <c r="B9" s="55">
        <f t="shared" ref="B9:F9" si="0">B10+B14+B16+B49+B51+B55+B59+B63+B77+B80+B85+B89+B91+B97+B113+B115+B117+B121</f>
        <v>693113</v>
      </c>
      <c r="C9" s="55">
        <f t="shared" si="0"/>
        <v>744174</v>
      </c>
      <c r="D9" s="55">
        <f t="shared" si="0"/>
        <v>822858</v>
      </c>
      <c r="E9" s="55">
        <f t="shared" si="0"/>
        <v>839260</v>
      </c>
      <c r="F9" s="55">
        <f t="shared" si="0"/>
        <v>860210</v>
      </c>
      <c r="G9" s="454"/>
      <c r="H9" s="454"/>
      <c r="I9" s="454"/>
      <c r="J9" s="454"/>
      <c r="K9" s="454"/>
      <c r="L9" s="454"/>
    </row>
    <row r="10" spans="1:12" ht="15">
      <c r="A10" s="76" t="s">
        <v>299</v>
      </c>
      <c r="B10" s="55">
        <f t="shared" ref="B10:F10" si="1">SUM(B11:B13)</f>
        <v>14722</v>
      </c>
      <c r="C10" s="55">
        <f t="shared" si="1"/>
        <v>11422</v>
      </c>
      <c r="D10" s="55">
        <f t="shared" si="1"/>
        <v>9645</v>
      </c>
      <c r="E10" s="55">
        <f t="shared" si="1"/>
        <v>8783</v>
      </c>
      <c r="F10" s="55">
        <f t="shared" si="1"/>
        <v>9678</v>
      </c>
    </row>
    <row r="11" spans="1:12" ht="25.5">
      <c r="A11" s="77" t="s">
        <v>300</v>
      </c>
      <c r="B11" s="59">
        <v>14533</v>
      </c>
      <c r="C11" s="59">
        <v>11284</v>
      </c>
      <c r="D11" s="59">
        <v>9370</v>
      </c>
      <c r="E11" s="59">
        <v>8492</v>
      </c>
      <c r="F11" s="59">
        <v>9060</v>
      </c>
    </row>
    <row r="12" spans="1:12" s="79" customFormat="1" ht="25.5">
      <c r="A12" s="77" t="s">
        <v>301</v>
      </c>
      <c r="B12" s="59">
        <v>188</v>
      </c>
      <c r="C12" s="59">
        <v>138</v>
      </c>
      <c r="D12" s="59">
        <v>271</v>
      </c>
      <c r="E12" s="59">
        <v>291</v>
      </c>
      <c r="F12" s="59">
        <v>585</v>
      </c>
    </row>
    <row r="13" spans="1:12" ht="15">
      <c r="A13" s="77" t="s">
        <v>302</v>
      </c>
      <c r="B13" s="59">
        <v>1</v>
      </c>
      <c r="C13" s="59"/>
      <c r="D13" s="59">
        <v>4</v>
      </c>
      <c r="E13" s="59"/>
      <c r="F13" s="59">
        <v>33</v>
      </c>
    </row>
    <row r="14" spans="1:12" ht="15">
      <c r="A14" s="76" t="s">
        <v>303</v>
      </c>
      <c r="B14" s="55">
        <f t="shared" ref="B14:F14" si="2">B15</f>
        <v>2503</v>
      </c>
      <c r="C14" s="55">
        <f t="shared" si="2"/>
        <v>2245</v>
      </c>
      <c r="D14" s="55">
        <f t="shared" si="2"/>
        <v>2851</v>
      </c>
      <c r="E14" s="55">
        <f t="shared" si="2"/>
        <v>2743</v>
      </c>
      <c r="F14" s="55">
        <f t="shared" si="2"/>
        <v>3079</v>
      </c>
    </row>
    <row r="15" spans="1:12" ht="15">
      <c r="A15" s="77" t="s">
        <v>304</v>
      </c>
      <c r="B15" s="59">
        <v>2503</v>
      </c>
      <c r="C15" s="59">
        <v>2245</v>
      </c>
      <c r="D15" s="59">
        <v>2851</v>
      </c>
      <c r="E15" s="59">
        <v>2743</v>
      </c>
      <c r="F15" s="59">
        <v>3079</v>
      </c>
    </row>
    <row r="16" spans="1:12" ht="15">
      <c r="A16" s="76" t="s">
        <v>305</v>
      </c>
      <c r="B16" s="55">
        <f t="shared" ref="B16:F16" si="3">SUM(B17:B35,B44:B48)</f>
        <v>564510</v>
      </c>
      <c r="C16" s="55">
        <f t="shared" si="3"/>
        <v>612378</v>
      </c>
      <c r="D16" s="55">
        <f t="shared" si="3"/>
        <v>663808</v>
      </c>
      <c r="E16" s="55">
        <f t="shared" si="3"/>
        <v>680423</v>
      </c>
      <c r="F16" s="55">
        <f t="shared" si="3"/>
        <v>701239</v>
      </c>
    </row>
    <row r="17" spans="1:6" ht="25.5">
      <c r="A17" s="77" t="s">
        <v>306</v>
      </c>
      <c r="B17" s="59">
        <v>33624</v>
      </c>
      <c r="C17" s="59">
        <v>39004</v>
      </c>
      <c r="D17" s="59">
        <v>43682</v>
      </c>
      <c r="E17" s="59">
        <v>44470</v>
      </c>
      <c r="F17" s="59">
        <v>43486</v>
      </c>
    </row>
    <row r="18" spans="1:6" ht="15">
      <c r="A18" s="77" t="s">
        <v>252</v>
      </c>
      <c r="B18" s="59">
        <v>1586</v>
      </c>
      <c r="C18" s="59">
        <v>2017</v>
      </c>
      <c r="D18" s="59">
        <v>1438</v>
      </c>
      <c r="E18" s="59">
        <v>1530</v>
      </c>
      <c r="F18" s="59">
        <v>1113</v>
      </c>
    </row>
    <row r="19" spans="1:6" s="79" customFormat="1" ht="25.5">
      <c r="A19" s="77" t="s">
        <v>307</v>
      </c>
      <c r="B19" s="59">
        <v>1056</v>
      </c>
      <c r="C19" s="59">
        <v>1005</v>
      </c>
      <c r="D19" s="59">
        <v>1057</v>
      </c>
      <c r="E19" s="59">
        <v>1067</v>
      </c>
      <c r="F19" s="59">
        <v>1032</v>
      </c>
    </row>
    <row r="20" spans="1:6" ht="15">
      <c r="A20" s="77" t="s">
        <v>308</v>
      </c>
      <c r="B20" s="59">
        <v>38181</v>
      </c>
      <c r="C20" s="59">
        <v>40974</v>
      </c>
      <c r="D20" s="59">
        <v>43608</v>
      </c>
      <c r="E20" s="59">
        <v>45086</v>
      </c>
      <c r="F20" s="59">
        <v>49471</v>
      </c>
    </row>
    <row r="21" spans="1:6" ht="15">
      <c r="A21" s="77" t="s">
        <v>309</v>
      </c>
      <c r="B21" s="59">
        <v>76849</v>
      </c>
      <c r="C21" s="59">
        <v>83306</v>
      </c>
      <c r="D21" s="59">
        <v>83413</v>
      </c>
      <c r="E21" s="59">
        <v>85725</v>
      </c>
      <c r="F21" s="59">
        <v>85868</v>
      </c>
    </row>
    <row r="22" spans="1:6" ht="25.5">
      <c r="A22" s="77" t="s">
        <v>310</v>
      </c>
      <c r="B22" s="59">
        <v>185949</v>
      </c>
      <c r="C22" s="59">
        <v>200776</v>
      </c>
      <c r="D22" s="59">
        <v>222262</v>
      </c>
      <c r="E22" s="59">
        <v>226093</v>
      </c>
      <c r="F22" s="59">
        <v>233054</v>
      </c>
    </row>
    <row r="23" spans="1:6" ht="38.25">
      <c r="A23" s="77" t="s">
        <v>401</v>
      </c>
      <c r="B23" s="59">
        <v>11421</v>
      </c>
      <c r="C23" s="59">
        <v>11011</v>
      </c>
      <c r="D23" s="59">
        <v>10955</v>
      </c>
      <c r="E23" s="59">
        <v>10214</v>
      </c>
      <c r="F23" s="59">
        <v>10297</v>
      </c>
    </row>
    <row r="24" spans="1:6" ht="25.5">
      <c r="A24" s="77" t="s">
        <v>312</v>
      </c>
      <c r="B24" s="59">
        <v>6635</v>
      </c>
      <c r="C24" s="59">
        <v>5594</v>
      </c>
      <c r="D24" s="59">
        <v>7855</v>
      </c>
      <c r="E24" s="59">
        <v>7511</v>
      </c>
      <c r="F24" s="59">
        <v>7871</v>
      </c>
    </row>
    <row r="25" spans="1:6" ht="25.5">
      <c r="A25" s="77" t="s">
        <v>313</v>
      </c>
      <c r="B25" s="59">
        <v>1679</v>
      </c>
      <c r="C25" s="59">
        <v>1768</v>
      </c>
      <c r="D25" s="59">
        <v>2512</v>
      </c>
      <c r="E25" s="59">
        <v>2447</v>
      </c>
      <c r="F25" s="59">
        <v>2425</v>
      </c>
    </row>
    <row r="26" spans="1:6" ht="25.5">
      <c r="A26" s="77" t="s">
        <v>314</v>
      </c>
      <c r="B26" s="59">
        <v>184</v>
      </c>
      <c r="C26" s="59">
        <v>133</v>
      </c>
      <c r="D26" s="59">
        <v>140</v>
      </c>
      <c r="E26" s="59">
        <v>123</v>
      </c>
      <c r="F26" s="59">
        <v>129</v>
      </c>
    </row>
    <row r="27" spans="1:6" ht="25.5">
      <c r="A27" s="77" t="s">
        <v>253</v>
      </c>
      <c r="B27" s="59">
        <v>12206</v>
      </c>
      <c r="C27" s="59">
        <v>12615</v>
      </c>
      <c r="D27" s="59">
        <v>13810</v>
      </c>
      <c r="E27" s="59">
        <v>13834</v>
      </c>
      <c r="F27" s="59">
        <v>13672</v>
      </c>
    </row>
    <row r="28" spans="1:6" ht="38.25">
      <c r="A28" s="77" t="s">
        <v>315</v>
      </c>
      <c r="B28" s="59">
        <v>1744</v>
      </c>
      <c r="C28" s="59">
        <v>2580</v>
      </c>
      <c r="D28" s="59">
        <v>3094</v>
      </c>
      <c r="E28" s="59">
        <v>2411</v>
      </c>
      <c r="F28" s="59">
        <v>2267</v>
      </c>
    </row>
    <row r="29" spans="1:6" ht="25.5">
      <c r="A29" s="77" t="s">
        <v>316</v>
      </c>
      <c r="B29" s="59">
        <v>24202</v>
      </c>
      <c r="C29" s="59">
        <v>26848</v>
      </c>
      <c r="D29" s="59">
        <v>30526</v>
      </c>
      <c r="E29" s="59">
        <v>33405</v>
      </c>
      <c r="F29" s="59">
        <v>33273</v>
      </c>
    </row>
    <row r="30" spans="1:6" ht="25.5">
      <c r="A30" s="77" t="s">
        <v>317</v>
      </c>
      <c r="B30" s="59">
        <v>13497</v>
      </c>
      <c r="C30" s="59">
        <v>14522</v>
      </c>
      <c r="D30" s="59">
        <v>16828</v>
      </c>
      <c r="E30" s="59">
        <v>16475</v>
      </c>
      <c r="F30" s="59">
        <v>15811</v>
      </c>
    </row>
    <row r="31" spans="1:6" ht="15">
      <c r="A31" s="77" t="s">
        <v>318</v>
      </c>
      <c r="B31" s="59">
        <v>5684</v>
      </c>
      <c r="C31" s="59">
        <v>6312</v>
      </c>
      <c r="D31" s="59">
        <v>6251</v>
      </c>
      <c r="E31" s="59">
        <v>6002</v>
      </c>
      <c r="F31" s="59">
        <v>6299</v>
      </c>
    </row>
    <row r="32" spans="1:6" ht="51">
      <c r="A32" s="77" t="s">
        <v>319</v>
      </c>
      <c r="B32" s="59">
        <v>24300</v>
      </c>
      <c r="C32" s="59">
        <v>23738</v>
      </c>
      <c r="D32" s="59">
        <v>27213</v>
      </c>
      <c r="E32" s="59">
        <v>28790</v>
      </c>
      <c r="F32" s="59">
        <v>31965</v>
      </c>
    </row>
    <row r="33" spans="1:6" ht="38.25">
      <c r="A33" s="77" t="s">
        <v>320</v>
      </c>
      <c r="B33" s="59">
        <v>12105</v>
      </c>
      <c r="C33" s="59">
        <v>15124</v>
      </c>
      <c r="D33" s="59">
        <v>18821</v>
      </c>
      <c r="E33" s="59">
        <v>24110</v>
      </c>
      <c r="F33" s="59">
        <v>23903</v>
      </c>
    </row>
    <row r="34" spans="1:6" ht="25.5">
      <c r="A34" s="77" t="s">
        <v>321</v>
      </c>
      <c r="B34" s="59">
        <v>23544</v>
      </c>
      <c r="C34" s="59">
        <v>22105</v>
      </c>
      <c r="D34" s="59">
        <v>23044</v>
      </c>
      <c r="E34" s="59">
        <v>22731</v>
      </c>
      <c r="F34" s="59">
        <v>24471</v>
      </c>
    </row>
    <row r="35" spans="1:6" ht="25.5">
      <c r="A35" s="77" t="s">
        <v>322</v>
      </c>
      <c r="B35" s="59">
        <v>5210</v>
      </c>
      <c r="C35" s="59">
        <v>5022</v>
      </c>
      <c r="D35" s="59">
        <v>5519</v>
      </c>
      <c r="E35" s="59">
        <v>5647</v>
      </c>
      <c r="F35" s="59">
        <v>6999</v>
      </c>
    </row>
    <row r="36" spans="1:6" ht="19.5" customHeight="1">
      <c r="A36" s="113" t="s">
        <v>402</v>
      </c>
    </row>
    <row r="37" spans="1:6" ht="19.5" customHeight="1">
      <c r="A37" s="63" t="s">
        <v>32</v>
      </c>
    </row>
    <row r="38" spans="1:6" ht="19.5" customHeight="1">
      <c r="A38" s="66" t="s">
        <v>272</v>
      </c>
    </row>
    <row r="39" spans="1:6" ht="19.5" customHeight="1">
      <c r="A39" s="66" t="s">
        <v>31</v>
      </c>
    </row>
    <row r="40" spans="1:6" ht="16.5" customHeight="1">
      <c r="A40" s="66"/>
      <c r="C40" s="67"/>
      <c r="D40" s="67"/>
      <c r="E40" s="67"/>
      <c r="F40" s="67"/>
    </row>
    <row r="41" spans="1:6" ht="17.100000000000001" customHeight="1">
      <c r="A41" s="112"/>
      <c r="B41" s="70"/>
      <c r="E41" s="70" t="s">
        <v>400</v>
      </c>
      <c r="F41" s="70" t="s">
        <v>400</v>
      </c>
    </row>
    <row r="42" spans="1:6" ht="27" customHeight="1">
      <c r="A42" s="71"/>
      <c r="B42" s="114">
        <v>2014</v>
      </c>
      <c r="C42" s="114">
        <v>2015</v>
      </c>
      <c r="D42" s="114">
        <v>2016</v>
      </c>
      <c r="E42" s="114">
        <v>2017</v>
      </c>
      <c r="F42" s="114">
        <v>2017</v>
      </c>
    </row>
    <row r="43" spans="1:6" ht="14.25" customHeight="1">
      <c r="A43" s="73"/>
      <c r="B43" s="115"/>
      <c r="C43" s="115"/>
      <c r="D43" s="116"/>
      <c r="E43" s="116"/>
      <c r="F43" s="116"/>
    </row>
    <row r="44" spans="1:6" ht="25.5">
      <c r="A44" s="77" t="s">
        <v>323</v>
      </c>
      <c r="B44" s="59">
        <v>12626</v>
      </c>
      <c r="C44" s="59">
        <v>13258</v>
      </c>
      <c r="D44" s="59">
        <v>15768</v>
      </c>
      <c r="E44" s="59">
        <v>15977</v>
      </c>
      <c r="F44" s="59">
        <v>16512</v>
      </c>
    </row>
    <row r="45" spans="1:6" ht="25.5">
      <c r="A45" s="77" t="s">
        <v>325</v>
      </c>
      <c r="B45" s="59">
        <v>3018</v>
      </c>
      <c r="C45" s="59">
        <v>2145</v>
      </c>
      <c r="D45" s="59">
        <v>6510</v>
      </c>
      <c r="E45" s="59">
        <v>6699</v>
      </c>
      <c r="F45" s="59">
        <v>7892</v>
      </c>
    </row>
    <row r="46" spans="1:6" ht="15">
      <c r="A46" s="77" t="s">
        <v>326</v>
      </c>
      <c r="B46" s="59">
        <v>52416</v>
      </c>
      <c r="C46" s="59">
        <v>63961</v>
      </c>
      <c r="D46" s="59">
        <v>63055</v>
      </c>
      <c r="E46" s="59">
        <v>60941</v>
      </c>
      <c r="F46" s="59">
        <v>61773</v>
      </c>
    </row>
    <row r="47" spans="1:6" ht="25.5">
      <c r="A47" s="77" t="s">
        <v>327</v>
      </c>
      <c r="B47" s="59">
        <v>16588</v>
      </c>
      <c r="C47" s="59">
        <v>18384</v>
      </c>
      <c r="D47" s="59">
        <v>15973</v>
      </c>
      <c r="E47" s="59">
        <v>18580</v>
      </c>
      <c r="F47" s="59">
        <v>20797</v>
      </c>
    </row>
    <row r="48" spans="1:6" ht="25.5">
      <c r="A48" s="77" t="s">
        <v>328</v>
      </c>
      <c r="B48" s="59">
        <v>206</v>
      </c>
      <c r="C48" s="59">
        <v>176</v>
      </c>
      <c r="D48" s="59">
        <v>474</v>
      </c>
      <c r="E48" s="59">
        <v>555</v>
      </c>
      <c r="F48" s="59">
        <v>859</v>
      </c>
    </row>
    <row r="49" spans="1:6" ht="38.25">
      <c r="A49" s="80" t="s">
        <v>329</v>
      </c>
      <c r="B49" s="55">
        <f t="shared" ref="B49:E49" si="4">B50</f>
        <v>3000</v>
      </c>
      <c r="C49" s="55">
        <f t="shared" si="4"/>
        <v>2963</v>
      </c>
      <c r="D49" s="55">
        <f t="shared" si="4"/>
        <v>3150</v>
      </c>
      <c r="E49" s="55">
        <f t="shared" si="4"/>
        <v>3051</v>
      </c>
      <c r="F49" s="55">
        <v>487</v>
      </c>
    </row>
    <row r="50" spans="1:6" ht="38.25">
      <c r="A50" s="77" t="s">
        <v>330</v>
      </c>
      <c r="B50" s="59">
        <v>3000</v>
      </c>
      <c r="C50" s="59">
        <v>2963</v>
      </c>
      <c r="D50" s="59">
        <v>3150</v>
      </c>
      <c r="E50" s="59">
        <v>3051</v>
      </c>
      <c r="F50" s="59">
        <v>487</v>
      </c>
    </row>
    <row r="51" spans="1:6" ht="38.25">
      <c r="A51" s="80" t="s">
        <v>331</v>
      </c>
      <c r="B51" s="55">
        <f t="shared" ref="B51:E51" si="5">SUM(B52:B54)</f>
        <v>1404</v>
      </c>
      <c r="C51" s="55">
        <f t="shared" si="5"/>
        <v>2260</v>
      </c>
      <c r="D51" s="55">
        <f t="shared" si="5"/>
        <v>2478</v>
      </c>
      <c r="E51" s="55">
        <f t="shared" si="5"/>
        <v>1851</v>
      </c>
      <c r="F51" s="55">
        <v>2719</v>
      </c>
    </row>
    <row r="52" spans="1:6" ht="25.5">
      <c r="A52" s="77" t="s">
        <v>332</v>
      </c>
      <c r="B52" s="59">
        <v>1105</v>
      </c>
      <c r="C52" s="59">
        <v>1143</v>
      </c>
      <c r="D52" s="59">
        <v>1172</v>
      </c>
      <c r="E52" s="59">
        <v>1134</v>
      </c>
      <c r="F52" s="59">
        <v>1177</v>
      </c>
    </row>
    <row r="53" spans="1:6" ht="25.5">
      <c r="A53" s="81" t="s">
        <v>333</v>
      </c>
      <c r="B53" s="59">
        <v>163</v>
      </c>
      <c r="C53" s="59">
        <v>948</v>
      </c>
      <c r="D53" s="59">
        <v>807</v>
      </c>
      <c r="E53" s="59">
        <v>225</v>
      </c>
      <c r="F53" s="59">
        <v>274</v>
      </c>
    </row>
    <row r="54" spans="1:6" ht="51">
      <c r="A54" s="77" t="s">
        <v>334</v>
      </c>
      <c r="B54" s="59">
        <v>136</v>
      </c>
      <c r="C54" s="59">
        <v>169</v>
      </c>
      <c r="D54" s="59">
        <v>499</v>
      </c>
      <c r="E54" s="59">
        <v>492</v>
      </c>
      <c r="F54" s="59">
        <v>1268</v>
      </c>
    </row>
    <row r="55" spans="1:6" ht="15">
      <c r="A55" s="76" t="s">
        <v>335</v>
      </c>
      <c r="B55" s="55">
        <f t="shared" ref="B55:E55" si="6">SUM(B56:B58)</f>
        <v>33804</v>
      </c>
      <c r="C55" s="55">
        <f t="shared" si="6"/>
        <v>34334</v>
      </c>
      <c r="D55" s="55">
        <f t="shared" si="6"/>
        <v>36764</v>
      </c>
      <c r="E55" s="55">
        <f t="shared" si="6"/>
        <v>34305</v>
      </c>
      <c r="F55" s="55">
        <v>31465</v>
      </c>
    </row>
    <row r="56" spans="1:6" ht="15">
      <c r="A56" s="77" t="s">
        <v>336</v>
      </c>
      <c r="B56" s="59">
        <v>21517</v>
      </c>
      <c r="C56" s="59">
        <v>23309</v>
      </c>
      <c r="D56" s="59">
        <v>21546</v>
      </c>
      <c r="E56" s="59">
        <v>21466</v>
      </c>
      <c r="F56" s="59">
        <v>19835</v>
      </c>
    </row>
    <row r="57" spans="1:6" ht="15">
      <c r="A57" s="77" t="s">
        <v>337</v>
      </c>
      <c r="B57" s="59">
        <v>9641</v>
      </c>
      <c r="C57" s="59">
        <v>8179</v>
      </c>
      <c r="D57" s="59">
        <v>9231</v>
      </c>
      <c r="E57" s="59">
        <v>7956</v>
      </c>
      <c r="F57" s="59">
        <v>6881</v>
      </c>
    </row>
    <row r="58" spans="1:6" ht="25.5">
      <c r="A58" s="77" t="s">
        <v>338</v>
      </c>
      <c r="B58" s="59">
        <v>2646</v>
      </c>
      <c r="C58" s="59">
        <v>2846</v>
      </c>
      <c r="D58" s="59">
        <v>5987</v>
      </c>
      <c r="E58" s="59">
        <v>4883</v>
      </c>
      <c r="F58" s="59">
        <v>4749</v>
      </c>
    </row>
    <row r="59" spans="1:6" ht="38.25">
      <c r="A59" s="80" t="s">
        <v>339</v>
      </c>
      <c r="B59" s="55">
        <f t="shared" ref="B59:E59" si="7">SUM(B60:B62)</f>
        <v>34765</v>
      </c>
      <c r="C59" s="55">
        <f t="shared" si="7"/>
        <v>37153</v>
      </c>
      <c r="D59" s="55">
        <f t="shared" si="7"/>
        <v>48608</v>
      </c>
      <c r="E59" s="55">
        <f t="shared" si="7"/>
        <v>49941</v>
      </c>
      <c r="F59" s="55">
        <v>52134</v>
      </c>
    </row>
    <row r="60" spans="1:6" ht="51">
      <c r="A60" s="77" t="s">
        <v>340</v>
      </c>
      <c r="B60" s="59">
        <v>6070</v>
      </c>
      <c r="C60" s="59">
        <v>8725</v>
      </c>
      <c r="D60" s="59">
        <v>10104</v>
      </c>
      <c r="E60" s="59">
        <v>10095</v>
      </c>
      <c r="F60" s="59">
        <v>11043</v>
      </c>
    </row>
    <row r="61" spans="1:6" ht="51">
      <c r="A61" s="77" t="s">
        <v>341</v>
      </c>
      <c r="B61" s="59">
        <v>17330</v>
      </c>
      <c r="C61" s="59">
        <v>16594</v>
      </c>
      <c r="D61" s="59">
        <v>24849</v>
      </c>
      <c r="E61" s="59">
        <v>26117</v>
      </c>
      <c r="F61" s="59">
        <v>26899</v>
      </c>
    </row>
    <row r="62" spans="1:6" ht="25.5">
      <c r="A62" s="77" t="s">
        <v>342</v>
      </c>
      <c r="B62" s="59">
        <v>11365</v>
      </c>
      <c r="C62" s="59">
        <v>11834</v>
      </c>
      <c r="D62" s="59">
        <v>13655</v>
      </c>
      <c r="E62" s="59">
        <v>13729</v>
      </c>
      <c r="F62" s="59">
        <v>14192</v>
      </c>
    </row>
    <row r="63" spans="1:6" ht="15">
      <c r="A63" s="80" t="s">
        <v>343</v>
      </c>
      <c r="B63" s="55">
        <f t="shared" ref="B63:E63" si="8">SUM(B64:B65,B75:B76)</f>
        <v>10462</v>
      </c>
      <c r="C63" s="55">
        <f t="shared" si="8"/>
        <v>10759</v>
      </c>
      <c r="D63" s="55">
        <f t="shared" si="8"/>
        <v>12948</v>
      </c>
      <c r="E63" s="55">
        <f t="shared" si="8"/>
        <v>14135</v>
      </c>
      <c r="F63" s="55">
        <v>13869</v>
      </c>
    </row>
    <row r="64" spans="1:6" ht="25.5">
      <c r="A64" s="77" t="s">
        <v>344</v>
      </c>
      <c r="B64" s="59">
        <v>6790</v>
      </c>
      <c r="C64" s="59">
        <v>6736</v>
      </c>
      <c r="D64" s="59">
        <v>8377</v>
      </c>
      <c r="E64" s="59">
        <v>9125</v>
      </c>
      <c r="F64" s="59">
        <v>8943</v>
      </c>
    </row>
    <row r="65" spans="1:6" ht="15">
      <c r="A65" s="77" t="s">
        <v>345</v>
      </c>
      <c r="B65" s="59">
        <v>95</v>
      </c>
      <c r="C65" s="59">
        <v>92</v>
      </c>
      <c r="D65" s="59">
        <v>95</v>
      </c>
      <c r="E65" s="59">
        <v>106</v>
      </c>
      <c r="F65" s="59">
        <v>112</v>
      </c>
    </row>
    <row r="66" spans="1:6" ht="15">
      <c r="A66" s="77"/>
      <c r="B66" s="59"/>
      <c r="C66" s="59"/>
      <c r="D66" s="59"/>
      <c r="E66" s="59"/>
      <c r="F66" s="59"/>
    </row>
    <row r="67" spans="1:6" ht="19.5" customHeight="1">
      <c r="A67" s="113" t="s">
        <v>402</v>
      </c>
    </row>
    <row r="68" spans="1:6" ht="19.5" customHeight="1">
      <c r="A68" s="63" t="s">
        <v>32</v>
      </c>
    </row>
    <row r="69" spans="1:6" ht="19.5" customHeight="1">
      <c r="A69" s="66" t="s">
        <v>272</v>
      </c>
    </row>
    <row r="70" spans="1:6" ht="19.5" customHeight="1">
      <c r="A70" s="66" t="s">
        <v>31</v>
      </c>
    </row>
    <row r="71" spans="1:6" ht="16.5" customHeight="1">
      <c r="A71" s="66"/>
      <c r="C71" s="67"/>
      <c r="D71" s="67"/>
      <c r="E71" s="67"/>
      <c r="F71" s="67"/>
    </row>
    <row r="72" spans="1:6" ht="17.100000000000001" customHeight="1">
      <c r="A72" s="112"/>
      <c r="B72" s="70"/>
      <c r="E72" s="70"/>
      <c r="F72" s="70" t="s">
        <v>400</v>
      </c>
    </row>
    <row r="73" spans="1:6" ht="27" customHeight="1">
      <c r="A73" s="71"/>
      <c r="B73" s="114">
        <v>2014</v>
      </c>
      <c r="C73" s="114">
        <v>2015</v>
      </c>
      <c r="D73" s="114">
        <v>2016</v>
      </c>
      <c r="E73" s="114">
        <v>2017</v>
      </c>
      <c r="F73" s="114">
        <v>2018</v>
      </c>
    </row>
    <row r="74" spans="1:6" ht="14.25" customHeight="1">
      <c r="A74" s="73"/>
      <c r="B74" s="115"/>
      <c r="C74" s="115"/>
      <c r="D74" s="116"/>
      <c r="E74" s="116"/>
      <c r="F74" s="116"/>
    </row>
    <row r="75" spans="1:6" ht="25.5">
      <c r="A75" s="77" t="s">
        <v>346</v>
      </c>
      <c r="B75" s="59">
        <v>3505</v>
      </c>
      <c r="C75" s="59">
        <v>3831</v>
      </c>
      <c r="D75" s="59">
        <v>4363</v>
      </c>
      <c r="E75" s="59">
        <v>4828</v>
      </c>
      <c r="F75" s="59">
        <v>4754</v>
      </c>
    </row>
    <row r="76" spans="1:6" ht="15">
      <c r="A76" s="77" t="s">
        <v>347</v>
      </c>
      <c r="B76" s="59">
        <v>72</v>
      </c>
      <c r="C76" s="59">
        <v>100</v>
      </c>
      <c r="D76" s="59">
        <v>113</v>
      </c>
      <c r="E76" s="59">
        <v>76</v>
      </c>
      <c r="F76" s="59">
        <v>60</v>
      </c>
    </row>
    <row r="77" spans="1:6" ht="25.5">
      <c r="A77" s="80" t="s">
        <v>348</v>
      </c>
      <c r="B77" s="55">
        <f t="shared" ref="B77:E77" si="9">SUM(B78:B79)</f>
        <v>3634</v>
      </c>
      <c r="C77" s="55">
        <f t="shared" si="9"/>
        <v>3807</v>
      </c>
      <c r="D77" s="55">
        <f t="shared" si="9"/>
        <v>4859</v>
      </c>
      <c r="E77" s="55">
        <f t="shared" si="9"/>
        <v>5488</v>
      </c>
      <c r="F77" s="55">
        <v>5699</v>
      </c>
    </row>
    <row r="78" spans="1:6" ht="15">
      <c r="A78" s="77" t="s">
        <v>349</v>
      </c>
      <c r="B78" s="59">
        <v>425</v>
      </c>
      <c r="C78" s="59">
        <v>369</v>
      </c>
      <c r="D78" s="59">
        <v>541</v>
      </c>
      <c r="E78" s="59">
        <v>524</v>
      </c>
      <c r="F78" s="59">
        <v>534</v>
      </c>
    </row>
    <row r="79" spans="1:6" ht="15">
      <c r="A79" s="77" t="s">
        <v>350</v>
      </c>
      <c r="B79" s="59">
        <v>3209</v>
      </c>
      <c r="C79" s="59">
        <v>3438</v>
      </c>
      <c r="D79" s="59">
        <v>4318</v>
      </c>
      <c r="E79" s="59">
        <v>4964</v>
      </c>
      <c r="F79" s="59">
        <v>5165</v>
      </c>
    </row>
    <row r="80" spans="1:6" ht="25.5">
      <c r="A80" s="80" t="s">
        <v>254</v>
      </c>
      <c r="B80" s="55">
        <f t="shared" ref="B80:E80" si="10">SUM(B81:B84)</f>
        <v>119</v>
      </c>
      <c r="C80" s="55">
        <f t="shared" si="10"/>
        <v>168</v>
      </c>
      <c r="D80" s="55">
        <f t="shared" si="10"/>
        <v>220</v>
      </c>
      <c r="E80" s="55">
        <f t="shared" si="10"/>
        <v>299</v>
      </c>
      <c r="F80" s="55">
        <v>372</v>
      </c>
    </row>
    <row r="81" spans="1:6" ht="15">
      <c r="A81" s="60" t="s">
        <v>351</v>
      </c>
      <c r="B81" s="59">
        <v>15</v>
      </c>
      <c r="C81" s="59">
        <v>21</v>
      </c>
      <c r="D81" s="59">
        <v>106</v>
      </c>
      <c r="E81" s="59">
        <v>117</v>
      </c>
      <c r="F81" s="59">
        <v>121</v>
      </c>
    </row>
    <row r="82" spans="1:6" ht="25.5">
      <c r="A82" s="77" t="s">
        <v>352</v>
      </c>
      <c r="B82" s="59">
        <v>9</v>
      </c>
      <c r="C82" s="59"/>
      <c r="D82" s="59"/>
      <c r="E82" s="59">
        <v>7</v>
      </c>
      <c r="F82" s="59">
        <v>4</v>
      </c>
    </row>
    <row r="83" spans="1:6" ht="15">
      <c r="A83" s="77" t="s">
        <v>353</v>
      </c>
      <c r="B83" s="59">
        <v>7</v>
      </c>
      <c r="C83" s="59"/>
      <c r="D83" s="59">
        <v>14</v>
      </c>
      <c r="E83" s="59">
        <v>23</v>
      </c>
      <c r="F83" s="59">
        <v>45</v>
      </c>
    </row>
    <row r="84" spans="1:6" ht="38.25">
      <c r="A84" s="77" t="s">
        <v>354</v>
      </c>
      <c r="B84" s="59">
        <v>88</v>
      </c>
      <c r="C84" s="59">
        <v>147</v>
      </c>
      <c r="D84" s="59">
        <v>100</v>
      </c>
      <c r="E84" s="59">
        <v>152</v>
      </c>
      <c r="F84" s="59">
        <v>202</v>
      </c>
    </row>
    <row r="85" spans="1:6" ht="25.5">
      <c r="A85" s="80" t="s">
        <v>355</v>
      </c>
      <c r="B85" s="55">
        <f t="shared" ref="B85:E85" si="11">SUM(B86:B88)</f>
        <v>77</v>
      </c>
      <c r="C85" s="55">
        <f t="shared" si="11"/>
        <v>116</v>
      </c>
      <c r="D85" s="55">
        <f t="shared" si="11"/>
        <v>160</v>
      </c>
      <c r="E85" s="55">
        <f t="shared" si="11"/>
        <v>214</v>
      </c>
      <c r="F85" s="55">
        <v>242</v>
      </c>
    </row>
    <row r="86" spans="1:6" ht="38.25">
      <c r="A86" s="77" t="s">
        <v>356</v>
      </c>
      <c r="B86" s="59">
        <v>25</v>
      </c>
      <c r="C86" s="59">
        <v>28</v>
      </c>
      <c r="D86" s="59">
        <v>53</v>
      </c>
      <c r="E86" s="59">
        <v>76</v>
      </c>
      <c r="F86" s="59">
        <v>103</v>
      </c>
    </row>
    <row r="87" spans="1:6" ht="25.5">
      <c r="A87" s="77" t="s">
        <v>357</v>
      </c>
      <c r="B87" s="59">
        <v>24</v>
      </c>
      <c r="C87" s="59">
        <v>52</v>
      </c>
      <c r="D87" s="59">
        <v>42</v>
      </c>
      <c r="E87" s="59">
        <v>54</v>
      </c>
      <c r="F87" s="59">
        <v>54</v>
      </c>
    </row>
    <row r="88" spans="1:6" ht="15">
      <c r="A88" s="77" t="s">
        <v>358</v>
      </c>
      <c r="B88" s="59">
        <v>28</v>
      </c>
      <c r="C88" s="59">
        <v>36</v>
      </c>
      <c r="D88" s="59">
        <v>65</v>
      </c>
      <c r="E88" s="59">
        <v>84</v>
      </c>
      <c r="F88" s="59">
        <v>85</v>
      </c>
    </row>
    <row r="89" spans="1:6" ht="25.5">
      <c r="A89" s="80" t="s">
        <v>359</v>
      </c>
      <c r="B89" s="55">
        <f t="shared" ref="B89:E89" si="12">B90</f>
        <v>2110</v>
      </c>
      <c r="C89" s="55">
        <f t="shared" si="12"/>
        <v>2331</v>
      </c>
      <c r="D89" s="55">
        <f t="shared" si="12"/>
        <v>3161</v>
      </c>
      <c r="E89" s="55">
        <f t="shared" si="12"/>
        <v>3224</v>
      </c>
      <c r="F89" s="55">
        <v>3755</v>
      </c>
    </row>
    <row r="90" spans="1:6" ht="15">
      <c r="A90" s="77" t="s">
        <v>360</v>
      </c>
      <c r="B90" s="59">
        <v>2110</v>
      </c>
      <c r="C90" s="59">
        <v>2331</v>
      </c>
      <c r="D90" s="59">
        <v>3161</v>
      </c>
      <c r="E90" s="59">
        <v>3224</v>
      </c>
      <c r="F90" s="59">
        <v>3755</v>
      </c>
    </row>
    <row r="91" spans="1:6" ht="25.5">
      <c r="A91" s="80" t="s">
        <v>255</v>
      </c>
      <c r="B91" s="55">
        <f t="shared" ref="B91:E91" si="13">SUM(B92:B96)</f>
        <v>2375</v>
      </c>
      <c r="C91" s="55">
        <f t="shared" si="13"/>
        <v>2721</v>
      </c>
      <c r="D91" s="55">
        <f t="shared" si="13"/>
        <v>4189</v>
      </c>
      <c r="E91" s="55">
        <f t="shared" si="13"/>
        <v>4323</v>
      </c>
      <c r="F91" s="55">
        <v>4970</v>
      </c>
    </row>
    <row r="92" spans="1:6" ht="25.5">
      <c r="A92" s="77" t="s">
        <v>361</v>
      </c>
      <c r="B92" s="59">
        <v>319</v>
      </c>
      <c r="C92" s="59">
        <v>385</v>
      </c>
      <c r="D92" s="59">
        <v>556</v>
      </c>
      <c r="E92" s="59">
        <v>558</v>
      </c>
      <c r="F92" s="59">
        <v>607</v>
      </c>
    </row>
    <row r="93" spans="1:6" ht="51">
      <c r="A93" s="77" t="s">
        <v>362</v>
      </c>
      <c r="B93" s="59">
        <v>94</v>
      </c>
      <c r="C93" s="59">
        <v>127</v>
      </c>
      <c r="D93" s="59">
        <v>381</v>
      </c>
      <c r="E93" s="59">
        <v>447</v>
      </c>
      <c r="F93" s="59">
        <v>502</v>
      </c>
    </row>
    <row r="94" spans="1:6" ht="38.25">
      <c r="A94" s="77" t="s">
        <v>363</v>
      </c>
      <c r="B94" s="59">
        <v>1306</v>
      </c>
      <c r="C94" s="59">
        <v>1433</v>
      </c>
      <c r="D94" s="59">
        <v>2421</v>
      </c>
      <c r="E94" s="59">
        <v>2370</v>
      </c>
      <c r="F94" s="59">
        <v>2844</v>
      </c>
    </row>
    <row r="95" spans="1:6" ht="25.5">
      <c r="A95" s="77" t="s">
        <v>364</v>
      </c>
      <c r="B95" s="59">
        <v>401</v>
      </c>
      <c r="C95" s="59">
        <v>530</v>
      </c>
      <c r="D95" s="59">
        <v>498</v>
      </c>
      <c r="E95" s="59">
        <v>530</v>
      </c>
      <c r="F95" s="59">
        <v>634</v>
      </c>
    </row>
    <row r="96" spans="1:6" ht="25.5">
      <c r="A96" s="77" t="s">
        <v>365</v>
      </c>
      <c r="B96" s="59">
        <v>255</v>
      </c>
      <c r="C96" s="59">
        <v>246</v>
      </c>
      <c r="D96" s="59">
        <v>333</v>
      </c>
      <c r="E96" s="59">
        <v>418</v>
      </c>
      <c r="F96" s="59">
        <v>383</v>
      </c>
    </row>
    <row r="97" spans="1:6" ht="25.5">
      <c r="A97" s="80" t="s">
        <v>366</v>
      </c>
      <c r="B97" s="55">
        <f t="shared" ref="B97:E97" si="14">SUM(B98,B108:B112)</f>
        <v>13204</v>
      </c>
      <c r="C97" s="55">
        <f t="shared" si="14"/>
        <v>13852</v>
      </c>
      <c r="D97" s="55">
        <f t="shared" si="14"/>
        <v>20838</v>
      </c>
      <c r="E97" s="55">
        <f t="shared" si="14"/>
        <v>20713</v>
      </c>
      <c r="F97" s="55">
        <v>19804</v>
      </c>
    </row>
    <row r="98" spans="1:6" ht="63.75">
      <c r="A98" s="77" t="s">
        <v>403</v>
      </c>
      <c r="B98" s="59">
        <v>240</v>
      </c>
      <c r="C98" s="59">
        <v>315</v>
      </c>
      <c r="D98" s="59">
        <v>736</v>
      </c>
      <c r="E98" s="59">
        <v>688</v>
      </c>
      <c r="F98" s="59">
        <v>907</v>
      </c>
    </row>
    <row r="99" spans="1:6" ht="15">
      <c r="A99" s="77"/>
      <c r="B99" s="59"/>
      <c r="C99" s="59"/>
      <c r="D99" s="59"/>
      <c r="E99" s="59"/>
      <c r="F99" s="59"/>
    </row>
    <row r="100" spans="1:6" ht="19.5" customHeight="1">
      <c r="A100" s="113" t="s">
        <v>402</v>
      </c>
    </row>
    <row r="101" spans="1:6" ht="19.5" customHeight="1">
      <c r="A101" s="63" t="s">
        <v>32</v>
      </c>
    </row>
    <row r="102" spans="1:6" ht="19.5" customHeight="1">
      <c r="A102" s="66" t="s">
        <v>272</v>
      </c>
    </row>
    <row r="103" spans="1:6" ht="19.5" customHeight="1">
      <c r="A103" s="66" t="s">
        <v>31</v>
      </c>
    </row>
    <row r="104" spans="1:6" ht="16.5" customHeight="1">
      <c r="A104" s="66"/>
      <c r="C104" s="67"/>
      <c r="D104" s="67"/>
      <c r="E104" s="67"/>
      <c r="F104" s="67"/>
    </row>
    <row r="105" spans="1:6" ht="17.100000000000001" customHeight="1">
      <c r="A105" s="112"/>
      <c r="B105" s="70"/>
      <c r="E105" s="70"/>
      <c r="F105" s="70" t="s">
        <v>400</v>
      </c>
    </row>
    <row r="106" spans="1:6" ht="27" customHeight="1">
      <c r="A106" s="71"/>
      <c r="B106" s="114">
        <v>2014</v>
      </c>
      <c r="C106" s="114">
        <v>2015</v>
      </c>
      <c r="D106" s="114">
        <v>2016</v>
      </c>
      <c r="E106" s="114">
        <v>2017</v>
      </c>
      <c r="F106" s="114">
        <v>2018</v>
      </c>
    </row>
    <row r="107" spans="1:6" ht="14.25" customHeight="1">
      <c r="A107" s="73"/>
      <c r="B107" s="115"/>
      <c r="C107" s="115"/>
      <c r="D107" s="116"/>
      <c r="E107" s="116"/>
      <c r="F107" s="116"/>
    </row>
    <row r="108" spans="1:6" ht="25.5">
      <c r="A108" s="77" t="s">
        <v>368</v>
      </c>
      <c r="B108" s="59">
        <v>4098</v>
      </c>
      <c r="C108" s="59">
        <v>6402</v>
      </c>
      <c r="D108" s="59">
        <v>9595</v>
      </c>
      <c r="E108" s="59">
        <v>10073</v>
      </c>
      <c r="F108" s="59">
        <v>8778</v>
      </c>
    </row>
    <row r="109" spans="1:6" ht="51">
      <c r="A109" s="77" t="s">
        <v>369</v>
      </c>
      <c r="B109" s="59">
        <v>186</v>
      </c>
      <c r="C109" s="59">
        <v>249</v>
      </c>
      <c r="D109" s="59">
        <v>216</v>
      </c>
      <c r="E109" s="59">
        <v>262</v>
      </c>
      <c r="F109" s="59">
        <v>439</v>
      </c>
    </row>
    <row r="110" spans="1:6" ht="25.5">
      <c r="A110" s="77" t="s">
        <v>370</v>
      </c>
      <c r="B110" s="59">
        <v>6082</v>
      </c>
      <c r="C110" s="59">
        <v>5875</v>
      </c>
      <c r="D110" s="59">
        <v>8487</v>
      </c>
      <c r="E110" s="59">
        <v>7202</v>
      </c>
      <c r="F110" s="59">
        <v>7794</v>
      </c>
    </row>
    <row r="111" spans="1:6" ht="38.25">
      <c r="A111" s="77" t="s">
        <v>371</v>
      </c>
      <c r="B111" s="59">
        <v>955</v>
      </c>
      <c r="C111" s="59">
        <v>221</v>
      </c>
      <c r="D111" s="59">
        <v>884</v>
      </c>
      <c r="E111" s="59">
        <v>1615</v>
      </c>
      <c r="F111" s="59">
        <v>988</v>
      </c>
    </row>
    <row r="112" spans="1:6" ht="38.25">
      <c r="A112" s="77" t="s">
        <v>372</v>
      </c>
      <c r="B112" s="59">
        <v>1643</v>
      </c>
      <c r="C112" s="59">
        <v>790</v>
      </c>
      <c r="D112" s="59">
        <v>920</v>
      </c>
      <c r="E112" s="59">
        <v>873</v>
      </c>
      <c r="F112" s="59">
        <v>898</v>
      </c>
    </row>
    <row r="113" spans="1:6" ht="15">
      <c r="A113" s="80" t="s">
        <v>373</v>
      </c>
      <c r="B113" s="55">
        <f t="shared" ref="B113:E113" si="15">B114</f>
        <v>1699</v>
      </c>
      <c r="C113" s="55">
        <f t="shared" si="15"/>
        <v>2201</v>
      </c>
      <c r="D113" s="55">
        <f t="shared" si="15"/>
        <v>2704</v>
      </c>
      <c r="E113" s="55">
        <f t="shared" si="15"/>
        <v>2761</v>
      </c>
      <c r="F113" s="55">
        <v>3049</v>
      </c>
    </row>
    <row r="114" spans="1:6" ht="15">
      <c r="A114" s="77" t="s">
        <v>374</v>
      </c>
      <c r="B114" s="59">
        <v>1699</v>
      </c>
      <c r="C114" s="59">
        <v>2201</v>
      </c>
      <c r="D114" s="59">
        <v>2704</v>
      </c>
      <c r="E114" s="59">
        <v>2761</v>
      </c>
      <c r="F114" s="59">
        <v>3049</v>
      </c>
    </row>
    <row r="115" spans="1:6" ht="25.5">
      <c r="A115" s="80" t="s">
        <v>375</v>
      </c>
      <c r="B115" s="55">
        <f t="shared" ref="B115:E115" si="16">B116</f>
        <v>1149</v>
      </c>
      <c r="C115" s="55">
        <f t="shared" si="16"/>
        <v>2156</v>
      </c>
      <c r="D115" s="55">
        <f t="shared" si="16"/>
        <v>2972</v>
      </c>
      <c r="E115" s="55">
        <f t="shared" si="16"/>
        <v>3196</v>
      </c>
      <c r="F115" s="55">
        <v>3838</v>
      </c>
    </row>
    <row r="116" spans="1:6" ht="15">
      <c r="A116" s="77" t="s">
        <v>376</v>
      </c>
      <c r="B116" s="59">
        <v>1149</v>
      </c>
      <c r="C116" s="59">
        <v>2156</v>
      </c>
      <c r="D116" s="59">
        <v>2972</v>
      </c>
      <c r="E116" s="59">
        <v>3196</v>
      </c>
      <c r="F116" s="59">
        <v>3838</v>
      </c>
    </row>
    <row r="117" spans="1:6" ht="25.5">
      <c r="A117" s="80" t="s">
        <v>377</v>
      </c>
      <c r="B117" s="55">
        <f t="shared" ref="B117:E117" si="17">B118+B119+B120</f>
        <v>2804</v>
      </c>
      <c r="C117" s="55">
        <f t="shared" si="17"/>
        <v>2583</v>
      </c>
      <c r="D117" s="55">
        <f t="shared" si="17"/>
        <v>2533</v>
      </c>
      <c r="E117" s="55">
        <f t="shared" si="17"/>
        <v>2044</v>
      </c>
      <c r="F117" s="55">
        <v>2620</v>
      </c>
    </row>
    <row r="118" spans="1:6" ht="25.5">
      <c r="A118" s="77" t="s">
        <v>378</v>
      </c>
      <c r="B118" s="59">
        <v>47</v>
      </c>
      <c r="C118" s="59">
        <v>42</v>
      </c>
      <c r="D118" s="59">
        <v>33</v>
      </c>
      <c r="E118" s="59">
        <v>30</v>
      </c>
      <c r="F118" s="59">
        <v>45</v>
      </c>
    </row>
    <row r="119" spans="1:6" ht="25.5">
      <c r="A119" s="77" t="s">
        <v>379</v>
      </c>
      <c r="B119" s="59">
        <v>139</v>
      </c>
      <c r="C119" s="59">
        <v>120</v>
      </c>
      <c r="D119" s="59">
        <v>125</v>
      </c>
      <c r="E119" s="59">
        <v>123</v>
      </c>
      <c r="F119" s="59">
        <v>138</v>
      </c>
    </row>
    <row r="120" spans="1:6" ht="25.5">
      <c r="A120" s="77" t="s">
        <v>380</v>
      </c>
      <c r="B120" s="59">
        <v>2618</v>
      </c>
      <c r="C120" s="59">
        <v>2421</v>
      </c>
      <c r="D120" s="59">
        <v>2375</v>
      </c>
      <c r="E120" s="59">
        <v>1891</v>
      </c>
      <c r="F120" s="59">
        <v>2437</v>
      </c>
    </row>
    <row r="121" spans="1:6" ht="15">
      <c r="A121" s="80" t="s">
        <v>381</v>
      </c>
      <c r="B121" s="55">
        <f t="shared" ref="B121:E121" si="18">B122+B123</f>
        <v>772</v>
      </c>
      <c r="C121" s="55">
        <f t="shared" si="18"/>
        <v>725</v>
      </c>
      <c r="D121" s="55">
        <f t="shared" si="18"/>
        <v>970</v>
      </c>
      <c r="E121" s="55">
        <f t="shared" si="18"/>
        <v>1766</v>
      </c>
      <c r="F121" s="55">
        <v>1191</v>
      </c>
    </row>
    <row r="122" spans="1:6" ht="25.5">
      <c r="A122" s="77" t="s">
        <v>382</v>
      </c>
      <c r="B122" s="59">
        <v>117</v>
      </c>
      <c r="C122" s="59">
        <v>78</v>
      </c>
      <c r="D122" s="59">
        <v>98</v>
      </c>
      <c r="E122" s="59">
        <v>132</v>
      </c>
      <c r="F122" s="59">
        <v>250</v>
      </c>
    </row>
    <row r="123" spans="1:6" ht="25.5">
      <c r="A123" s="77" t="s">
        <v>383</v>
      </c>
      <c r="B123" s="59">
        <v>655</v>
      </c>
      <c r="C123" s="59">
        <v>647</v>
      </c>
      <c r="D123" s="59">
        <v>872</v>
      </c>
      <c r="E123" s="59">
        <v>1634</v>
      </c>
      <c r="F123" s="59">
        <v>941</v>
      </c>
    </row>
    <row r="124" spans="1:6" ht="16.5" customHeight="1">
      <c r="A124" s="118"/>
      <c r="B124" s="112"/>
      <c r="C124" s="112"/>
      <c r="D124" s="118"/>
      <c r="E124" s="118"/>
      <c r="F124" s="118"/>
    </row>
  </sheetData>
  <pageMargins left="0.6" right="0.511811023622047" top="0.33" bottom="0.22" header="0.31496062992126" footer="0.22"/>
  <pageSetup paperSize="9" orientation="portrait" r:id="rId1"/>
  <headerFooter scaleWithDoc="0" alignWithMargins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50</vt:i4>
      </vt:variant>
      <vt:variant>
        <vt:lpstr>Named Ranges</vt:lpstr>
      </vt:variant>
      <vt:variant>
        <vt:i4>1</vt:i4>
      </vt:variant>
    </vt:vector>
  </HeadingPairs>
  <TitlesOfParts>
    <vt:vector size="51" baseType="lpstr">
      <vt:lpstr>Doanh nghiep</vt:lpstr>
      <vt:lpstr>Giai thich</vt:lpstr>
      <vt:lpstr>Tong quan</vt:lpstr>
      <vt:lpstr>Info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  <vt:lpstr>102</vt:lpstr>
      <vt:lpstr>103</vt:lpstr>
      <vt:lpstr>104-105</vt:lpstr>
      <vt:lpstr>106</vt:lpstr>
      <vt:lpstr>107</vt:lpstr>
      <vt:lpstr>108</vt:lpstr>
      <vt:lpstr>109</vt:lpstr>
      <vt:lpstr>110</vt:lpstr>
      <vt:lpstr>111</vt:lpstr>
      <vt:lpstr>112</vt:lpstr>
      <vt:lpstr>'Doanh nghiep'!Print_Titles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vqha</dc:creator>
  <cp:lastModifiedBy>Administrator</cp:lastModifiedBy>
  <cp:lastPrinted>2020-04-24T09:37:30Z</cp:lastPrinted>
  <dcterms:created xsi:type="dcterms:W3CDTF">2007-04-05T01:36:57Z</dcterms:created>
  <dcterms:modified xsi:type="dcterms:W3CDTF">2020-06-02T02:54:53Z</dcterms:modified>
</cp:coreProperties>
</file>